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935" activeTab="0"/>
  </bookViews>
  <sheets>
    <sheet name="Město_příjmy " sheetId="1" r:id="rId1"/>
    <sheet name="Město_výdaje" sheetId="2" r:id="rId2"/>
  </sheets>
  <definedNames/>
  <calcPr fullCalcOnLoad="1"/>
</workbook>
</file>

<file path=xl/sharedStrings.xml><?xml version="1.0" encoding="utf-8"?>
<sst xmlns="http://schemas.openxmlformats.org/spreadsheetml/2006/main" count="746" uniqueCount="425">
  <si>
    <t>Město Břeclav</t>
  </si>
  <si>
    <t>ROZPOČET PŘÍJMŮ NA ROK 2010</t>
  </si>
  <si>
    <t>ORJ</t>
  </si>
  <si>
    <t>Paragraf</t>
  </si>
  <si>
    <t>Položka</t>
  </si>
  <si>
    <t>Text</t>
  </si>
  <si>
    <t>Rozpočet</t>
  </si>
  <si>
    <t>Skutečnost</t>
  </si>
  <si>
    <t>%</t>
  </si>
  <si>
    <t>schválený</t>
  </si>
  <si>
    <t>upravený</t>
  </si>
  <si>
    <t>1-2/2010</t>
  </si>
  <si>
    <t>1-3/2010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</si>
  <si>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</si>
  <si>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</si>
  <si>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</si>
  <si>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</si>
  <si>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nákup zvuk. knih</t>
  </si>
  <si>
    <t>Ostat. neinv. přijaté transf. ze SR - Měst. knih.- zvuk. knihy  pro nevid.</t>
  </si>
  <si>
    <t xml:space="preserve">Neinvestiční přijaté transfery od obcí na žáka </t>
  </si>
  <si>
    <t>Neinvestiční přijaté dotace od krajů - (na TIC)</t>
  </si>
  <si>
    <t>Odvody příspěvkových organizací - MŠ</t>
  </si>
  <si>
    <t>Odvody příspěvkových organizací - MŠ ke krytí inv. výd.</t>
  </si>
  <si>
    <t xml:space="preserve">Příjmy z poskyt. služeb - TIC </t>
  </si>
  <si>
    <t xml:space="preserve">Příjmy z prodeje zboží - TIC </t>
  </si>
  <si>
    <t>Ostatní nedaňové příjmy jinde nezařazené-Cestovní ruch</t>
  </si>
  <si>
    <t>Odvody příspěvkových organizací</t>
  </si>
  <si>
    <t>Ost. nedaň. příjmy - ZŠ -bude proveden přesun rozp. do 4121 dle smluv</t>
  </si>
  <si>
    <t>Příjmy z pronájmu ost. nemovitostí - 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</si>
  <si>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</si>
  <si>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</si>
  <si>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</si>
  <si>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</si>
  <si>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</si>
  <si>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Příjmy z poskytováných služeb-záležitosti sdělovacích prostředků</t>
  </si>
  <si>
    <t>Přijaté dary - zájmová činnost v kultuře</t>
  </si>
  <si>
    <t>Příjmy z poskytovaných služeb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</si>
  <si>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</si>
  <si>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</si>
  <si>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</si>
  <si>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</si>
  <si>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</si>
  <si>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</si>
  <si>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</si>
  <si>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</si>
  <si>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</si>
  <si>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</si>
  <si>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</si>
  <si>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</si>
  <si>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</si>
  <si>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Přijaté nekapitálové příspěvky a náhr. - mezinárod. spolupráce</t>
  </si>
  <si>
    <t>PŘÍJMY ORJ 10 CELKEM</t>
  </si>
  <si>
    <t xml:space="preserve">ODBOR DOTACÍ A ROZVOJE                  </t>
  </si>
  <si>
    <t>Ostat. investič. přij. transf. ze SR-Valtická úpr. veř. prostr., park. IPRM</t>
  </si>
  <si>
    <t xml:space="preserve">Investič. přij. transf. ROP- Revit.sport. areálu ZŠ Slovácká  </t>
  </si>
  <si>
    <t>Ostat. přij. investič. transf. ze SR-Revital. sport. areálu ZŠ Slovácká</t>
  </si>
  <si>
    <t>Přijaté sankční poplatky - památková péče</t>
  </si>
  <si>
    <t>Přijaté nekapitál. přísp. a náhrady - památková péče</t>
  </si>
  <si>
    <t>Přijaté investiční příspěvky- Památník přátelství Poštorná-Zweetendorf</t>
  </si>
  <si>
    <t>PŘÍJMY ORJ 20 CELKEM</t>
  </si>
  <si>
    <t>ODBOR VNITŘNÍCH VĚCÍ</t>
  </si>
  <si>
    <t>Místní poplatek za lázeňský a rekreační pobyt</t>
  </si>
  <si>
    <t>Místní poplatek za užívání veřejného prostranství</t>
  </si>
  <si>
    <t>Místní poplatek za ubytovací kapacitu</t>
  </si>
  <si>
    <t>Splátky půjček ze sociálního fondu</t>
  </si>
  <si>
    <t>Neinvestič. přij. transf. ze SR-výk. st. spr. soc.-práv.ochr.dětí</t>
  </si>
  <si>
    <t>Neinvestič. přij. transf. ze SR-výk. st. spr. -sociální služby</t>
  </si>
  <si>
    <t>Neinvestič. přij. transf. ze SR-volby do EU</t>
  </si>
  <si>
    <t>Ostat. neinv. přij. transfery ze SR a ESF - aktiv. politika zaměst.</t>
  </si>
  <si>
    <t>Neinvestiční přij. transfery od obcí a krajů</t>
  </si>
  <si>
    <t>Neinvestič. příj. transfery od krajů</t>
  </si>
  <si>
    <t xml:space="preserve">Převody z ostatních vlastních fondů </t>
  </si>
  <si>
    <t>Investiční přijaté transfery od krajů (SDH - vozidlo)</t>
  </si>
  <si>
    <t>Přijaté pojistné náhrady -silnice</t>
  </si>
  <si>
    <t>Přijaté nekapitálové příspěvky a náhrady - silnice</t>
  </si>
  <si>
    <t>Příjmy z poskytovaných služeb -  placené parkovací zóny</t>
  </si>
  <si>
    <t>Příjmy z pronájmu movitých věcí - ost. zál. pozem. komunikací</t>
  </si>
  <si>
    <t>Ostat. nedaňové příjmy jinde nezařaz.-ost. zál. pozem. komunikací</t>
  </si>
  <si>
    <t>Přijaté nekapit. příspěvky a náhrady - Ostat. zál. v silnič. dopravě</t>
  </si>
  <si>
    <t>Ostat. nedaň. příjmy jinde nezařaz.</t>
  </si>
  <si>
    <t>Příjmy z poskyt. služeb -rozhlas a televize</t>
  </si>
  <si>
    <t>Příjmy z pronájmu movit. věcí - veřejné osvětlení</t>
  </si>
  <si>
    <t>Přijaté pojistné náhrady - veřejné osvětlení</t>
  </si>
  <si>
    <t>Přijaté nekapitálové příspěvky a náhrady - veřej. osvětlení</t>
  </si>
  <si>
    <t>Příjmy z poskytovaných služeb - pohřebnictví</t>
  </si>
  <si>
    <t>Příjmy z pronájmu - smuteč.obřadní síně</t>
  </si>
  <si>
    <t>Přijaté nekapitálové příspěvky a náhrady - smuteč- obř. síně</t>
  </si>
  <si>
    <t>Ostatní nedaňové příjmy - pohřebnictví</t>
  </si>
  <si>
    <t>Přijaté nekapitálové příspěvky a náhrady - sběr a svoz TKO</t>
  </si>
  <si>
    <t>Přijaté nekapitálové příspěvky a náhr.-sběr a svoz TKO</t>
  </si>
  <si>
    <t>Přijaté nekapitálové příspěvky a náhrady - péče o vzhled obcí</t>
  </si>
  <si>
    <t>Příjmy z pronájmu ost. nemovitostí - požární ochrana</t>
  </si>
  <si>
    <t>Přijaté nekapitálové příspěvky a náhrady - požární ochrana</t>
  </si>
  <si>
    <t>Příjmy z poskytovaných služeb - místní relace - § vnitřní správa</t>
  </si>
  <si>
    <t>Příjmy z pronájmu pozemku</t>
  </si>
  <si>
    <t>Příjmy z pronájmu ostatních nemovitostí</t>
  </si>
  <si>
    <t>Přijaté sankční poplatky</t>
  </si>
  <si>
    <t>Příjmy z prodeje krátkodobého a drobného majetku</t>
  </si>
  <si>
    <t>Příjmy z pronájmu movitých věcí -vnitřní správa</t>
  </si>
  <si>
    <t>Přijaté neinvestiční dary</t>
  </si>
  <si>
    <t>Přijaté sankční poplatky-vnitřní správa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</si>
  <si>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</si>
  <si>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</si>
  <si>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</si>
  <si>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</si>
  <si>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</si>
  <si>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</si>
  <si>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>Ost. neinvest. přij. transfery ze SR (příspěvek na služby a péči)</t>
  </si>
  <si>
    <t>Ost. neinvest. přij. transfery ze SR (na soc.péči  a hmot.nouzi)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</si>
  <si>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</si>
  <si>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</si>
  <si>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</si>
  <si>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</si>
  <si>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 - příspěvek na živobytí</t>
  </si>
  <si>
    <t>Ostatní přijaté vratky transferů-ost. dávky sociální pomoci</t>
  </si>
  <si>
    <t>Ostatní přijaté vratky transferů - přísp. na osobu blízkou</t>
  </si>
  <si>
    <t xml:space="preserve">Ostatní přijaté vratky transferů-příspěvek na zvlášt. pomůcky </t>
  </si>
  <si>
    <t>Ostatní přijaté vratky transferů - přísp. na úpr. a provoz bezbar.bytu</t>
  </si>
  <si>
    <t>Ostatní přijaté vratky transferů-dávky soc. péče pro rodinu</t>
  </si>
  <si>
    <t>Ostatní přijaté vratky transferů-přísp. na provoz motor. vozidla</t>
  </si>
  <si>
    <t>Ostatní přijaté vratky transferů -ostat. dávky zdrav. postiž. občanům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</si>
  <si>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</si>
  <si>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</si>
  <si>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</si>
  <si>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</si>
  <si>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</si>
  <si>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Přijaté nekapitálové příspěvky-ost. zál. soc. věcí a politiky  zaměst.</t>
  </si>
  <si>
    <t xml:space="preserve">Příjmy z poskyt. služeb - ref. mzdy </t>
  </si>
  <si>
    <t>Přijaté sankční poplatky-pokuty</t>
  </si>
  <si>
    <t xml:space="preserve">Ostatní nedaňové příjmy </t>
  </si>
  <si>
    <t>Ostatní přijaté vratky transferů - Ostatní činnosti jindé nezařazené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</si>
  <si>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</si>
  <si>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</si>
  <si>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</si>
  <si>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</si>
  <si>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</si>
  <si>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ze zeměd. půd. fondu</t>
  </si>
  <si>
    <t>Ostat. neinv. transf. ze SR-Výsadba min. podílu zpev. a melior.dřevin</t>
  </si>
  <si>
    <t>Úhrada nákladů na výsadbu melor.dřevin</t>
  </si>
  <si>
    <t>Ostat. neinv. transf. ze SR - odbor. les. hosp.,zvýš.nákl. výsadbu</t>
  </si>
  <si>
    <t>Investiční přijaté transfery od krajů</t>
  </si>
  <si>
    <t>Úhrada z vydobývaného prostoru</t>
  </si>
  <si>
    <t>Přijaté sankční platby - ostat. čin. k ochr. ovzduší</t>
  </si>
  <si>
    <t>Přijaté nekapitálové příspěvky - náklady řízení</t>
  </si>
  <si>
    <t>Ostatní nedaňové příjmy jinde nezařazené</t>
  </si>
  <si>
    <t>PŘÍJMY ORJ 60 CELKEM</t>
  </si>
  <si>
    <t>ŽIVNOSTENSKÝ ÚŘAD</t>
  </si>
  <si>
    <t>Přijaté nekapitálové příspěvky a náhrady</t>
  </si>
  <si>
    <t>PŘÍJMY ORJ 70 CELKEM</t>
  </si>
  <si>
    <t>ODBOR SPRÁVNÍCH VĚCÍ A DOPRAVY</t>
  </si>
  <si>
    <t>Příjmy za zkoušky z odborné způsobilosti (řidičská oprávnění)</t>
  </si>
  <si>
    <t>Ost. odvody z vybr. čin. a služ. j. n.</t>
  </si>
  <si>
    <t>Sankční poplatky</t>
  </si>
  <si>
    <t>Přijaté nekapitálové příspěvky jinde nezařazené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</si>
  <si>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</si>
  <si>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</si>
  <si>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</si>
  <si>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</si>
  <si>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Příjmy z prodeje drob. a krátkodob. majetku</t>
  </si>
  <si>
    <t>Prodej ostatního DHM</t>
  </si>
  <si>
    <t>PŘÍJMY ORJ 90 CELKEM</t>
  </si>
  <si>
    <t>ODBOR STAVEBNÍHO ŘÁDU A ÚP</t>
  </si>
  <si>
    <t>Ostatní inv.přijaté transfery ze SR</t>
  </si>
  <si>
    <t>Přijaté příspěvky na investice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</si>
  <si>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</si>
  <si>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</si>
  <si>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</si>
  <si>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</si>
  <si>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</si>
  <si>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</si>
  <si>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</si>
  <si>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</si>
  <si>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Poplatky za odnětí pozemku ze zem. půd. fondu</t>
  </si>
  <si>
    <t>Zrušené daně ze zboží a služeb</t>
  </si>
  <si>
    <t>Místní poplatek za komunální odpad</t>
  </si>
  <si>
    <t>Místní poplatek ze psa</t>
  </si>
  <si>
    <t>Místní poplatek za provoz výher. hracích přístrojů</t>
  </si>
  <si>
    <t>Zrušené místní poplatky-dopl.min.let-komunální odpad</t>
  </si>
  <si>
    <t>Odvod výtěžku z provozování loterií - výher. hr. přistrojů</t>
  </si>
  <si>
    <t>Správní poplatky z VHP</t>
  </si>
  <si>
    <t>Daň z nemovitostí</t>
  </si>
  <si>
    <t>Splátky půjček od obyvatelstva</t>
  </si>
  <si>
    <t xml:space="preserve">Neinv. přijaté dotace ze SR - přísp. na výkon stát. správy, na žáka </t>
  </si>
  <si>
    <t>Příjmy z úroků - individuál. modernizace byt. fondu</t>
  </si>
  <si>
    <t>Přijaté sankční platby - individuál. modernizace byt. fondu</t>
  </si>
  <si>
    <t>Přijaté sankč. platby -  výher. hrací přístroje</t>
  </si>
  <si>
    <t>Neidentifikované příjmy - činnost míst. správy</t>
  </si>
  <si>
    <t>Příjmy z úroků</t>
  </si>
  <si>
    <t>Příjmy z podílu na zisku a dividend</t>
  </si>
  <si>
    <t>Přijaté sankč. platby -  individuál.moder. byt. fondu</t>
  </si>
  <si>
    <t>Ostatní nedaňové příjmy j. n. -  § Ostatní finanční operace</t>
  </si>
  <si>
    <t>Neidentifikované příjmy - ostat. činnosti</t>
  </si>
  <si>
    <t>PŘÍJMY ORJ 110 CELKEM</t>
  </si>
  <si>
    <t>ODBOR MAJETKOVÝ A PRÁVNÍ</t>
  </si>
  <si>
    <t>Odvod Domovní správa Břeclav</t>
  </si>
  <si>
    <t>Příjmy z pronájmu ostat. nemovitostí -bytové hospodářství</t>
  </si>
  <si>
    <t>Příjmy z prodeje krátkodob. a drob. majetku - 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</si>
  <si>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</si>
  <si>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</si>
  <si>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</si>
  <si>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pronájmu ostat. nemovitého maj. - nebytové hospodář.</t>
  </si>
  <si>
    <t>Příjmy z prodeje ostat. nemovitého maj. - nebytové hospodář.</t>
  </si>
  <si>
    <t>Příjmy z pronájmu ost.nem. - TEPLO s.r.o.</t>
  </si>
  <si>
    <t>Ostatní  příjmy z vlastní činnosti - Komunál. služby a rozvoj</t>
  </si>
  <si>
    <t>Příjmy z pronájmu pozemků</t>
  </si>
  <si>
    <t xml:space="preserve">Přijaté nekapitálové příspěvky </t>
  </si>
  <si>
    <t xml:space="preserve">Příjmy z prodeje pozemků </t>
  </si>
  <si>
    <t>Příjmy z prodeje ost. nemovitostí a jejich částí</t>
  </si>
  <si>
    <t>Příjmy z prodeje pozemků-byt. hosp.</t>
  </si>
  <si>
    <t>Příjmy z prodeje ost. nemovitostí</t>
  </si>
  <si>
    <t xml:space="preserve">Příj. z prodeje ost. hmot. dlouhodob. maj. </t>
  </si>
  <si>
    <t>Ostatní příjmy z prodeje dlouhodobého majetku - VAK</t>
  </si>
  <si>
    <t>Příijaté nekapitálové příspěvky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</si>
  <si>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</si>
  <si>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</si>
  <si>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</si>
  <si>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</si>
  <si>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</si>
  <si>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</si>
  <si>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</si>
  <si>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</si>
  <si>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</si>
  <si>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</si>
  <si>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</si>
  <si>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</si>
  <si>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</si>
  <si>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</si>
  <si>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</si>
  <si>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</si>
  <si>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</si>
  <si>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</si>
  <si>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</si>
  <si>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</si>
  <si>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</si>
  <si>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</si>
  <si>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</si>
  <si>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</si>
  <si>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</si>
  <si>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</si>
  <si>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</si>
  <si>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</si>
  <si>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</si>
  <si>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</si>
  <si>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2010</t>
  </si>
  <si>
    <t>tis. Kč</t>
  </si>
  <si>
    <t xml:space="preserve">% </t>
  </si>
  <si>
    <t>čerpání</t>
  </si>
  <si>
    <t>ODBOR ŠKOLSTVÍ, KULTURY, MLÁDEŽE A SPORTU</t>
  </si>
  <si>
    <t xml:space="preserve">Cestovní ruch - TIC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</si>
  <si>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</si>
  <si>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</si>
  <si>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</si>
  <si>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</si>
  <si>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</si>
  <si>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</si>
  <si>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knihovna)            </t>
  </si>
  <si>
    <t>Činnosti knihovnické              z ÚSC</t>
  </si>
  <si>
    <t xml:space="preserve">Činnosti muzeí a galerií   (Městské muzeum) -běžný provoz     </t>
  </si>
  <si>
    <t>Městské muzeum - provoz Lichtenštejnského domu</t>
  </si>
  <si>
    <t>Městské muzeum - Knížecí dům na pomezí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</si>
  <si>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</si>
  <si>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</si>
  <si>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</si>
  <si>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</si>
  <si>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Ostatní záležitosti sdělovacích prostředků - RADNICE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</si>
  <si>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</si>
  <si>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</si>
  <si>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</si>
  <si>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</si>
  <si>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</si>
  <si>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</si>
  <si>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</si>
  <si>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</si>
  <si>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Ostatní neinvestič. výdaje j. n. - ostatní činnosti j. n.</t>
  </si>
  <si>
    <t>VÝDAJE ORJ 10  CELKEM</t>
  </si>
  <si>
    <t xml:space="preserve">ODBOR DOTACÍ A ROZVOJE </t>
  </si>
  <si>
    <t>Cestovní ruch  (čl.příspěvek DSO LVA, veletrhy, TIC) - u ORJ 10 OŠKMS</t>
  </si>
  <si>
    <t>Ostat. záležřtosti v silniční dopravě (smlouva-žádost o dot.na ek. autobusy)</t>
  </si>
  <si>
    <t>Silnice - nákup služeb - projekt přechody</t>
  </si>
  <si>
    <t>Pitná voda</t>
  </si>
  <si>
    <t>Odvádění a čištění odpadních vod   (havárie)</t>
  </si>
  <si>
    <t>Zachování a obnova kulturních památek</t>
  </si>
  <si>
    <t>Územní plánování - studie</t>
  </si>
  <si>
    <t>Územní rozvoj - poradenské, konzultač. a práv. služby (sml. EURO ONE)</t>
  </si>
  <si>
    <t xml:space="preserve">Projekt prevence kriminality </t>
  </si>
  <si>
    <r>
      <t xml:space="preserve">Projekt prevence kriminality                                                         - ze SR </t>
    </r>
    <r>
      <rPr>
        <b/>
        <sz val="12"/>
        <rFont val="Arial"/>
        <family val="2"/>
      </rPr>
      <t xml:space="preserve">      X</t>
    </r>
  </si>
  <si>
    <t xml:space="preserve">Mezinárodní spolupráce </t>
  </si>
  <si>
    <t>Projektová a manažerská příprava na vybrané investiční akce</t>
  </si>
  <si>
    <t>Manažerská projektová příprava</t>
  </si>
  <si>
    <t>Mezisoučet</t>
  </si>
  <si>
    <t>Investiční akce r. 2009, přecházející do r. 2010, připravované nové akce</t>
  </si>
  <si>
    <t xml:space="preserve">Propagace LVA   </t>
  </si>
  <si>
    <t xml:space="preserve">Miniatury LVA  </t>
  </si>
  <si>
    <t>Komunikace Poštorná - Pod zahradama</t>
  </si>
  <si>
    <t xml:space="preserve">Komunikace (VAK -  Projekt Břeclavsko) </t>
  </si>
  <si>
    <t xml:space="preserve">Komunikace Slovácká </t>
  </si>
  <si>
    <t>Komunikace  Na zahradách</t>
  </si>
  <si>
    <t xml:space="preserve">Komunikace Česká, parkoviště Sovadinova, Gen. Šimka                      </t>
  </si>
  <si>
    <t>Rek. vozovky Pastevní a U Zbrodku</t>
  </si>
  <si>
    <t>Valtická-úprava veřej. prostr., parkoviště IPRM</t>
  </si>
  <si>
    <t xml:space="preserve">Pěší zóna  - centrum J.Palacha </t>
  </si>
  <si>
    <t xml:space="preserve">Rekonstrukce nám. Ch. N. Ves - ul. Lednická-Tyršův sad (vl.podíl projektu)                            </t>
  </si>
  <si>
    <t xml:space="preserve">Rekonstrukce nám. St. Břeclav (u kapličky)                                                         </t>
  </si>
  <si>
    <t>Centrum - chodníky + chodník za Kinem Koruna</t>
  </si>
  <si>
    <t>Přístup k zámku od náměstí - studie</t>
  </si>
  <si>
    <t>Integr. přestupní terminál IDS JMK-studie</t>
  </si>
  <si>
    <t>MŠ-zateplení PD</t>
  </si>
  <si>
    <t>MŠ Slovácká-PD</t>
  </si>
  <si>
    <t>MŠ Osvobození-PD</t>
  </si>
  <si>
    <t>ZŠ Komenského, objekt šaten (PD)</t>
  </si>
  <si>
    <t>ZŠ Slovácká- vnitř. rek.</t>
  </si>
  <si>
    <t>ZŠ Kupkova-stav. Úpravy na provoz MŠ</t>
  </si>
  <si>
    <t>ZŠ-zateplení PD</t>
  </si>
  <si>
    <t>Knihovna Břeclav-okna, fasáda</t>
  </si>
  <si>
    <t>Kaple sv. Huberta</t>
  </si>
  <si>
    <t>Zámek Břeclav - revitalizace nemovité kult. památky</t>
  </si>
  <si>
    <t>Obnova kaple a prostr. židovského hřbitova - PD</t>
  </si>
  <si>
    <t>Osvětlení památek a mostů</t>
  </si>
  <si>
    <t>MSK-zázemí, půdní vestavba</t>
  </si>
  <si>
    <t>Revitalizace sportovního areálu ZŠ Slovácká - z ÚSC</t>
  </si>
  <si>
    <r>
      <t xml:space="preserve">Revitalizace sportovního areálu ZŠ Slovácká - EU, SR                               </t>
    </r>
    <r>
      <rPr>
        <b/>
        <sz val="12"/>
        <rFont val="Arial"/>
        <family val="2"/>
      </rPr>
      <t xml:space="preserve">  X </t>
    </r>
  </si>
  <si>
    <t xml:space="preserve">Zimní stadion-přestavba na hotel </t>
  </si>
  <si>
    <t>Dětská hřiště Na Valtické</t>
  </si>
  <si>
    <t>Startovací byty Ch. N. Ves</t>
  </si>
  <si>
    <t>Kotelny-rekonstrukce stčřech</t>
  </si>
  <si>
    <t>Hřbitovy (Ch.N.Ves, Poštorná) - chodníky PD</t>
  </si>
  <si>
    <t xml:space="preserve">Krytý bazén - havarie vany  </t>
  </si>
  <si>
    <t>Zámecký park</t>
  </si>
  <si>
    <t>Domov seniorů  Břeclav - balkony,okna,zateplení</t>
  </si>
  <si>
    <t>Stavební úpravy MÚ Břeclav I. Etapa</t>
  </si>
  <si>
    <t>Investice celkem</t>
  </si>
  <si>
    <t xml:space="preserve">          z toho dotace se SR</t>
  </si>
  <si>
    <t>VÝDAJE ORJ 20 CELKEM</t>
  </si>
  <si>
    <t>Silnice</t>
  </si>
  <si>
    <t>Záležitosti pozemních komunikací</t>
  </si>
  <si>
    <t>Záležitosti v silniční dopravě</t>
  </si>
  <si>
    <t>Místní rozhlas</t>
  </si>
  <si>
    <t>Záležitosti sdělovacích prostředků   (přesun do ORJ 010 - OŠKMS)</t>
  </si>
  <si>
    <t>Veřejné osvětlení</t>
  </si>
  <si>
    <t>Pohřebnictví</t>
  </si>
  <si>
    <t>Sběr a svoz komunálního odpadu</t>
  </si>
  <si>
    <t>Péče o vzhled obcí a veřejnou zeleň</t>
  </si>
  <si>
    <t>Požární ochrana</t>
  </si>
  <si>
    <t>Místní zastupitelské orgány</t>
  </si>
  <si>
    <t>Volby do Senátu a zastupitelstev krajů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</si>
  <si>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</si>
  <si>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</si>
  <si>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</si>
  <si>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</si>
  <si>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</si>
  <si>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Příspěvek na živobytí</t>
  </si>
  <si>
    <t>Doplatek na bydlení</t>
  </si>
  <si>
    <t>Mimořádná okamžitá pomoc</t>
  </si>
  <si>
    <t>Mimoř. okamžitá pomoc os. ohrož. sociálním vyloučením</t>
  </si>
  <si>
    <t>Ostatní dávky sociální pomoci</t>
  </si>
  <si>
    <t xml:space="preserve">Přísp. při péči o osobu blízkou </t>
  </si>
  <si>
    <t>Jednoráz. příspěvek na zvl.pomůcky</t>
  </si>
  <si>
    <t>Příspěvek na úpravu bytu</t>
  </si>
  <si>
    <t>Přísp. na zakoupení, opravu mot. vozidla</t>
  </si>
  <si>
    <t>Přísp. na provoz mot.vozidla</t>
  </si>
  <si>
    <t>Přísp. na individuál. dopravu</t>
  </si>
  <si>
    <t xml:space="preserve">Ostatní dávky zdrav. postiž. občanům </t>
  </si>
  <si>
    <t>Příspěvek na péči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</si>
  <si>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</si>
  <si>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</si>
  <si>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</si>
  <si>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</si>
  <si>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</si>
  <si>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</si>
  <si>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</si>
  <si>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</si>
  <si>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</si>
  <si>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</si>
  <si>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</si>
  <si>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</si>
  <si>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</si>
  <si>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Vnitřní správa - nákup sociálních poukázek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</si>
  <si>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</si>
  <si>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</si>
  <si>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</si>
  <si>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</si>
  <si>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</si>
  <si>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</si>
  <si>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</si>
  <si>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</si>
  <si>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Úpravy vodohosp. význam. a vodáren. toků-protipovodňnová  opatření</t>
  </si>
  <si>
    <t>Záležitosti vod. toků a vodohosp. děl jinde nezařazené</t>
  </si>
  <si>
    <t>Ostatní záležitosti vodního hospodářství</t>
  </si>
  <si>
    <t>Monitoring nakládání s odpady  (skládka Ch.N.Ves)</t>
  </si>
  <si>
    <t>Plán odpadového hospodářství Města Břeclav</t>
  </si>
  <si>
    <t>Rybářství</t>
  </si>
  <si>
    <t>Ostatní ochrana půdy a spodních vod</t>
  </si>
  <si>
    <t>Ochrana druhů a stanovišť</t>
  </si>
  <si>
    <t>Ostatní ochrana přírody - znalecké posudky</t>
  </si>
  <si>
    <t>VÝDAJE ORJ 60 CELKEM</t>
  </si>
  <si>
    <t>Záležitosti pozem. komunikací j. n. - BESIP</t>
  </si>
  <si>
    <t>Provoz veřejné silniční dopravy - MHD - dotace na provoz</t>
  </si>
  <si>
    <t>Provoz veřejné silniční dopravy - MHD - dotace na investice (IDS)</t>
  </si>
  <si>
    <t>Provoz vnitrozemské plavby (Břeclav-Pohansko-Janohrad)</t>
  </si>
  <si>
    <t xml:space="preserve">Činnost místní správy - zálohy </t>
  </si>
  <si>
    <t>VÝDAJE ORJ 80 CELKEM</t>
  </si>
  <si>
    <t xml:space="preserve">Bezpečnost a veřejný pořádek </t>
  </si>
  <si>
    <t>VÝDAJE ORJ  90 CELKEM</t>
  </si>
  <si>
    <t>Územní plánování</t>
  </si>
  <si>
    <t>Stavební úřad</t>
  </si>
  <si>
    <t>Program podpory individuál. byt. výstavby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</si>
  <si>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</si>
  <si>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</si>
  <si>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</si>
  <si>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</si>
  <si>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</si>
  <si>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</si>
  <si>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</si>
  <si>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</si>
  <si>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</t>
  </si>
  <si>
    <t xml:space="preserve">Bytové a nebytové hospodářství - Domovní správa Břeclav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</si>
  <si>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</si>
  <si>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</si>
  <si>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</si>
  <si>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</si>
  <si>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</si>
  <si>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</si>
  <si>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</si>
  <si>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>Kapitálové výdaje</t>
  </si>
  <si>
    <t>v tis.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</si>
</sst>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46" applyFont="1" applyFill="1" applyAlignment="1">
      <alignment/>
      <protection/>
    </xf>
    <xf numFmtId="4" fontId="0" fillId="0" borderId="0" xfId="0" applyNumberFormat="1" applyAlignment="1">
      <alignment/>
    </xf>
    <xf numFmtId="0" fontId="6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" fontId="5" fillId="33" borderId="10" xfId="46" applyNumberFormat="1" applyFont="1" applyFill="1" applyBorder="1" applyAlignment="1">
      <alignment horizontal="center"/>
      <protection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4" fontId="5" fillId="33" borderId="12" xfId="46" applyNumberFormat="1" applyFont="1" applyFill="1" applyBorder="1" applyAlignment="1">
      <alignment horizontal="center"/>
      <protection/>
    </xf>
    <xf numFmtId="49" fontId="5" fillId="33" borderId="12" xfId="46" applyNumberFormat="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34" borderId="14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34" borderId="16" xfId="0" applyNumberFormat="1" applyFont="1" applyFill="1" applyBorder="1" applyAlignment="1">
      <alignment/>
    </xf>
    <xf numFmtId="4" fontId="7" fillId="35" borderId="16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" fontId="7" fillId="34" borderId="17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7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34" borderId="18" xfId="0" applyNumberFormat="1" applyFont="1" applyFill="1" applyBorder="1" applyAlignment="1">
      <alignment/>
    </xf>
    <xf numFmtId="4" fontId="5" fillId="35" borderId="1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5" xfId="46" applyFont="1" applyFill="1" applyBorder="1">
      <alignment/>
      <protection/>
    </xf>
    <xf numFmtId="0" fontId="7" fillId="0" borderId="15" xfId="46" applyFont="1" applyFill="1" applyBorder="1" applyAlignment="1">
      <alignment horizontal="right"/>
      <protection/>
    </xf>
    <xf numFmtId="0" fontId="7" fillId="0" borderId="15" xfId="46" applyFont="1" applyFill="1" applyBorder="1" applyAlignment="1">
      <alignment horizontal="left"/>
      <protection/>
    </xf>
    <xf numFmtId="0" fontId="7" fillId="0" borderId="17" xfId="46" applyFont="1" applyFill="1" applyBorder="1">
      <alignment/>
      <protection/>
    </xf>
    <xf numFmtId="0" fontId="7" fillId="0" borderId="16" xfId="46" applyFont="1" applyFill="1" applyBorder="1" applyAlignment="1">
      <alignment horizontal="right"/>
      <protection/>
    </xf>
    <xf numFmtId="0" fontId="7" fillId="0" borderId="20" xfId="0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4" fontId="7" fillId="36" borderId="15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4" fontId="7" fillId="34" borderId="20" xfId="0" applyNumberFormat="1" applyFont="1" applyFill="1" applyBorder="1" applyAlignment="1">
      <alignment/>
    </xf>
    <xf numFmtId="4" fontId="7" fillId="35" borderId="20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4" fontId="7" fillId="34" borderId="24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36" borderId="14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4" fontId="8" fillId="36" borderId="14" xfId="0" applyNumberFormat="1" applyFont="1" applyFill="1" applyBorder="1" applyAlignment="1">
      <alignment/>
    </xf>
    <xf numFmtId="4" fontId="8" fillId="34" borderId="14" xfId="0" applyNumberFormat="1" applyFont="1" applyFill="1" applyBorder="1" applyAlignment="1">
      <alignment/>
    </xf>
    <xf numFmtId="4" fontId="8" fillId="35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7" fillId="36" borderId="14" xfId="0" applyNumberFormat="1" applyFont="1" applyFill="1" applyBorder="1" applyAlignment="1">
      <alignment/>
    </xf>
    <xf numFmtId="4" fontId="7" fillId="34" borderId="14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7" fillId="34" borderId="26" xfId="0" applyNumberFormat="1" applyFont="1" applyFill="1" applyBorder="1" applyAlignment="1">
      <alignment/>
    </xf>
    <xf numFmtId="4" fontId="7" fillId="35" borderId="26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15" xfId="0" applyNumberFormat="1" applyFont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34" borderId="15" xfId="0" applyNumberFormat="1" applyFont="1" applyFill="1" applyBorder="1" applyAlignment="1" applyProtection="1">
      <alignment horizontal="right"/>
      <protection locked="0"/>
    </xf>
    <xf numFmtId="4" fontId="7" fillId="35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Alignment="1" applyProtection="1">
      <alignment/>
      <protection locked="0"/>
    </xf>
    <xf numFmtId="4" fontId="7" fillId="34" borderId="15" xfId="0" applyNumberFormat="1" applyFont="1" applyFill="1" applyBorder="1" applyAlignment="1" applyProtection="1">
      <alignment/>
      <protection locked="0"/>
    </xf>
    <xf numFmtId="4" fontId="7" fillId="35" borderId="15" xfId="0" applyNumberFormat="1" applyFont="1" applyFill="1" applyBorder="1" applyAlignment="1" applyProtection="1">
      <alignment/>
      <protection locked="0"/>
    </xf>
    <xf numFmtId="4" fontId="7" fillId="36" borderId="20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4" fontId="7" fillId="34" borderId="21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34" borderId="26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" fontId="7" fillId="0" borderId="15" xfId="0" applyNumberFormat="1" applyFont="1" applyFill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4" fontId="7" fillId="35" borderId="15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left" vertical="center"/>
    </xf>
    <xf numFmtId="4" fontId="5" fillId="0" borderId="28" xfId="0" applyNumberFormat="1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 vertical="center"/>
    </xf>
    <xf numFmtId="4" fontId="5" fillId="35" borderId="2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/>
    </xf>
    <xf numFmtId="4" fontId="5" fillId="0" borderId="15" xfId="0" applyNumberFormat="1" applyFont="1" applyFill="1" applyBorder="1" applyAlignment="1">
      <alignment horizontal="center"/>
    </xf>
    <xf numFmtId="4" fontId="5" fillId="34" borderId="15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right"/>
    </xf>
    <xf numFmtId="4" fontId="7" fillId="34" borderId="14" xfId="0" applyNumberFormat="1" applyFont="1" applyFill="1" applyBorder="1" applyAlignment="1">
      <alignment horizontal="right"/>
    </xf>
    <xf numFmtId="4" fontId="7" fillId="35" borderId="14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/>
    </xf>
    <xf numFmtId="4" fontId="7" fillId="34" borderId="24" xfId="0" applyNumberFormat="1" applyFont="1" applyFill="1" applyBorder="1" applyAlignment="1">
      <alignment/>
    </xf>
    <xf numFmtId="4" fontId="7" fillId="35" borderId="2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/>
    </xf>
    <xf numFmtId="4" fontId="11" fillId="34" borderId="15" xfId="0" applyNumberFormat="1" applyFont="1" applyFill="1" applyBorder="1" applyAlignment="1">
      <alignment/>
    </xf>
    <xf numFmtId="4" fontId="11" fillId="35" borderId="15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4" fontId="7" fillId="34" borderId="20" xfId="0" applyNumberFormat="1" applyFont="1" applyFill="1" applyBorder="1" applyAlignment="1">
      <alignment/>
    </xf>
    <xf numFmtId="4" fontId="7" fillId="35" borderId="20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34" borderId="18" xfId="0" applyNumberFormat="1" applyFont="1" applyFill="1" applyBorder="1" applyAlignment="1">
      <alignment/>
    </xf>
    <xf numFmtId="4" fontId="5" fillId="35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5" fillId="0" borderId="2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5" fillId="35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/>
    </xf>
    <xf numFmtId="4" fontId="5" fillId="34" borderId="20" xfId="0" applyNumberFormat="1" applyFont="1" applyFill="1" applyBorder="1" applyAlignment="1">
      <alignment/>
    </xf>
    <xf numFmtId="4" fontId="5" fillId="35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34" borderId="0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5" fillId="35" borderId="12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34" borderId="15" xfId="0" applyNumberFormat="1" applyFont="1" applyFill="1" applyBorder="1" applyAlignment="1">
      <alignment/>
    </xf>
    <xf numFmtId="3" fontId="7" fillId="35" borderId="15" xfId="0" applyNumberFormat="1" applyFont="1" applyFill="1" applyBorder="1" applyAlignment="1">
      <alignment/>
    </xf>
    <xf numFmtId="0" fontId="7" fillId="0" borderId="21" xfId="46" applyFont="1" applyFill="1" applyBorder="1">
      <alignment/>
      <protection/>
    </xf>
    <xf numFmtId="0" fontId="7" fillId="0" borderId="21" xfId="46" applyFont="1" applyFill="1" applyBorder="1" applyAlignment="1">
      <alignment horizontal="left"/>
      <protection/>
    </xf>
    <xf numFmtId="0" fontId="7" fillId="0" borderId="21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4" fontId="9" fillId="34" borderId="0" xfId="0" applyNumberFormat="1" applyFont="1" applyFill="1" applyAlignment="1">
      <alignment horizontal="center"/>
    </xf>
    <xf numFmtId="4" fontId="9" fillId="35" borderId="0" xfId="0" applyNumberFormat="1" applyFont="1" applyFill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4" fontId="7" fillId="0" borderId="33" xfId="0" applyNumberFormat="1" applyFont="1" applyFill="1" applyBorder="1" applyAlignment="1">
      <alignment/>
    </xf>
    <xf numFmtId="4" fontId="10" fillId="34" borderId="33" xfId="0" applyNumberFormat="1" applyFont="1" applyFill="1" applyBorder="1" applyAlignment="1">
      <alignment horizontal="center"/>
    </xf>
    <xf numFmtId="4" fontId="10" fillId="35" borderId="3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" fontId="7" fillId="34" borderId="0" xfId="0" applyNumberFormat="1" applyFont="1" applyFill="1" applyBorder="1" applyAlignment="1">
      <alignment/>
    </xf>
    <xf numFmtId="4" fontId="7" fillId="35" borderId="0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/>
    </xf>
    <xf numFmtId="4" fontId="5" fillId="34" borderId="15" xfId="0" applyNumberFormat="1" applyFont="1" applyFill="1" applyBorder="1" applyAlignment="1">
      <alignment/>
    </xf>
    <xf numFmtId="4" fontId="5" fillId="35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/>
    </xf>
    <xf numFmtId="4" fontId="7" fillId="34" borderId="16" xfId="0" applyNumberFormat="1" applyFont="1" applyFill="1" applyBorder="1" applyAlignment="1">
      <alignment/>
    </xf>
    <xf numFmtId="4" fontId="7" fillId="35" borderId="16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/>
    </xf>
    <xf numFmtId="4" fontId="7" fillId="36" borderId="16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0" fontId="11" fillId="36" borderId="26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4" fontId="7" fillId="36" borderId="12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7" fillId="34" borderId="26" xfId="0" applyNumberFormat="1" applyFont="1" applyFill="1" applyBorder="1" applyAlignment="1">
      <alignment/>
    </xf>
    <xf numFmtId="4" fontId="7" fillId="35" borderId="26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36" xfId="0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 vertical="center"/>
    </xf>
    <xf numFmtId="4" fontId="5" fillId="35" borderId="28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4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0" fillId="0" borderId="0" xfId="0" applyFont="1" applyFill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2"/>
  <sheetViews>
    <sheetView tabSelected="1" zoomScale="80" zoomScaleNormal="80" zoomScalePageLayoutView="0" workbookViewId="0" topLeftCell="A339">
      <selection activeCell="O362" sqref="O361:O362"/>
    </sheetView>
  </sheetViews>
  <sheetFormatPr defaultColWidth="9.140625" defaultRowHeight="12.75"/>
  <cols>
    <col min="1" max="1" width="7.57421875" style="6" customWidth="1"/>
    <col min="2" max="3" width="10.28125" style="6" customWidth="1"/>
    <col min="4" max="4" width="75.00390625" style="6" customWidth="1"/>
    <col min="5" max="7" width="16.7109375" style="36" customWidth="1"/>
    <col min="8" max="8" width="11.421875" style="36" customWidth="1"/>
    <col min="9" max="16384" width="9.140625" style="6" customWidth="1"/>
  </cols>
  <sheetData>
    <row r="1" spans="1:8" ht="21.75" customHeight="1">
      <c r="A1" s="284" t="s">
        <v>0</v>
      </c>
      <c r="B1" s="285"/>
      <c r="C1" s="285"/>
      <c r="D1" s="3"/>
      <c r="E1" s="4"/>
      <c r="F1" s="4"/>
      <c r="G1" s="5"/>
      <c r="H1" s="5"/>
    </row>
    <row r="2" spans="1:8" ht="21.75" customHeight="1">
      <c r="A2" s="1"/>
      <c r="B2" s="2"/>
      <c r="C2" s="2"/>
      <c r="D2" s="3"/>
      <c r="E2" s="4"/>
      <c r="F2" s="4"/>
      <c r="G2" s="5"/>
      <c r="H2" s="5"/>
    </row>
    <row r="3" spans="1:8" ht="12.75" customHeight="1">
      <c r="A3" s="7"/>
      <c r="B3" s="8"/>
      <c r="C3" s="7"/>
      <c r="D3" s="9"/>
      <c r="E3" s="4"/>
      <c r="F3" s="4"/>
      <c r="G3" s="4"/>
      <c r="H3" s="4"/>
    </row>
    <row r="4" spans="1:8" s="8" customFormat="1" ht="20.25">
      <c r="A4" s="287" t="s">
        <v>1</v>
      </c>
      <c r="B4" s="287"/>
      <c r="C4" s="287"/>
      <c r="D4" s="288"/>
      <c r="E4" s="288"/>
      <c r="F4" s="11"/>
      <c r="G4" s="11"/>
      <c r="H4" s="11"/>
    </row>
    <row r="5" spans="1:8" s="8" customFormat="1" ht="20.25">
      <c r="A5" s="10"/>
      <c r="B5" s="10"/>
      <c r="C5" s="10"/>
      <c r="D5" s="2"/>
      <c r="E5" s="2"/>
      <c r="F5" s="11"/>
      <c r="G5" s="11"/>
      <c r="H5" s="11"/>
    </row>
    <row r="6" spans="1:8" s="8" customFormat="1" ht="15" customHeight="1" thickBot="1">
      <c r="A6" s="12"/>
      <c r="B6" s="12"/>
      <c r="C6" s="12"/>
      <c r="D6" s="12"/>
      <c r="E6" s="13"/>
      <c r="F6" s="13"/>
      <c r="G6" s="13" t="s">
        <v>424</v>
      </c>
      <c r="H6" s="13"/>
    </row>
    <row r="7" spans="1:8" ht="15.75">
      <c r="A7" s="14" t="s">
        <v>2</v>
      </c>
      <c r="B7" s="14" t="s">
        <v>3</v>
      </c>
      <c r="C7" s="14" t="s">
        <v>4</v>
      </c>
      <c r="D7" s="15" t="s">
        <v>5</v>
      </c>
      <c r="E7" s="16" t="s">
        <v>6</v>
      </c>
      <c r="F7" s="16" t="s">
        <v>6</v>
      </c>
      <c r="G7" s="16" t="s">
        <v>7</v>
      </c>
      <c r="H7" s="16" t="s">
        <v>8</v>
      </c>
    </row>
    <row r="8" spans="1:8" ht="15.75" customHeight="1" thickBot="1">
      <c r="A8" s="17"/>
      <c r="B8" s="17"/>
      <c r="C8" s="17"/>
      <c r="D8" s="18"/>
      <c r="E8" s="19" t="s">
        <v>9</v>
      </c>
      <c r="F8" s="19" t="s">
        <v>10</v>
      </c>
      <c r="G8" s="20" t="s">
        <v>12</v>
      </c>
      <c r="H8" s="19" t="s">
        <v>13</v>
      </c>
    </row>
    <row r="9" spans="1:8" ht="16.5" customHeight="1" thickTop="1">
      <c r="A9" s="21">
        <v>10</v>
      </c>
      <c r="B9" s="21"/>
      <c r="C9" s="21"/>
      <c r="D9" s="22" t="s">
        <v>14</v>
      </c>
      <c r="E9" s="23"/>
      <c r="F9" s="24"/>
      <c r="G9" s="25"/>
      <c r="H9" s="23"/>
    </row>
    <row r="10" spans="1:8" ht="15" customHeight="1">
      <c r="A10" s="21"/>
      <c r="B10" s="21"/>
      <c r="C10" s="21"/>
      <c r="D10" s="22"/>
      <c r="E10" s="23"/>
      <c r="F10" s="24"/>
      <c r="G10" s="25"/>
      <c r="H10" s="23"/>
    </row>
    <row r="11" spans="1:8" ht="15">
      <c r="A11" s="26"/>
      <c r="B11" s="26"/>
      <c r="C11" s="26">
        <v>1344</v>
      </c>
      <c r="D11" s="26" t="s">
        <v>15</v>
      </c>
      <c r="E11" s="27">
        <v>15</v>
      </c>
      <c r="F11" s="28">
        <v>15</v>
      </c>
      <c r="G11" s="29">
        <v>0</v>
      </c>
      <c r="H11" s="27">
        <f aca="true" t="shared" si="0" ref="H11:H47">(G11/F11)*100</f>
        <v>0</v>
      </c>
    </row>
    <row r="12" spans="1:8" ht="15">
      <c r="A12" s="26"/>
      <c r="B12" s="26"/>
      <c r="C12" s="26">
        <v>1361</v>
      </c>
      <c r="D12" s="26" t="s">
        <v>16</v>
      </c>
      <c r="E12" s="27">
        <v>15</v>
      </c>
      <c r="F12" s="28">
        <v>15</v>
      </c>
      <c r="G12" s="29">
        <v>15.3</v>
      </c>
      <c r="H12" s="27">
        <f t="shared" si="0"/>
        <v>102</v>
      </c>
    </row>
    <row r="13" spans="1:8" ht="15" hidden="1">
      <c r="A13" s="30"/>
      <c r="B13" s="30"/>
      <c r="C13" s="30">
        <v>4116</v>
      </c>
      <c r="D13" s="26" t="s">
        <v>17</v>
      </c>
      <c r="E13" s="31">
        <v>0</v>
      </c>
      <c r="F13" s="32">
        <v>0</v>
      </c>
      <c r="G13" s="33"/>
      <c r="H13" s="27" t="e">
        <f t="shared" si="0"/>
        <v>#DIV/0!</v>
      </c>
    </row>
    <row r="14" spans="1:8" ht="15" hidden="1">
      <c r="A14" s="30"/>
      <c r="B14" s="30"/>
      <c r="C14" s="30">
        <v>4116</v>
      </c>
      <c r="D14" s="26" t="s">
        <v>18</v>
      </c>
      <c r="E14" s="31"/>
      <c r="F14" s="32"/>
      <c r="G14" s="33"/>
      <c r="H14" s="27" t="e">
        <f t="shared" si="0"/>
        <v>#DIV/0!</v>
      </c>
    </row>
    <row r="15" spans="1:8" ht="15">
      <c r="A15" s="30"/>
      <c r="B15" s="30"/>
      <c r="C15" s="30">
        <v>4121</v>
      </c>
      <c r="D15" s="30" t="s">
        <v>19</v>
      </c>
      <c r="E15" s="31">
        <v>0</v>
      </c>
      <c r="F15" s="32">
        <v>315</v>
      </c>
      <c r="G15" s="29">
        <v>255.5</v>
      </c>
      <c r="H15" s="27">
        <f t="shared" si="0"/>
        <v>81.11111111111111</v>
      </c>
    </row>
    <row r="16" spans="1:8" ht="15" hidden="1">
      <c r="A16" s="30"/>
      <c r="B16" s="30"/>
      <c r="C16" s="30">
        <v>4122</v>
      </c>
      <c r="D16" s="30" t="s">
        <v>20</v>
      </c>
      <c r="E16" s="34"/>
      <c r="F16" s="35"/>
      <c r="G16" s="33"/>
      <c r="H16" s="27" t="e">
        <f t="shared" si="0"/>
        <v>#DIV/0!</v>
      </c>
    </row>
    <row r="17" spans="1:8" ht="15" hidden="1">
      <c r="A17" s="30"/>
      <c r="B17" s="30">
        <v>3111</v>
      </c>
      <c r="C17" s="30">
        <v>2122</v>
      </c>
      <c r="D17" s="30" t="s">
        <v>21</v>
      </c>
      <c r="E17" s="34"/>
      <c r="F17" s="35"/>
      <c r="G17" s="33"/>
      <c r="H17" s="27" t="e">
        <f t="shared" si="0"/>
        <v>#DIV/0!</v>
      </c>
    </row>
    <row r="18" spans="1:8" ht="15" hidden="1">
      <c r="A18" s="30"/>
      <c r="B18" s="30">
        <v>3111</v>
      </c>
      <c r="C18" s="30">
        <v>2324</v>
      </c>
      <c r="D18" s="30" t="s">
        <v>22</v>
      </c>
      <c r="E18" s="34"/>
      <c r="F18" s="35"/>
      <c r="G18" s="33"/>
      <c r="H18" s="27" t="e">
        <f t="shared" si="0"/>
        <v>#DIV/0!</v>
      </c>
    </row>
    <row r="19" spans="1:8" ht="15" hidden="1">
      <c r="A19" s="30"/>
      <c r="B19" s="30"/>
      <c r="C19" s="30">
        <v>4122</v>
      </c>
      <c r="D19" s="30" t="s">
        <v>20</v>
      </c>
      <c r="E19" s="34">
        <v>0</v>
      </c>
      <c r="F19" s="35">
        <v>0</v>
      </c>
      <c r="G19" s="33"/>
      <c r="H19" s="27" t="e">
        <f t="shared" si="0"/>
        <v>#DIV/0!</v>
      </c>
    </row>
    <row r="20" spans="1:8" ht="15">
      <c r="A20" s="30"/>
      <c r="B20" s="30">
        <v>2143</v>
      </c>
      <c r="C20" s="30">
        <v>2111</v>
      </c>
      <c r="D20" s="30" t="s">
        <v>23</v>
      </c>
      <c r="E20" s="31">
        <v>300</v>
      </c>
      <c r="F20" s="32">
        <v>300</v>
      </c>
      <c r="G20" s="33">
        <v>98.4</v>
      </c>
      <c r="H20" s="27">
        <f t="shared" si="0"/>
        <v>32.800000000000004</v>
      </c>
    </row>
    <row r="21" spans="1:8" ht="15">
      <c r="A21" s="30"/>
      <c r="B21" s="30">
        <v>2143</v>
      </c>
      <c r="C21" s="30">
        <v>2112</v>
      </c>
      <c r="D21" s="30" t="s">
        <v>24</v>
      </c>
      <c r="E21" s="31">
        <v>450</v>
      </c>
      <c r="F21" s="32">
        <v>450</v>
      </c>
      <c r="G21" s="33">
        <v>137.7</v>
      </c>
      <c r="H21" s="27">
        <f t="shared" si="0"/>
        <v>30.599999999999998</v>
      </c>
    </row>
    <row r="22" spans="1:8" ht="15" hidden="1">
      <c r="A22" s="30"/>
      <c r="B22" s="30">
        <v>2143</v>
      </c>
      <c r="C22" s="30">
        <v>2329</v>
      </c>
      <c r="D22" s="30" t="s">
        <v>25</v>
      </c>
      <c r="E22" s="31"/>
      <c r="F22" s="32"/>
      <c r="G22" s="33"/>
      <c r="H22" s="27" t="e">
        <f t="shared" si="0"/>
        <v>#DIV/0!</v>
      </c>
    </row>
    <row r="23" spans="1:8" ht="15">
      <c r="A23" s="30"/>
      <c r="B23" s="30">
        <v>3113</v>
      </c>
      <c r="C23" s="30">
        <v>2122</v>
      </c>
      <c r="D23" s="30" t="s">
        <v>26</v>
      </c>
      <c r="E23" s="31">
        <v>330</v>
      </c>
      <c r="F23" s="32">
        <v>330</v>
      </c>
      <c r="G23" s="33">
        <v>0</v>
      </c>
      <c r="H23" s="27">
        <f t="shared" si="0"/>
        <v>0</v>
      </c>
    </row>
    <row r="24" spans="1:8" ht="15">
      <c r="A24" s="30"/>
      <c r="B24" s="30">
        <v>3113</v>
      </c>
      <c r="C24" s="30">
        <v>2329</v>
      </c>
      <c r="D24" s="30" t="s">
        <v>27</v>
      </c>
      <c r="E24" s="31">
        <v>220</v>
      </c>
      <c r="F24" s="32">
        <v>0</v>
      </c>
      <c r="G24" s="33">
        <v>0</v>
      </c>
      <c r="H24" s="27" t="e">
        <f t="shared" si="0"/>
        <v>#DIV/0!</v>
      </c>
    </row>
    <row r="25" spans="1:8" ht="15">
      <c r="A25" s="30"/>
      <c r="B25" s="30">
        <v>3313</v>
      </c>
      <c r="C25" s="30">
        <v>2132</v>
      </c>
      <c r="D25" s="30" t="s">
        <v>28</v>
      </c>
      <c r="E25" s="31">
        <v>350</v>
      </c>
      <c r="F25" s="32">
        <v>350</v>
      </c>
      <c r="G25" s="33">
        <v>0</v>
      </c>
      <c r="H25" s="27">
        <f t="shared" si="0"/>
        <v>0</v>
      </c>
    </row>
    <row r="26" spans="1:8" ht="15" hidden="1">
      <c r="A26" s="26"/>
      <c r="B26" s="26">
        <v>3313</v>
      </c>
      <c r="C26" s="26">
        <v>2324</v>
      </c>
      <c r="D26" s="26" t="s">
        <v>29</v>
      </c>
      <c r="E26" s="27">
        <v>0</v>
      </c>
      <c r="F26" s="28">
        <v>0</v>
      </c>
      <c r="G26" s="29"/>
      <c r="H26" s="27" t="e">
        <f t="shared" si="0"/>
        <v>#DIV/0!</v>
      </c>
    </row>
    <row r="27" spans="1:8" ht="15" hidden="1">
      <c r="A27" s="26"/>
      <c r="B27" s="26">
        <v>3392</v>
      </c>
      <c r="C27" s="26">
        <v>2329</v>
      </c>
      <c r="D27" s="26" t="s">
        <v>30</v>
      </c>
      <c r="E27" s="27"/>
      <c r="F27" s="28"/>
      <c r="G27" s="29"/>
      <c r="H27" s="27" t="e">
        <f t="shared" si="0"/>
        <v>#DIV/0!</v>
      </c>
    </row>
    <row r="28" spans="1:8" ht="15" hidden="1">
      <c r="A28" s="30"/>
      <c r="B28" s="30">
        <v>3314</v>
      </c>
      <c r="C28" s="30">
        <v>2229</v>
      </c>
      <c r="D28" s="30" t="s">
        <v>31</v>
      </c>
      <c r="E28" s="31"/>
      <c r="F28" s="32"/>
      <c r="G28" s="33"/>
      <c r="H28" s="27" t="e">
        <f t="shared" si="0"/>
        <v>#DIV/0!</v>
      </c>
    </row>
    <row r="29" spans="1:8" ht="15" hidden="1">
      <c r="A29" s="30"/>
      <c r="B29" s="30">
        <v>3315</v>
      </c>
      <c r="C29" s="30">
        <v>2322</v>
      </c>
      <c r="D29" s="30" t="s">
        <v>32</v>
      </c>
      <c r="E29" s="31"/>
      <c r="F29" s="32"/>
      <c r="G29" s="33"/>
      <c r="H29" s="27" t="e">
        <f t="shared" si="0"/>
        <v>#DIV/0!</v>
      </c>
    </row>
    <row r="30" spans="1:8" ht="15" hidden="1">
      <c r="A30" s="30"/>
      <c r="B30" s="30">
        <v>3319</v>
      </c>
      <c r="C30" s="30">
        <v>2324</v>
      </c>
      <c r="D30" s="30" t="s">
        <v>33</v>
      </c>
      <c r="E30" s="31"/>
      <c r="F30" s="32"/>
      <c r="G30" s="33"/>
      <c r="H30" s="27" t="e">
        <f t="shared" si="0"/>
        <v>#DIV/0!</v>
      </c>
    </row>
    <row r="31" spans="1:8" ht="15">
      <c r="A31" s="30"/>
      <c r="B31" s="30">
        <v>3349</v>
      </c>
      <c r="C31" s="30">
        <v>2111</v>
      </c>
      <c r="D31" s="30" t="s">
        <v>34</v>
      </c>
      <c r="E31" s="31">
        <v>1300</v>
      </c>
      <c r="F31" s="32">
        <v>1300</v>
      </c>
      <c r="G31" s="33">
        <v>271.8</v>
      </c>
      <c r="H31" s="27">
        <f t="shared" si="0"/>
        <v>20.907692307692308</v>
      </c>
    </row>
    <row r="32" spans="1:8" ht="15" hidden="1">
      <c r="A32" s="30"/>
      <c r="B32" s="30">
        <v>3392</v>
      </c>
      <c r="C32" s="30">
        <v>3121</v>
      </c>
      <c r="D32" s="30" t="s">
        <v>35</v>
      </c>
      <c r="E32" s="31">
        <v>0</v>
      </c>
      <c r="F32" s="32">
        <v>0</v>
      </c>
      <c r="G32" s="33"/>
      <c r="H32" s="27" t="e">
        <f t="shared" si="0"/>
        <v>#DIV/0!</v>
      </c>
    </row>
    <row r="33" spans="1:8" ht="15">
      <c r="A33" s="30"/>
      <c r="B33" s="30">
        <v>3399</v>
      </c>
      <c r="C33" s="30">
        <v>2111</v>
      </c>
      <c r="D33" s="30" t="s">
        <v>36</v>
      </c>
      <c r="E33" s="31">
        <v>200</v>
      </c>
      <c r="F33" s="32">
        <v>200</v>
      </c>
      <c r="G33" s="33">
        <v>100</v>
      </c>
      <c r="H33" s="27">
        <f t="shared" si="0"/>
        <v>50</v>
      </c>
    </row>
    <row r="34" spans="1:8" ht="15">
      <c r="A34" s="30"/>
      <c r="B34" s="30">
        <v>3399</v>
      </c>
      <c r="C34" s="30">
        <v>2133</v>
      </c>
      <c r="D34" s="30" t="s">
        <v>37</v>
      </c>
      <c r="E34" s="31">
        <v>50</v>
      </c>
      <c r="F34" s="32">
        <v>50</v>
      </c>
      <c r="G34" s="33">
        <v>3</v>
      </c>
      <c r="H34" s="27">
        <f t="shared" si="0"/>
        <v>6</v>
      </c>
    </row>
    <row r="35" spans="1:8" ht="15">
      <c r="A35" s="30"/>
      <c r="B35" s="30">
        <v>3399</v>
      </c>
      <c r="C35" s="30">
        <v>2321</v>
      </c>
      <c r="D35" s="30" t="s">
        <v>38</v>
      </c>
      <c r="E35" s="31">
        <v>20</v>
      </c>
      <c r="F35" s="32">
        <v>20</v>
      </c>
      <c r="G35" s="33">
        <v>30</v>
      </c>
      <c r="H35" s="27">
        <f t="shared" si="0"/>
        <v>150</v>
      </c>
    </row>
    <row r="36" spans="1:8" ht="15" hidden="1">
      <c r="A36" s="30"/>
      <c r="B36" s="30">
        <v>3399</v>
      </c>
      <c r="C36" s="30">
        <v>2324</v>
      </c>
      <c r="D36" s="30" t="s">
        <v>39</v>
      </c>
      <c r="E36" s="31"/>
      <c r="F36" s="32"/>
      <c r="G36" s="33"/>
      <c r="H36" s="27" t="e">
        <f t="shared" si="0"/>
        <v>#DIV/0!</v>
      </c>
    </row>
    <row r="37" spans="1:8" ht="15" hidden="1">
      <c r="A37" s="26"/>
      <c r="B37" s="26">
        <v>3319</v>
      </c>
      <c r="C37" s="26">
        <v>2324</v>
      </c>
      <c r="D37" s="26" t="s">
        <v>40</v>
      </c>
      <c r="E37" s="31"/>
      <c r="F37" s="32"/>
      <c r="G37" s="33"/>
      <c r="H37" s="27" t="e">
        <f t="shared" si="0"/>
        <v>#DIV/0!</v>
      </c>
    </row>
    <row r="38" spans="1:8" ht="15" hidden="1">
      <c r="A38" s="26"/>
      <c r="B38" s="26">
        <v>3392</v>
      </c>
      <c r="C38" s="26">
        <v>2324</v>
      </c>
      <c r="D38" s="26" t="s">
        <v>40</v>
      </c>
      <c r="E38" s="31"/>
      <c r="F38" s="32"/>
      <c r="G38" s="33"/>
      <c r="H38" s="27" t="e">
        <f t="shared" si="0"/>
        <v>#DIV/0!</v>
      </c>
    </row>
    <row r="39" spans="1:8" ht="15" hidden="1">
      <c r="A39" s="26"/>
      <c r="B39" s="26">
        <v>3412</v>
      </c>
      <c r="C39" s="26">
        <v>2122</v>
      </c>
      <c r="D39" s="26" t="s">
        <v>41</v>
      </c>
      <c r="E39" s="31"/>
      <c r="F39" s="32"/>
      <c r="G39" s="33"/>
      <c r="H39" s="27" t="e">
        <f t="shared" si="0"/>
        <v>#DIV/0!</v>
      </c>
    </row>
    <row r="40" spans="1:8" ht="15" hidden="1">
      <c r="A40" s="30"/>
      <c r="B40" s="30">
        <v>3412</v>
      </c>
      <c r="C40" s="30">
        <v>2324</v>
      </c>
      <c r="D40" s="30" t="s">
        <v>42</v>
      </c>
      <c r="E40" s="31"/>
      <c r="F40" s="32"/>
      <c r="G40" s="33"/>
      <c r="H40" s="27" t="e">
        <f t="shared" si="0"/>
        <v>#DIV/0!</v>
      </c>
    </row>
    <row r="41" spans="1:8" ht="15" hidden="1">
      <c r="A41" s="30"/>
      <c r="B41" s="30">
        <v>3412</v>
      </c>
      <c r="C41" s="30">
        <v>2329</v>
      </c>
      <c r="D41" s="30" t="s">
        <v>43</v>
      </c>
      <c r="E41" s="31"/>
      <c r="F41" s="32"/>
      <c r="G41" s="33"/>
      <c r="H41" s="27" t="e">
        <f t="shared" si="0"/>
        <v>#DIV/0!</v>
      </c>
    </row>
    <row r="42" spans="1:8" ht="15">
      <c r="A42" s="30"/>
      <c r="B42" s="30">
        <v>3419</v>
      </c>
      <c r="C42" s="30">
        <v>2132</v>
      </c>
      <c r="D42" s="30" t="s">
        <v>44</v>
      </c>
      <c r="E42" s="31">
        <v>700</v>
      </c>
      <c r="F42" s="32">
        <v>700</v>
      </c>
      <c r="G42" s="33">
        <v>150</v>
      </c>
      <c r="H42" s="27">
        <f t="shared" si="0"/>
        <v>21.428571428571427</v>
      </c>
    </row>
    <row r="43" spans="1:8" ht="15" hidden="1">
      <c r="A43" s="30"/>
      <c r="B43" s="30">
        <v>3419</v>
      </c>
      <c r="C43" s="30">
        <v>2229</v>
      </c>
      <c r="D43" s="30" t="s">
        <v>45</v>
      </c>
      <c r="E43" s="31"/>
      <c r="F43" s="32"/>
      <c r="G43" s="33"/>
      <c r="H43" s="27" t="e">
        <f t="shared" si="0"/>
        <v>#DIV/0!</v>
      </c>
    </row>
    <row r="44" spans="1:8" ht="15">
      <c r="A44" s="30"/>
      <c r="B44" s="30">
        <v>3421</v>
      </c>
      <c r="C44" s="30">
        <v>2132</v>
      </c>
      <c r="D44" s="30" t="s">
        <v>46</v>
      </c>
      <c r="E44" s="31">
        <v>50</v>
      </c>
      <c r="F44" s="32">
        <v>50</v>
      </c>
      <c r="G44" s="33">
        <v>0</v>
      </c>
      <c r="H44" s="27">
        <f t="shared" si="0"/>
        <v>0</v>
      </c>
    </row>
    <row r="45" spans="1:8" ht="15">
      <c r="A45" s="30"/>
      <c r="B45" s="30">
        <v>3421</v>
      </c>
      <c r="C45" s="30">
        <v>2229</v>
      </c>
      <c r="D45" s="30" t="s">
        <v>47</v>
      </c>
      <c r="E45" s="31">
        <v>0</v>
      </c>
      <c r="F45" s="32">
        <v>0</v>
      </c>
      <c r="G45" s="33">
        <v>5.2</v>
      </c>
      <c r="H45" s="27" t="e">
        <f t="shared" si="0"/>
        <v>#DIV/0!</v>
      </c>
    </row>
    <row r="46" spans="1:8" ht="15">
      <c r="A46" s="30"/>
      <c r="B46" s="30">
        <v>3421</v>
      </c>
      <c r="C46" s="30">
        <v>2324</v>
      </c>
      <c r="D46" s="30" t="s">
        <v>48</v>
      </c>
      <c r="E46" s="31">
        <v>0</v>
      </c>
      <c r="F46" s="32">
        <v>0</v>
      </c>
      <c r="G46" s="33">
        <v>0</v>
      </c>
      <c r="H46" s="27" t="e">
        <f t="shared" si="0"/>
        <v>#DIV/0!</v>
      </c>
    </row>
    <row r="47" spans="1:8" ht="15">
      <c r="A47" s="30"/>
      <c r="B47" s="30">
        <v>3429</v>
      </c>
      <c r="C47" s="30">
        <v>2229</v>
      </c>
      <c r="D47" s="30" t="s">
        <v>49</v>
      </c>
      <c r="E47" s="31">
        <v>0</v>
      </c>
      <c r="F47" s="32">
        <v>0</v>
      </c>
      <c r="G47" s="33">
        <v>10</v>
      </c>
      <c r="H47" s="27" t="e">
        <f t="shared" si="0"/>
        <v>#DIV/0!</v>
      </c>
    </row>
    <row r="48" spans="1:8" ht="15">
      <c r="A48" s="30"/>
      <c r="B48" s="30">
        <v>6223</v>
      </c>
      <c r="C48" s="30">
        <v>2324</v>
      </c>
      <c r="D48" s="30" t="s">
        <v>50</v>
      </c>
      <c r="E48" s="31">
        <v>0</v>
      </c>
      <c r="F48" s="32">
        <v>0</v>
      </c>
      <c r="G48" s="33"/>
      <c r="H48" s="27" t="e">
        <f>(#REF!/F48)*100</f>
        <v>#REF!</v>
      </c>
    </row>
    <row r="49" spans="1:8" ht="15" customHeight="1" thickBot="1">
      <c r="A49" s="30"/>
      <c r="B49" s="30"/>
      <c r="C49" s="30"/>
      <c r="D49" s="30"/>
      <c r="E49" s="31"/>
      <c r="F49" s="32"/>
      <c r="G49" s="33"/>
      <c r="H49" s="31"/>
    </row>
    <row r="50" spans="1:8" s="42" customFormat="1" ht="21.75" customHeight="1" thickBot="1" thickTop="1">
      <c r="A50" s="37"/>
      <c r="B50" s="37"/>
      <c r="C50" s="37"/>
      <c r="D50" s="38" t="s">
        <v>51</v>
      </c>
      <c r="E50" s="39">
        <f>SUM(E11:E49)</f>
        <v>4000</v>
      </c>
      <c r="F50" s="40">
        <f>SUM(F11:F49)</f>
        <v>4095</v>
      </c>
      <c r="G50" s="41">
        <f>SUM(G11:G49)</f>
        <v>1076.9</v>
      </c>
      <c r="H50" s="39">
        <f>(G50/F50)*100</f>
        <v>26.297924297924304</v>
      </c>
    </row>
    <row r="51" spans="1:8" ht="15" customHeight="1">
      <c r="A51" s="42"/>
      <c r="B51" s="42"/>
      <c r="C51" s="42"/>
      <c r="D51" s="42"/>
      <c r="E51" s="43"/>
      <c r="F51" s="43"/>
      <c r="G51" s="43"/>
      <c r="H51" s="43"/>
    </row>
    <row r="52" spans="1:8" ht="15" customHeight="1">
      <c r="A52" s="42"/>
      <c r="B52" s="42"/>
      <c r="C52" s="42"/>
      <c r="D52" s="42"/>
      <c r="E52" s="43"/>
      <c r="F52" s="43"/>
      <c r="G52" s="43"/>
      <c r="H52" s="43"/>
    </row>
    <row r="53" spans="1:8" ht="15" customHeight="1">
      <c r="A53" s="42"/>
      <c r="B53" s="42"/>
      <c r="C53" s="42"/>
      <c r="D53" s="42"/>
      <c r="E53" s="43"/>
      <c r="F53" s="43"/>
      <c r="G53" s="43"/>
      <c r="H53" s="43"/>
    </row>
    <row r="54" spans="1:8" ht="15" customHeight="1" thickBot="1">
      <c r="A54" s="42"/>
      <c r="B54" s="42"/>
      <c r="C54" s="42"/>
      <c r="D54" s="42"/>
      <c r="E54" s="43"/>
      <c r="F54" s="43"/>
      <c r="G54" s="43"/>
      <c r="H54" s="43"/>
    </row>
    <row r="55" spans="1:8" ht="15.75">
      <c r="A55" s="14" t="s">
        <v>2</v>
      </c>
      <c r="B55" s="14" t="s">
        <v>3</v>
      </c>
      <c r="C55" s="14" t="s">
        <v>4</v>
      </c>
      <c r="D55" s="15" t="s">
        <v>5</v>
      </c>
      <c r="E55" s="16" t="s">
        <v>6</v>
      </c>
      <c r="F55" s="16" t="s">
        <v>6</v>
      </c>
      <c r="G55" s="16" t="s">
        <v>7</v>
      </c>
      <c r="H55" s="16" t="s">
        <v>8</v>
      </c>
    </row>
    <row r="56" spans="1:8" ht="15.75" customHeight="1" thickBot="1">
      <c r="A56" s="17"/>
      <c r="B56" s="17"/>
      <c r="C56" s="17"/>
      <c r="D56" s="18"/>
      <c r="E56" s="19" t="s">
        <v>9</v>
      </c>
      <c r="F56" s="19" t="s">
        <v>10</v>
      </c>
      <c r="G56" s="20" t="s">
        <v>12</v>
      </c>
      <c r="H56" s="19" t="s">
        <v>13</v>
      </c>
    </row>
    <row r="57" spans="1:8" ht="15.75" customHeight="1" thickTop="1">
      <c r="A57" s="44">
        <v>20</v>
      </c>
      <c r="B57" s="21"/>
      <c r="C57" s="21"/>
      <c r="D57" s="22" t="s">
        <v>52</v>
      </c>
      <c r="E57" s="23"/>
      <c r="F57" s="24"/>
      <c r="G57" s="25"/>
      <c r="H57" s="23"/>
    </row>
    <row r="58" spans="1:8" ht="15.75" customHeight="1">
      <c r="A58" s="44"/>
      <c r="B58" s="21"/>
      <c r="C58" s="21"/>
      <c r="D58" s="22"/>
      <c r="E58" s="23"/>
      <c r="F58" s="24"/>
      <c r="G58" s="25"/>
      <c r="H58" s="23"/>
    </row>
    <row r="59" spans="1:8" ht="15.75">
      <c r="A59" s="45">
        <v>10002</v>
      </c>
      <c r="B59" s="21"/>
      <c r="C59" s="46">
        <v>4216</v>
      </c>
      <c r="D59" s="47" t="s">
        <v>53</v>
      </c>
      <c r="E59" s="27">
        <v>6800</v>
      </c>
      <c r="F59" s="28">
        <v>6800</v>
      </c>
      <c r="G59" s="33">
        <v>0</v>
      </c>
      <c r="H59" s="27">
        <f aca="true" t="shared" si="1" ref="H59:H64">(G59/F59)*100</f>
        <v>0</v>
      </c>
    </row>
    <row r="60" spans="1:8" ht="15">
      <c r="A60" s="48">
        <v>71009</v>
      </c>
      <c r="B60" s="49"/>
      <c r="C60" s="46">
        <v>4223</v>
      </c>
      <c r="D60" s="50" t="s">
        <v>54</v>
      </c>
      <c r="E60" s="27">
        <v>26586</v>
      </c>
      <c r="F60" s="28">
        <v>26586</v>
      </c>
      <c r="G60" s="33">
        <v>0</v>
      </c>
      <c r="H60" s="27">
        <f t="shared" si="1"/>
        <v>0</v>
      </c>
    </row>
    <row r="61" spans="1:8" ht="15">
      <c r="A61" s="51">
        <v>71009</v>
      </c>
      <c r="B61" s="52"/>
      <c r="C61" s="53">
        <v>4216</v>
      </c>
      <c r="D61" s="50" t="s">
        <v>55</v>
      </c>
      <c r="E61" s="31">
        <v>2348</v>
      </c>
      <c r="F61" s="32">
        <v>2348</v>
      </c>
      <c r="G61" s="33">
        <v>0</v>
      </c>
      <c r="H61" s="27">
        <f t="shared" si="1"/>
        <v>0</v>
      </c>
    </row>
    <row r="62" spans="1:8" ht="15">
      <c r="A62" s="54"/>
      <c r="B62" s="55">
        <v>3326</v>
      </c>
      <c r="C62" s="26">
        <v>2212</v>
      </c>
      <c r="D62" s="26" t="s">
        <v>56</v>
      </c>
      <c r="E62" s="56">
        <v>0</v>
      </c>
      <c r="F62" s="28">
        <v>0</v>
      </c>
      <c r="G62" s="29">
        <v>5</v>
      </c>
      <c r="H62" s="27" t="e">
        <f t="shared" si="1"/>
        <v>#DIV/0!</v>
      </c>
    </row>
    <row r="63" spans="1:8" ht="15">
      <c r="A63" s="54"/>
      <c r="B63" s="55">
        <v>3326</v>
      </c>
      <c r="C63" s="26">
        <v>2324</v>
      </c>
      <c r="D63" s="26" t="s">
        <v>57</v>
      </c>
      <c r="E63" s="56">
        <v>0</v>
      </c>
      <c r="F63" s="28">
        <v>0</v>
      </c>
      <c r="G63" s="29">
        <v>3</v>
      </c>
      <c r="H63" s="27" t="e">
        <f t="shared" si="1"/>
        <v>#DIV/0!</v>
      </c>
    </row>
    <row r="64" spans="1:8" ht="15">
      <c r="A64" s="54">
        <v>91014</v>
      </c>
      <c r="B64" s="55">
        <v>3326</v>
      </c>
      <c r="C64" s="26">
        <v>3122</v>
      </c>
      <c r="D64" s="50" t="s">
        <v>58</v>
      </c>
      <c r="E64" s="56">
        <v>60</v>
      </c>
      <c r="F64" s="28">
        <v>60</v>
      </c>
      <c r="G64" s="29">
        <v>0</v>
      </c>
      <c r="H64" s="27">
        <f t="shared" si="1"/>
        <v>0</v>
      </c>
    </row>
    <row r="65" spans="1:8" ht="15.75" thickBot="1">
      <c r="A65" s="57"/>
      <c r="B65" s="58"/>
      <c r="C65" s="58"/>
      <c r="D65" s="58"/>
      <c r="E65" s="59"/>
      <c r="F65" s="60"/>
      <c r="G65" s="61"/>
      <c r="H65" s="59"/>
    </row>
    <row r="66" spans="1:8" s="42" customFormat="1" ht="21.75" customHeight="1" thickBot="1" thickTop="1">
      <c r="A66" s="62"/>
      <c r="B66" s="37"/>
      <c r="C66" s="37"/>
      <c r="D66" s="38" t="s">
        <v>59</v>
      </c>
      <c r="E66" s="39">
        <f>SUM(E59:E65)</f>
        <v>35794</v>
      </c>
      <c r="F66" s="40">
        <f>SUM(F59:F65)</f>
        <v>35794</v>
      </c>
      <c r="G66" s="41">
        <f>SUM(G59:G65)</f>
        <v>8</v>
      </c>
      <c r="H66" s="39">
        <f>(G66/F66)*100</f>
        <v>0.02235011454433704</v>
      </c>
    </row>
    <row r="67" spans="1:8" ht="15" customHeight="1">
      <c r="A67" s="63"/>
      <c r="B67" s="63"/>
      <c r="C67" s="63"/>
      <c r="D67" s="9"/>
      <c r="E67" s="64"/>
      <c r="F67" s="64"/>
      <c r="G67" s="5"/>
      <c r="H67" s="5"/>
    </row>
    <row r="68" spans="1:8" ht="15" customHeight="1">
      <c r="A68" s="63"/>
      <c r="B68" s="63"/>
      <c r="C68" s="63"/>
      <c r="D68" s="9"/>
      <c r="E68" s="64"/>
      <c r="F68" s="64"/>
      <c r="G68" s="5"/>
      <c r="H68" s="5"/>
    </row>
    <row r="69" spans="1:8" ht="15" customHeight="1">
      <c r="A69" s="63"/>
      <c r="B69" s="63"/>
      <c r="C69" s="63"/>
      <c r="D69" s="9"/>
      <c r="E69" s="64"/>
      <c r="F69" s="64"/>
      <c r="G69" s="64"/>
      <c r="H69" s="64"/>
    </row>
    <row r="70" spans="1:8" ht="15" customHeight="1" thickBot="1">
      <c r="A70" s="63"/>
      <c r="B70" s="63"/>
      <c r="C70" s="63"/>
      <c r="D70" s="9"/>
      <c r="E70" s="64"/>
      <c r="F70" s="64"/>
      <c r="G70" s="64"/>
      <c r="H70" s="64"/>
    </row>
    <row r="71" spans="1:8" ht="15.75">
      <c r="A71" s="14" t="s">
        <v>2</v>
      </c>
      <c r="B71" s="14" t="s">
        <v>3</v>
      </c>
      <c r="C71" s="14" t="s">
        <v>4</v>
      </c>
      <c r="D71" s="15" t="s">
        <v>5</v>
      </c>
      <c r="E71" s="16" t="s">
        <v>6</v>
      </c>
      <c r="F71" s="16" t="s">
        <v>6</v>
      </c>
      <c r="G71" s="16" t="s">
        <v>7</v>
      </c>
      <c r="H71" s="16" t="s">
        <v>8</v>
      </c>
    </row>
    <row r="72" spans="1:8" ht="15.75" customHeight="1" thickBot="1">
      <c r="A72" s="17"/>
      <c r="B72" s="17"/>
      <c r="C72" s="17"/>
      <c r="D72" s="18"/>
      <c r="E72" s="19" t="s">
        <v>9</v>
      </c>
      <c r="F72" s="19" t="s">
        <v>10</v>
      </c>
      <c r="G72" s="20" t="s">
        <v>12</v>
      </c>
      <c r="H72" s="19" t="s">
        <v>13</v>
      </c>
    </row>
    <row r="73" spans="1:8" ht="16.5" customHeight="1" thickTop="1">
      <c r="A73" s="44">
        <v>30</v>
      </c>
      <c r="B73" s="21"/>
      <c r="C73" s="21"/>
      <c r="D73" s="22" t="s">
        <v>60</v>
      </c>
      <c r="E73" s="65"/>
      <c r="F73" s="66"/>
      <c r="G73" s="65"/>
      <c r="H73" s="65"/>
    </row>
    <row r="74" spans="1:8" ht="15" customHeight="1">
      <c r="A74" s="67"/>
      <c r="B74" s="68"/>
      <c r="C74" s="68"/>
      <c r="D74" s="68"/>
      <c r="E74" s="27"/>
      <c r="F74" s="28"/>
      <c r="G74" s="29"/>
      <c r="H74" s="27"/>
    </row>
    <row r="75" spans="1:8" ht="15" customHeight="1">
      <c r="A75" s="67"/>
      <c r="B75" s="68"/>
      <c r="C75" s="69">
        <v>1342</v>
      </c>
      <c r="D75" s="69" t="s">
        <v>61</v>
      </c>
      <c r="E75" s="70">
        <v>50</v>
      </c>
      <c r="F75" s="24">
        <v>50</v>
      </c>
      <c r="G75" s="25">
        <v>0.9</v>
      </c>
      <c r="H75" s="27">
        <f aca="true" t="shared" si="2" ref="H75:H118">(G75/F75)*100</f>
        <v>1.8000000000000003</v>
      </c>
    </row>
    <row r="76" spans="1:8" ht="15">
      <c r="A76" s="71"/>
      <c r="B76" s="69"/>
      <c r="C76" s="69">
        <v>1343</v>
      </c>
      <c r="D76" s="69" t="s">
        <v>62</v>
      </c>
      <c r="E76" s="70">
        <v>1500</v>
      </c>
      <c r="F76" s="24">
        <v>1500</v>
      </c>
      <c r="G76" s="25">
        <v>385.2</v>
      </c>
      <c r="H76" s="27">
        <f t="shared" si="2"/>
        <v>25.679999999999996</v>
      </c>
    </row>
    <row r="77" spans="1:8" ht="15">
      <c r="A77" s="54"/>
      <c r="B77" s="26"/>
      <c r="C77" s="26">
        <v>1345</v>
      </c>
      <c r="D77" s="26" t="s">
        <v>63</v>
      </c>
      <c r="E77" s="72">
        <v>90</v>
      </c>
      <c r="F77" s="73">
        <v>90</v>
      </c>
      <c r="G77" s="74">
        <v>30.9</v>
      </c>
      <c r="H77" s="27">
        <f t="shared" si="2"/>
        <v>34.333333333333336</v>
      </c>
    </row>
    <row r="78" spans="1:8" ht="15">
      <c r="A78" s="54"/>
      <c r="B78" s="26"/>
      <c r="C78" s="26">
        <v>1361</v>
      </c>
      <c r="D78" s="26" t="s">
        <v>16</v>
      </c>
      <c r="E78" s="75">
        <v>60</v>
      </c>
      <c r="F78" s="73">
        <v>60</v>
      </c>
      <c r="G78" s="74">
        <v>19.1</v>
      </c>
      <c r="H78" s="27">
        <f t="shared" si="2"/>
        <v>31.833333333333336</v>
      </c>
    </row>
    <row r="79" spans="1:8" ht="15" hidden="1">
      <c r="A79" s="54"/>
      <c r="B79" s="26"/>
      <c r="C79" s="26">
        <v>2460</v>
      </c>
      <c r="D79" s="26" t="s">
        <v>64</v>
      </c>
      <c r="E79" s="75"/>
      <c r="F79" s="73"/>
      <c r="G79" s="74"/>
      <c r="H79" s="27" t="e">
        <f t="shared" si="2"/>
        <v>#DIV/0!</v>
      </c>
    </row>
    <row r="80" spans="1:8" ht="15" customHeight="1">
      <c r="A80" s="54">
        <v>98116</v>
      </c>
      <c r="B80" s="26"/>
      <c r="C80" s="26">
        <v>4111</v>
      </c>
      <c r="D80" s="26" t="s">
        <v>65</v>
      </c>
      <c r="E80" s="75">
        <v>0</v>
      </c>
      <c r="F80" s="73">
        <v>1111.5</v>
      </c>
      <c r="G80" s="74">
        <v>1111.5</v>
      </c>
      <c r="H80" s="27">
        <f t="shared" si="2"/>
        <v>100</v>
      </c>
    </row>
    <row r="81" spans="1:8" ht="15" customHeight="1">
      <c r="A81" s="54">
        <v>98216</v>
      </c>
      <c r="B81" s="26"/>
      <c r="C81" s="26">
        <v>4111</v>
      </c>
      <c r="D81" s="26" t="s">
        <v>66</v>
      </c>
      <c r="E81" s="75">
        <v>0</v>
      </c>
      <c r="F81" s="73">
        <v>1193.2</v>
      </c>
      <c r="G81" s="74">
        <v>1193.2</v>
      </c>
      <c r="H81" s="27">
        <f t="shared" si="2"/>
        <v>100</v>
      </c>
    </row>
    <row r="82" spans="1:8" ht="15" customHeight="1" hidden="1">
      <c r="A82" s="54">
        <v>98348</v>
      </c>
      <c r="B82" s="26"/>
      <c r="C82" s="26">
        <v>4111</v>
      </c>
      <c r="D82" s="26" t="s">
        <v>67</v>
      </c>
      <c r="E82" s="75">
        <v>0</v>
      </c>
      <c r="F82" s="73">
        <v>0</v>
      </c>
      <c r="G82" s="74"/>
      <c r="H82" s="27" t="e">
        <f t="shared" si="2"/>
        <v>#DIV/0!</v>
      </c>
    </row>
    <row r="83" spans="1:8" ht="14.25" customHeight="1">
      <c r="A83" s="54"/>
      <c r="B83" s="26"/>
      <c r="C83" s="26">
        <v>4116</v>
      </c>
      <c r="D83" s="26" t="s">
        <v>68</v>
      </c>
      <c r="E83" s="75">
        <v>0</v>
      </c>
      <c r="F83" s="73">
        <v>0</v>
      </c>
      <c r="G83" s="74">
        <v>401.4</v>
      </c>
      <c r="H83" s="27" t="e">
        <f t="shared" si="2"/>
        <v>#DIV/0!</v>
      </c>
    </row>
    <row r="84" spans="1:8" ht="15" customHeight="1">
      <c r="A84" s="54"/>
      <c r="B84" s="26"/>
      <c r="C84" s="26">
        <v>4121</v>
      </c>
      <c r="D84" s="26" t="s">
        <v>69</v>
      </c>
      <c r="E84" s="75">
        <v>0</v>
      </c>
      <c r="F84" s="73">
        <v>0</v>
      </c>
      <c r="G84" s="74">
        <v>90</v>
      </c>
      <c r="H84" s="27" t="e">
        <f t="shared" si="2"/>
        <v>#DIV/0!</v>
      </c>
    </row>
    <row r="85" spans="1:8" ht="15" customHeight="1" hidden="1">
      <c r="A85" s="54"/>
      <c r="B85" s="26"/>
      <c r="C85" s="26">
        <v>4122</v>
      </c>
      <c r="D85" s="26" t="s">
        <v>70</v>
      </c>
      <c r="E85" s="75">
        <v>0</v>
      </c>
      <c r="F85" s="73">
        <v>0</v>
      </c>
      <c r="G85" s="74"/>
      <c r="H85" s="27" t="e">
        <f t="shared" si="2"/>
        <v>#DIV/0!</v>
      </c>
    </row>
    <row r="86" spans="1:8" ht="15">
      <c r="A86" s="54"/>
      <c r="B86" s="26"/>
      <c r="C86" s="26">
        <v>4132</v>
      </c>
      <c r="D86" s="26" t="s">
        <v>71</v>
      </c>
      <c r="E86" s="75">
        <v>0</v>
      </c>
      <c r="F86" s="73">
        <v>0</v>
      </c>
      <c r="G86" s="74">
        <v>1485.2</v>
      </c>
      <c r="H86" s="27" t="e">
        <f t="shared" si="2"/>
        <v>#DIV/0!</v>
      </c>
    </row>
    <row r="87" spans="1:8" ht="15" hidden="1">
      <c r="A87" s="54"/>
      <c r="B87" s="26"/>
      <c r="C87" s="26">
        <v>4222</v>
      </c>
      <c r="D87" s="26" t="s">
        <v>72</v>
      </c>
      <c r="E87" s="75">
        <v>0</v>
      </c>
      <c r="F87" s="73">
        <v>0</v>
      </c>
      <c r="G87" s="74"/>
      <c r="H87" s="27" t="e">
        <f t="shared" si="2"/>
        <v>#DIV/0!</v>
      </c>
    </row>
    <row r="88" spans="1:8" ht="15" hidden="1">
      <c r="A88" s="54"/>
      <c r="B88" s="26">
        <v>2212</v>
      </c>
      <c r="C88" s="26">
        <v>2322</v>
      </c>
      <c r="D88" s="26" t="s">
        <v>73</v>
      </c>
      <c r="E88" s="75">
        <v>0</v>
      </c>
      <c r="F88" s="73">
        <v>0</v>
      </c>
      <c r="G88" s="74"/>
      <c r="H88" s="27" t="e">
        <f t="shared" si="2"/>
        <v>#DIV/0!</v>
      </c>
    </row>
    <row r="89" spans="1:8" ht="15" hidden="1">
      <c r="A89" s="54"/>
      <c r="B89" s="26">
        <v>2212</v>
      </c>
      <c r="C89" s="26">
        <v>2324</v>
      </c>
      <c r="D89" s="26" t="s">
        <v>74</v>
      </c>
      <c r="E89" s="75">
        <v>0</v>
      </c>
      <c r="F89" s="73">
        <v>0</v>
      </c>
      <c r="G89" s="74"/>
      <c r="H89" s="27" t="e">
        <f t="shared" si="2"/>
        <v>#DIV/0!</v>
      </c>
    </row>
    <row r="90" spans="1:8" ht="15" hidden="1">
      <c r="A90" s="54"/>
      <c r="B90" s="26">
        <v>2219</v>
      </c>
      <c r="C90" s="26">
        <v>2131</v>
      </c>
      <c r="D90" s="26" t="s">
        <v>75</v>
      </c>
      <c r="E90" s="75">
        <v>0</v>
      </c>
      <c r="F90" s="73">
        <v>0</v>
      </c>
      <c r="G90" s="74"/>
      <c r="H90" s="27" t="e">
        <f t="shared" si="2"/>
        <v>#DIV/0!</v>
      </c>
    </row>
    <row r="91" spans="1:8" ht="15">
      <c r="A91" s="54"/>
      <c r="B91" s="26">
        <v>2219</v>
      </c>
      <c r="C91" s="26">
        <v>2133</v>
      </c>
      <c r="D91" s="26" t="s">
        <v>76</v>
      </c>
      <c r="E91" s="75">
        <v>80</v>
      </c>
      <c r="F91" s="73">
        <v>80</v>
      </c>
      <c r="G91" s="74">
        <v>19.8</v>
      </c>
      <c r="H91" s="27">
        <f t="shared" si="2"/>
        <v>24.75</v>
      </c>
    </row>
    <row r="92" spans="1:8" ht="15">
      <c r="A92" s="54"/>
      <c r="B92" s="26">
        <v>2219</v>
      </c>
      <c r="C92" s="26">
        <v>2329</v>
      </c>
      <c r="D92" s="26" t="s">
        <v>77</v>
      </c>
      <c r="E92" s="27">
        <v>5600</v>
      </c>
      <c r="F92" s="28">
        <v>5600</v>
      </c>
      <c r="G92" s="29">
        <v>455.3</v>
      </c>
      <c r="H92" s="27">
        <f t="shared" si="2"/>
        <v>8.130357142857143</v>
      </c>
    </row>
    <row r="93" spans="1:8" ht="15" hidden="1">
      <c r="A93" s="54"/>
      <c r="B93" s="26">
        <v>2229</v>
      </c>
      <c r="C93" s="26">
        <v>2324</v>
      </c>
      <c r="D93" s="26" t="s">
        <v>78</v>
      </c>
      <c r="E93" s="23"/>
      <c r="F93" s="24"/>
      <c r="G93" s="25"/>
      <c r="H93" s="27" t="e">
        <f t="shared" si="2"/>
        <v>#DIV/0!</v>
      </c>
    </row>
    <row r="94" spans="1:8" ht="15" hidden="1">
      <c r="A94" s="54"/>
      <c r="B94" s="26">
        <v>2221</v>
      </c>
      <c r="C94" s="26">
        <v>2329</v>
      </c>
      <c r="D94" s="26" t="s">
        <v>79</v>
      </c>
      <c r="E94" s="23"/>
      <c r="F94" s="24"/>
      <c r="G94" s="25"/>
      <c r="H94" s="27" t="e">
        <f t="shared" si="2"/>
        <v>#DIV/0!</v>
      </c>
    </row>
    <row r="95" spans="1:8" ht="15">
      <c r="A95" s="54"/>
      <c r="B95" s="26">
        <v>3341</v>
      </c>
      <c r="C95" s="26">
        <v>2111</v>
      </c>
      <c r="D95" s="26" t="s">
        <v>80</v>
      </c>
      <c r="E95" s="76">
        <v>5</v>
      </c>
      <c r="F95" s="77">
        <v>5</v>
      </c>
      <c r="G95" s="78">
        <v>1.5</v>
      </c>
      <c r="H95" s="27">
        <f t="shared" si="2"/>
        <v>30</v>
      </c>
    </row>
    <row r="96" spans="1:8" ht="15">
      <c r="A96" s="54"/>
      <c r="B96" s="26">
        <v>3631</v>
      </c>
      <c r="C96" s="26">
        <v>2133</v>
      </c>
      <c r="D96" s="26" t="s">
        <v>81</v>
      </c>
      <c r="E96" s="56">
        <v>500</v>
      </c>
      <c r="F96" s="28">
        <v>500</v>
      </c>
      <c r="G96" s="29">
        <v>141.4</v>
      </c>
      <c r="H96" s="27">
        <f t="shared" si="2"/>
        <v>28.28</v>
      </c>
    </row>
    <row r="97" spans="1:8" ht="15" hidden="1">
      <c r="A97" s="54"/>
      <c r="B97" s="26">
        <v>3631</v>
      </c>
      <c r="C97" s="26">
        <v>2322</v>
      </c>
      <c r="D97" s="26" t="s">
        <v>82</v>
      </c>
      <c r="E97" s="27">
        <v>0</v>
      </c>
      <c r="F97" s="28">
        <v>0</v>
      </c>
      <c r="G97" s="29"/>
      <c r="H97" s="27" t="e">
        <f t="shared" si="2"/>
        <v>#DIV/0!</v>
      </c>
    </row>
    <row r="98" spans="1:8" ht="15" hidden="1">
      <c r="A98" s="54"/>
      <c r="B98" s="26">
        <v>3631</v>
      </c>
      <c r="C98" s="26">
        <v>2324</v>
      </c>
      <c r="D98" s="26" t="s">
        <v>83</v>
      </c>
      <c r="E98" s="27">
        <v>0</v>
      </c>
      <c r="F98" s="28">
        <v>0</v>
      </c>
      <c r="G98" s="29"/>
      <c r="H98" s="27" t="e">
        <f t="shared" si="2"/>
        <v>#DIV/0!</v>
      </c>
    </row>
    <row r="99" spans="1:8" ht="15">
      <c r="A99" s="54"/>
      <c r="B99" s="26">
        <v>3632</v>
      </c>
      <c r="C99" s="26">
        <v>2111</v>
      </c>
      <c r="D99" s="26" t="s">
        <v>84</v>
      </c>
      <c r="E99" s="56">
        <v>300</v>
      </c>
      <c r="F99" s="28">
        <v>300</v>
      </c>
      <c r="G99" s="29">
        <v>384.2</v>
      </c>
      <c r="H99" s="27">
        <f t="shared" si="2"/>
        <v>128.06666666666666</v>
      </c>
    </row>
    <row r="100" spans="1:8" ht="15">
      <c r="A100" s="54"/>
      <c r="B100" s="26">
        <v>3632</v>
      </c>
      <c r="C100" s="26">
        <v>2132</v>
      </c>
      <c r="D100" s="26" t="s">
        <v>85</v>
      </c>
      <c r="E100" s="56">
        <v>25</v>
      </c>
      <c r="F100" s="28">
        <v>25</v>
      </c>
      <c r="G100" s="29">
        <v>20</v>
      </c>
      <c r="H100" s="27">
        <f t="shared" si="2"/>
        <v>80</v>
      </c>
    </row>
    <row r="101" spans="1:8" ht="15" hidden="1">
      <c r="A101" s="54"/>
      <c r="B101" s="26">
        <v>3632</v>
      </c>
      <c r="C101" s="26">
        <v>2324</v>
      </c>
      <c r="D101" s="26" t="s">
        <v>86</v>
      </c>
      <c r="E101" s="56">
        <v>0</v>
      </c>
      <c r="F101" s="28">
        <v>0</v>
      </c>
      <c r="G101" s="29"/>
      <c r="H101" s="27" t="e">
        <f t="shared" si="2"/>
        <v>#DIV/0!</v>
      </c>
    </row>
    <row r="102" spans="1:8" ht="15">
      <c r="A102" s="54"/>
      <c r="B102" s="26">
        <v>3632</v>
      </c>
      <c r="C102" s="26">
        <v>2329</v>
      </c>
      <c r="D102" s="26" t="s">
        <v>87</v>
      </c>
      <c r="E102" s="56">
        <v>100</v>
      </c>
      <c r="F102" s="28">
        <v>100</v>
      </c>
      <c r="G102" s="29">
        <v>17.4</v>
      </c>
      <c r="H102" s="27">
        <f t="shared" si="2"/>
        <v>17.4</v>
      </c>
    </row>
    <row r="103" spans="1:8" ht="15" hidden="1">
      <c r="A103" s="54"/>
      <c r="B103" s="26">
        <v>3722</v>
      </c>
      <c r="C103" s="26">
        <v>2324</v>
      </c>
      <c r="D103" s="26" t="s">
        <v>88</v>
      </c>
      <c r="E103" s="56"/>
      <c r="F103" s="28"/>
      <c r="G103" s="29"/>
      <c r="H103" s="27" t="e">
        <f t="shared" si="2"/>
        <v>#DIV/0!</v>
      </c>
    </row>
    <row r="104" spans="1:8" ht="15">
      <c r="A104" s="54"/>
      <c r="B104" s="26">
        <v>3722</v>
      </c>
      <c r="C104" s="26">
        <v>2324</v>
      </c>
      <c r="D104" s="26" t="s">
        <v>89</v>
      </c>
      <c r="E104" s="56">
        <v>0</v>
      </c>
      <c r="F104" s="28">
        <v>0</v>
      </c>
      <c r="G104" s="29">
        <v>21.4</v>
      </c>
      <c r="H104" s="27" t="e">
        <f t="shared" si="2"/>
        <v>#DIV/0!</v>
      </c>
    </row>
    <row r="105" spans="1:8" ht="15" hidden="1">
      <c r="A105" s="54"/>
      <c r="B105" s="26">
        <v>3745</v>
      </c>
      <c r="C105" s="26">
        <v>2324</v>
      </c>
      <c r="D105" s="26" t="s">
        <v>90</v>
      </c>
      <c r="E105" s="56">
        <v>0</v>
      </c>
      <c r="F105" s="28">
        <v>0</v>
      </c>
      <c r="G105" s="29"/>
      <c r="H105" s="27" t="e">
        <f t="shared" si="2"/>
        <v>#DIV/0!</v>
      </c>
    </row>
    <row r="106" spans="1:8" ht="15" hidden="1">
      <c r="A106" s="54"/>
      <c r="B106" s="26">
        <v>5512</v>
      </c>
      <c r="C106" s="26">
        <v>2132</v>
      </c>
      <c r="D106" s="26" t="s">
        <v>91</v>
      </c>
      <c r="E106" s="27">
        <v>0</v>
      </c>
      <c r="F106" s="28">
        <v>0</v>
      </c>
      <c r="G106" s="29"/>
      <c r="H106" s="27" t="e">
        <f t="shared" si="2"/>
        <v>#DIV/0!</v>
      </c>
    </row>
    <row r="107" spans="1:8" ht="15">
      <c r="A107" s="54"/>
      <c r="B107" s="26">
        <v>5512</v>
      </c>
      <c r="C107" s="26">
        <v>2324</v>
      </c>
      <c r="D107" s="26" t="s">
        <v>92</v>
      </c>
      <c r="E107" s="27">
        <v>0</v>
      </c>
      <c r="F107" s="28">
        <v>0</v>
      </c>
      <c r="G107" s="29">
        <v>57.2</v>
      </c>
      <c r="H107" s="27" t="e">
        <f t="shared" si="2"/>
        <v>#DIV/0!</v>
      </c>
    </row>
    <row r="108" spans="1:8" ht="15">
      <c r="A108" s="54"/>
      <c r="B108" s="26">
        <v>6171</v>
      </c>
      <c r="C108" s="26">
        <v>2111</v>
      </c>
      <c r="D108" s="26" t="s">
        <v>93</v>
      </c>
      <c r="E108" s="76">
        <v>150</v>
      </c>
      <c r="F108" s="77">
        <v>150</v>
      </c>
      <c r="G108" s="78">
        <v>34.6</v>
      </c>
      <c r="H108" s="27">
        <f t="shared" si="2"/>
        <v>23.06666666666667</v>
      </c>
    </row>
    <row r="109" spans="1:8" ht="15">
      <c r="A109" s="54"/>
      <c r="B109" s="26">
        <v>6171</v>
      </c>
      <c r="C109" s="26">
        <v>2131</v>
      </c>
      <c r="D109" s="26" t="s">
        <v>94</v>
      </c>
      <c r="E109" s="72">
        <v>200</v>
      </c>
      <c r="F109" s="73">
        <v>200</v>
      </c>
      <c r="G109" s="74">
        <v>198.9</v>
      </c>
      <c r="H109" s="27">
        <f t="shared" si="2"/>
        <v>99.45</v>
      </c>
    </row>
    <row r="110" spans="1:8" ht="15">
      <c r="A110" s="54"/>
      <c r="B110" s="26">
        <v>6171</v>
      </c>
      <c r="C110" s="26">
        <v>2132</v>
      </c>
      <c r="D110" s="26" t="s">
        <v>95</v>
      </c>
      <c r="E110" s="56">
        <v>50</v>
      </c>
      <c r="F110" s="28">
        <v>50</v>
      </c>
      <c r="G110" s="29">
        <v>24.6</v>
      </c>
      <c r="H110" s="27">
        <f t="shared" si="2"/>
        <v>49.2</v>
      </c>
    </row>
    <row r="111" spans="1:8" ht="15" hidden="1">
      <c r="A111" s="54"/>
      <c r="B111" s="26">
        <v>6171</v>
      </c>
      <c r="C111" s="26">
        <v>2210</v>
      </c>
      <c r="D111" s="26" t="s">
        <v>96</v>
      </c>
      <c r="E111" s="31"/>
      <c r="F111" s="32"/>
      <c r="G111" s="33"/>
      <c r="H111" s="27" t="e">
        <f t="shared" si="2"/>
        <v>#DIV/0!</v>
      </c>
    </row>
    <row r="112" spans="1:8" ht="15" hidden="1">
      <c r="A112" s="54"/>
      <c r="B112" s="26">
        <v>6171</v>
      </c>
      <c r="C112" s="26">
        <v>2310</v>
      </c>
      <c r="D112" s="26" t="s">
        <v>97</v>
      </c>
      <c r="E112" s="27"/>
      <c r="F112" s="28"/>
      <c r="G112" s="29"/>
      <c r="H112" s="27" t="e">
        <f t="shared" si="2"/>
        <v>#DIV/0!</v>
      </c>
    </row>
    <row r="113" spans="1:8" ht="15" hidden="1">
      <c r="A113" s="54"/>
      <c r="B113" s="26">
        <v>6171</v>
      </c>
      <c r="C113" s="26">
        <v>2310</v>
      </c>
      <c r="D113" s="26" t="s">
        <v>97</v>
      </c>
      <c r="E113" s="27"/>
      <c r="F113" s="28"/>
      <c r="G113" s="29"/>
      <c r="H113" s="27" t="e">
        <f t="shared" si="2"/>
        <v>#DIV/0!</v>
      </c>
    </row>
    <row r="114" spans="1:8" ht="15">
      <c r="A114" s="54"/>
      <c r="B114" s="26">
        <v>6171</v>
      </c>
      <c r="C114" s="26">
        <v>2133</v>
      </c>
      <c r="D114" s="26" t="s">
        <v>98</v>
      </c>
      <c r="E114" s="79">
        <v>90</v>
      </c>
      <c r="F114" s="77">
        <v>90</v>
      </c>
      <c r="G114" s="78">
        <v>35.8</v>
      </c>
      <c r="H114" s="27">
        <f t="shared" si="2"/>
        <v>39.77777777777777</v>
      </c>
    </row>
    <row r="115" spans="1:8" ht="15" hidden="1">
      <c r="A115" s="54"/>
      <c r="B115" s="26">
        <v>6171</v>
      </c>
      <c r="C115" s="26">
        <v>2321</v>
      </c>
      <c r="D115" s="26" t="s">
        <v>99</v>
      </c>
      <c r="E115" s="79"/>
      <c r="F115" s="77"/>
      <c r="G115" s="78"/>
      <c r="H115" s="27" t="e">
        <f t="shared" si="2"/>
        <v>#DIV/0!</v>
      </c>
    </row>
    <row r="116" spans="1:8" ht="15" hidden="1">
      <c r="A116" s="54"/>
      <c r="B116" s="26">
        <v>6171</v>
      </c>
      <c r="C116" s="26">
        <v>2210</v>
      </c>
      <c r="D116" s="26" t="s">
        <v>100</v>
      </c>
      <c r="E116" s="56">
        <v>0</v>
      </c>
      <c r="F116" s="28">
        <v>0</v>
      </c>
      <c r="G116" s="29"/>
      <c r="H116" s="27" t="e">
        <f t="shared" si="2"/>
        <v>#DIV/0!</v>
      </c>
    </row>
    <row r="117" spans="1:8" ht="15" hidden="1">
      <c r="A117" s="54"/>
      <c r="B117" s="26">
        <v>6171</v>
      </c>
      <c r="C117" s="26">
        <v>2322</v>
      </c>
      <c r="D117" s="26" t="s">
        <v>101</v>
      </c>
      <c r="E117" s="56">
        <v>0</v>
      </c>
      <c r="F117" s="28">
        <v>0</v>
      </c>
      <c r="G117" s="29"/>
      <c r="H117" s="27" t="e">
        <f t="shared" si="2"/>
        <v>#DIV/0!</v>
      </c>
    </row>
    <row r="118" spans="1:8" ht="15">
      <c r="A118" s="54"/>
      <c r="B118" s="26">
        <v>6171</v>
      </c>
      <c r="C118" s="26">
        <v>2324</v>
      </c>
      <c r="D118" s="26" t="s">
        <v>102</v>
      </c>
      <c r="E118" s="56">
        <v>100</v>
      </c>
      <c r="F118" s="28">
        <v>100</v>
      </c>
      <c r="G118" s="29">
        <v>1.2</v>
      </c>
      <c r="H118" s="27">
        <f t="shared" si="2"/>
        <v>1.2</v>
      </c>
    </row>
    <row r="119" spans="1:8" ht="15" hidden="1">
      <c r="A119" s="54"/>
      <c r="B119" s="26">
        <v>6171</v>
      </c>
      <c r="C119" s="26">
        <v>2329</v>
      </c>
      <c r="D119" s="26" t="s">
        <v>103</v>
      </c>
      <c r="E119" s="56">
        <v>0</v>
      </c>
      <c r="F119" s="28">
        <v>0</v>
      </c>
      <c r="G119" s="29"/>
      <c r="H119" s="27" t="e">
        <f>(#REF!/F119)*100</f>
        <v>#REF!</v>
      </c>
    </row>
    <row r="120" spans="1:8" ht="15" hidden="1">
      <c r="A120" s="57"/>
      <c r="B120" s="58">
        <v>6171</v>
      </c>
      <c r="C120" s="58">
        <v>3113</v>
      </c>
      <c r="D120" s="58" t="s">
        <v>104</v>
      </c>
      <c r="E120" s="59">
        <v>0</v>
      </c>
      <c r="F120" s="60">
        <v>0</v>
      </c>
      <c r="G120" s="61"/>
      <c r="H120" s="59" t="e">
        <f>(#REF!/F120)*100</f>
        <v>#REF!</v>
      </c>
    </row>
    <row r="121" spans="1:8" ht="21.75" customHeight="1" thickBot="1">
      <c r="A121" s="80"/>
      <c r="B121" s="81"/>
      <c r="C121" s="81"/>
      <c r="D121" s="81"/>
      <c r="E121" s="82"/>
      <c r="F121" s="83"/>
      <c r="G121" s="84"/>
      <c r="H121" s="82"/>
    </row>
    <row r="122" spans="1:8" s="42" customFormat="1" ht="21.75" customHeight="1" thickBot="1" thickTop="1">
      <c r="A122" s="85"/>
      <c r="B122" s="86"/>
      <c r="C122" s="86"/>
      <c r="D122" s="87" t="s">
        <v>105</v>
      </c>
      <c r="E122" s="88">
        <f>SUM(E75:E121)</f>
        <v>8900</v>
      </c>
      <c r="F122" s="89">
        <f>SUM(F75:F121)</f>
        <v>11204.7</v>
      </c>
      <c r="G122" s="90">
        <f>SUM(G74:G121)</f>
        <v>6130.7</v>
      </c>
      <c r="H122" s="39">
        <f>(G122/F122)*100</f>
        <v>54.71543191696341</v>
      </c>
    </row>
    <row r="123" spans="1:8" ht="15" customHeight="1">
      <c r="A123" s="63"/>
      <c r="B123" s="63"/>
      <c r="C123" s="63"/>
      <c r="D123" s="9"/>
      <c r="E123" s="64"/>
      <c r="F123" s="64"/>
      <c r="G123" s="64"/>
      <c r="H123" s="64"/>
    </row>
    <row r="124" spans="1:8" ht="15" customHeight="1">
      <c r="A124" s="63"/>
      <c r="B124" s="63"/>
      <c r="C124" s="63"/>
      <c r="D124" s="9"/>
      <c r="E124" s="64"/>
      <c r="F124" s="64"/>
      <c r="G124" s="64"/>
      <c r="H124" s="64"/>
    </row>
    <row r="125" spans="1:8" ht="15" customHeight="1">
      <c r="A125" s="63"/>
      <c r="B125" s="63"/>
      <c r="C125" s="63"/>
      <c r="D125" s="9"/>
      <c r="E125" s="64"/>
      <c r="F125" s="64"/>
      <c r="G125" s="64"/>
      <c r="H125" s="64"/>
    </row>
    <row r="126" spans="1:8" ht="15" customHeight="1">
      <c r="A126" s="63"/>
      <c r="B126" s="63"/>
      <c r="C126" s="63"/>
      <c r="D126" s="9"/>
      <c r="E126" s="64"/>
      <c r="F126" s="64"/>
      <c r="G126" s="64"/>
      <c r="H126" s="64"/>
    </row>
    <row r="127" spans="1:8" ht="15" customHeight="1">
      <c r="A127" s="63"/>
      <c r="B127" s="63"/>
      <c r="C127" s="63"/>
      <c r="D127" s="9"/>
      <c r="E127" s="64"/>
      <c r="F127" s="64"/>
      <c r="G127" s="64"/>
      <c r="H127" s="64"/>
    </row>
    <row r="128" spans="1:8" ht="15" customHeight="1">
      <c r="A128" s="63"/>
      <c r="B128" s="63"/>
      <c r="C128" s="63"/>
      <c r="D128" s="9"/>
      <c r="E128" s="64"/>
      <c r="F128" s="64"/>
      <c r="G128" s="64"/>
      <c r="H128" s="64"/>
    </row>
    <row r="129" spans="1:8" ht="15" customHeight="1">
      <c r="A129" s="63"/>
      <c r="B129" s="63"/>
      <c r="C129" s="63"/>
      <c r="D129" s="9"/>
      <c r="E129" s="64"/>
      <c r="F129" s="64"/>
      <c r="G129" s="64"/>
      <c r="H129" s="64"/>
    </row>
    <row r="130" spans="1:8" ht="12.75" customHeight="1">
      <c r="A130" s="63"/>
      <c r="B130" s="63"/>
      <c r="C130" s="63"/>
      <c r="D130" s="9"/>
      <c r="E130" s="64"/>
      <c r="F130" s="64"/>
      <c r="G130" s="64"/>
      <c r="H130" s="64"/>
    </row>
    <row r="131" spans="1:8" ht="15" customHeight="1" thickBot="1">
      <c r="A131" s="63"/>
      <c r="B131" s="63"/>
      <c r="C131" s="63"/>
      <c r="D131" s="9"/>
      <c r="E131" s="64"/>
      <c r="F131" s="64"/>
      <c r="G131" s="64"/>
      <c r="H131" s="64"/>
    </row>
    <row r="132" spans="1:8" ht="15.75">
      <c r="A132" s="14" t="s">
        <v>2</v>
      </c>
      <c r="B132" s="14" t="s">
        <v>3</v>
      </c>
      <c r="C132" s="14" t="s">
        <v>4</v>
      </c>
      <c r="D132" s="15" t="s">
        <v>5</v>
      </c>
      <c r="E132" s="16" t="s">
        <v>6</v>
      </c>
      <c r="F132" s="16" t="s">
        <v>6</v>
      </c>
      <c r="G132" s="16" t="s">
        <v>7</v>
      </c>
      <c r="H132" s="16" t="s">
        <v>8</v>
      </c>
    </row>
    <row r="133" spans="1:8" ht="15.75" customHeight="1" thickBot="1">
      <c r="A133" s="17"/>
      <c r="B133" s="17"/>
      <c r="C133" s="17"/>
      <c r="D133" s="18"/>
      <c r="E133" s="19" t="s">
        <v>9</v>
      </c>
      <c r="F133" s="19" t="s">
        <v>10</v>
      </c>
      <c r="G133" s="20" t="s">
        <v>12</v>
      </c>
      <c r="H133" s="19" t="s">
        <v>13</v>
      </c>
    </row>
    <row r="134" spans="1:8" ht="16.5" customHeight="1" thickTop="1">
      <c r="A134" s="21">
        <v>50</v>
      </c>
      <c r="B134" s="21"/>
      <c r="C134" s="21"/>
      <c r="D134" s="22" t="s">
        <v>106</v>
      </c>
      <c r="E134" s="23"/>
      <c r="F134" s="24"/>
      <c r="G134" s="25"/>
      <c r="H134" s="23"/>
    </row>
    <row r="135" spans="1:8" ht="15" customHeight="1">
      <c r="A135" s="26"/>
      <c r="B135" s="26"/>
      <c r="C135" s="26"/>
      <c r="D135" s="68"/>
      <c r="E135" s="27"/>
      <c r="F135" s="28"/>
      <c r="G135" s="29"/>
      <c r="H135" s="27"/>
    </row>
    <row r="136" spans="1:8" ht="15">
      <c r="A136" s="26"/>
      <c r="B136" s="26"/>
      <c r="C136" s="26">
        <v>1361</v>
      </c>
      <c r="D136" s="26" t="s">
        <v>16</v>
      </c>
      <c r="E136" s="56">
        <v>8</v>
      </c>
      <c r="F136" s="28">
        <v>8</v>
      </c>
      <c r="G136" s="29">
        <v>3.2</v>
      </c>
      <c r="H136" s="27">
        <f aca="true" t="shared" si="3" ref="H136:H159">(G136/F136)*100</f>
        <v>40</v>
      </c>
    </row>
    <row r="137" spans="1:8" ht="15">
      <c r="A137" s="26">
        <v>13235</v>
      </c>
      <c r="B137" s="26"/>
      <c r="C137" s="26">
        <v>4116</v>
      </c>
      <c r="D137" s="26" t="s">
        <v>107</v>
      </c>
      <c r="E137" s="56">
        <v>105000</v>
      </c>
      <c r="F137" s="28">
        <v>105000</v>
      </c>
      <c r="G137" s="29">
        <v>27791</v>
      </c>
      <c r="H137" s="27">
        <f t="shared" si="3"/>
        <v>26.467619047619046</v>
      </c>
    </row>
    <row r="138" spans="1:8" ht="15">
      <c r="A138" s="26">
        <v>13306</v>
      </c>
      <c r="B138" s="26"/>
      <c r="C138" s="26">
        <v>4116</v>
      </c>
      <c r="D138" s="26" t="s">
        <v>108</v>
      </c>
      <c r="E138" s="56">
        <v>30100</v>
      </c>
      <c r="F138" s="28">
        <v>30100</v>
      </c>
      <c r="G138" s="29">
        <v>10000</v>
      </c>
      <c r="H138" s="27">
        <f t="shared" si="3"/>
        <v>33.222591362126245</v>
      </c>
    </row>
    <row r="139" spans="1:8" ht="15" hidden="1">
      <c r="A139" s="26"/>
      <c r="B139" s="26"/>
      <c r="C139" s="26">
        <v>4116</v>
      </c>
      <c r="D139" s="26" t="s">
        <v>109</v>
      </c>
      <c r="E139" s="27"/>
      <c r="F139" s="28"/>
      <c r="G139" s="29"/>
      <c r="H139" s="27" t="e">
        <f t="shared" si="3"/>
        <v>#DIV/0!</v>
      </c>
    </row>
    <row r="140" spans="1:8" ht="15" hidden="1">
      <c r="A140" s="26">
        <v>434</v>
      </c>
      <c r="B140" s="26"/>
      <c r="C140" s="26">
        <v>4122</v>
      </c>
      <c r="D140" s="26" t="s">
        <v>110</v>
      </c>
      <c r="E140" s="27"/>
      <c r="F140" s="28"/>
      <c r="G140" s="29"/>
      <c r="H140" s="27" t="e">
        <f t="shared" si="3"/>
        <v>#DIV/0!</v>
      </c>
    </row>
    <row r="141" spans="1:8" ht="15" customHeight="1">
      <c r="A141" s="26"/>
      <c r="B141" s="26">
        <v>3599</v>
      </c>
      <c r="C141" s="26">
        <v>2324</v>
      </c>
      <c r="D141" s="26" t="s">
        <v>111</v>
      </c>
      <c r="E141" s="27">
        <v>0</v>
      </c>
      <c r="F141" s="28">
        <v>0</v>
      </c>
      <c r="G141" s="29">
        <v>0</v>
      </c>
      <c r="H141" s="27" t="e">
        <f t="shared" si="3"/>
        <v>#DIV/0!</v>
      </c>
    </row>
    <row r="142" spans="1:8" ht="15" customHeight="1">
      <c r="A142" s="26"/>
      <c r="B142" s="26">
        <v>4171</v>
      </c>
      <c r="C142" s="26">
        <v>2229</v>
      </c>
      <c r="D142" s="26" t="s">
        <v>112</v>
      </c>
      <c r="E142" s="27">
        <v>0</v>
      </c>
      <c r="F142" s="28">
        <v>0</v>
      </c>
      <c r="G142" s="29">
        <v>4.9</v>
      </c>
      <c r="H142" s="27" t="e">
        <f t="shared" si="3"/>
        <v>#DIV/0!</v>
      </c>
    </row>
    <row r="143" spans="1:8" ht="15" customHeight="1">
      <c r="A143" s="26"/>
      <c r="B143" s="26">
        <v>4172</v>
      </c>
      <c r="C143" s="26">
        <v>2229</v>
      </c>
      <c r="D143" s="26" t="s">
        <v>113</v>
      </c>
      <c r="E143" s="27">
        <v>0</v>
      </c>
      <c r="F143" s="28">
        <v>0</v>
      </c>
      <c r="G143" s="29">
        <v>1</v>
      </c>
      <c r="H143" s="27" t="e">
        <f t="shared" si="3"/>
        <v>#DIV/0!</v>
      </c>
    </row>
    <row r="144" spans="1:8" ht="15" customHeight="1">
      <c r="A144" s="26"/>
      <c r="B144" s="26">
        <v>4179</v>
      </c>
      <c r="C144" s="26">
        <v>2229</v>
      </c>
      <c r="D144" s="26" t="s">
        <v>114</v>
      </c>
      <c r="E144" s="27">
        <v>0</v>
      </c>
      <c r="F144" s="28">
        <v>0</v>
      </c>
      <c r="G144" s="29">
        <v>3.7</v>
      </c>
      <c r="H144" s="27" t="e">
        <f t="shared" si="3"/>
        <v>#DIV/0!</v>
      </c>
    </row>
    <row r="145" spans="1:8" ht="15" customHeight="1" hidden="1">
      <c r="A145" s="26"/>
      <c r="B145" s="26">
        <v>4181</v>
      </c>
      <c r="C145" s="26">
        <v>2229</v>
      </c>
      <c r="D145" s="26" t="s">
        <v>115</v>
      </c>
      <c r="E145" s="27">
        <v>0</v>
      </c>
      <c r="F145" s="28">
        <v>0</v>
      </c>
      <c r="G145" s="29"/>
      <c r="H145" s="27" t="e">
        <f t="shared" si="3"/>
        <v>#DIV/0!</v>
      </c>
    </row>
    <row r="146" spans="1:8" ht="15" hidden="1">
      <c r="A146" s="26"/>
      <c r="B146" s="26">
        <v>4182</v>
      </c>
      <c r="C146" s="26">
        <v>2229</v>
      </c>
      <c r="D146" s="26" t="s">
        <v>116</v>
      </c>
      <c r="E146" s="27">
        <v>0</v>
      </c>
      <c r="F146" s="28">
        <v>0</v>
      </c>
      <c r="G146" s="29"/>
      <c r="H146" s="27" t="e">
        <f t="shared" si="3"/>
        <v>#DIV/0!</v>
      </c>
    </row>
    <row r="147" spans="1:8" ht="15" hidden="1">
      <c r="A147" s="26"/>
      <c r="B147" s="26">
        <v>4183</v>
      </c>
      <c r="C147" s="26">
        <v>2229</v>
      </c>
      <c r="D147" s="26" t="s">
        <v>117</v>
      </c>
      <c r="E147" s="27">
        <v>0</v>
      </c>
      <c r="F147" s="28">
        <v>0</v>
      </c>
      <c r="G147" s="29"/>
      <c r="H147" s="27" t="e">
        <f t="shared" si="3"/>
        <v>#DIV/0!</v>
      </c>
    </row>
    <row r="148" spans="1:8" ht="15" hidden="1">
      <c r="A148" s="26"/>
      <c r="B148" s="26">
        <v>4184</v>
      </c>
      <c r="C148" s="26">
        <v>2229</v>
      </c>
      <c r="D148" s="26" t="s">
        <v>118</v>
      </c>
      <c r="E148" s="27">
        <v>0</v>
      </c>
      <c r="F148" s="28">
        <v>0</v>
      </c>
      <c r="G148" s="29">
        <v>0</v>
      </c>
      <c r="H148" s="27" t="e">
        <f t="shared" si="3"/>
        <v>#DIV/0!</v>
      </c>
    </row>
    <row r="149" spans="1:8" ht="15">
      <c r="A149" s="26"/>
      <c r="B149" s="26">
        <v>4185</v>
      </c>
      <c r="C149" s="26">
        <v>2229</v>
      </c>
      <c r="D149" s="26" t="s">
        <v>119</v>
      </c>
      <c r="E149" s="27">
        <v>0</v>
      </c>
      <c r="F149" s="28">
        <v>0</v>
      </c>
      <c r="G149" s="29">
        <v>0.5</v>
      </c>
      <c r="H149" s="27" t="e">
        <f t="shared" si="3"/>
        <v>#DIV/0!</v>
      </c>
    </row>
    <row r="150" spans="1:8" ht="15" hidden="1">
      <c r="A150" s="26"/>
      <c r="B150" s="26">
        <v>4189</v>
      </c>
      <c r="C150" s="26">
        <v>2229</v>
      </c>
      <c r="D150" s="26" t="s">
        <v>120</v>
      </c>
      <c r="E150" s="27">
        <v>0</v>
      </c>
      <c r="F150" s="28">
        <v>0</v>
      </c>
      <c r="G150" s="29"/>
      <c r="H150" s="27" t="e">
        <f t="shared" si="3"/>
        <v>#DIV/0!</v>
      </c>
    </row>
    <row r="151" spans="1:8" ht="15">
      <c r="A151" s="26"/>
      <c r="B151" s="26">
        <v>4195</v>
      </c>
      <c r="C151" s="26">
        <v>2229</v>
      </c>
      <c r="D151" s="26" t="s">
        <v>121</v>
      </c>
      <c r="E151" s="27">
        <v>0</v>
      </c>
      <c r="F151" s="28">
        <v>0</v>
      </c>
      <c r="G151" s="29">
        <v>8</v>
      </c>
      <c r="H151" s="27" t="e">
        <f t="shared" si="3"/>
        <v>#DIV/0!</v>
      </c>
    </row>
    <row r="152" spans="1:8" ht="15" hidden="1">
      <c r="A152" s="26"/>
      <c r="B152" s="26">
        <v>4329</v>
      </c>
      <c r="C152" s="26">
        <v>2229</v>
      </c>
      <c r="D152" s="26" t="s">
        <v>122</v>
      </c>
      <c r="E152" s="27">
        <v>0</v>
      </c>
      <c r="F152" s="28">
        <v>0</v>
      </c>
      <c r="G152" s="29"/>
      <c r="H152" s="27" t="e">
        <f t="shared" si="3"/>
        <v>#DIV/0!</v>
      </c>
    </row>
    <row r="153" spans="1:8" ht="15" hidden="1">
      <c r="A153" s="26"/>
      <c r="B153" s="26">
        <v>4329</v>
      </c>
      <c r="C153" s="26">
        <v>2324</v>
      </c>
      <c r="D153" s="26" t="s">
        <v>123</v>
      </c>
      <c r="E153" s="27">
        <v>0</v>
      </c>
      <c r="F153" s="28">
        <v>0</v>
      </c>
      <c r="G153" s="29"/>
      <c r="H153" s="27" t="e">
        <f t="shared" si="3"/>
        <v>#DIV/0!</v>
      </c>
    </row>
    <row r="154" spans="1:8" ht="15" hidden="1">
      <c r="A154" s="26"/>
      <c r="B154" s="26">
        <v>4342</v>
      </c>
      <c r="C154" s="26">
        <v>2324</v>
      </c>
      <c r="D154" s="26" t="s">
        <v>124</v>
      </c>
      <c r="E154" s="27">
        <v>0</v>
      </c>
      <c r="F154" s="28">
        <v>0</v>
      </c>
      <c r="G154" s="29"/>
      <c r="H154" s="27" t="e">
        <f t="shared" si="3"/>
        <v>#DIV/0!</v>
      </c>
    </row>
    <row r="155" spans="1:8" ht="15" hidden="1">
      <c r="A155" s="26"/>
      <c r="B155" s="26">
        <v>4349</v>
      </c>
      <c r="C155" s="26">
        <v>2229</v>
      </c>
      <c r="D155" s="26" t="s">
        <v>125</v>
      </c>
      <c r="E155" s="27">
        <v>0</v>
      </c>
      <c r="F155" s="28">
        <v>0</v>
      </c>
      <c r="G155" s="29"/>
      <c r="H155" s="27" t="e">
        <f t="shared" si="3"/>
        <v>#DIV/0!</v>
      </c>
    </row>
    <row r="156" spans="1:8" ht="15" hidden="1">
      <c r="A156" s="26"/>
      <c r="B156" s="26">
        <v>4399</v>
      </c>
      <c r="C156" s="26">
        <v>2324</v>
      </c>
      <c r="D156" s="26" t="s">
        <v>126</v>
      </c>
      <c r="E156" s="27">
        <v>0</v>
      </c>
      <c r="F156" s="28">
        <v>0</v>
      </c>
      <c r="G156" s="29"/>
      <c r="H156" s="27" t="e">
        <f t="shared" si="3"/>
        <v>#DIV/0!</v>
      </c>
    </row>
    <row r="157" spans="1:8" ht="15" hidden="1">
      <c r="A157" s="26"/>
      <c r="B157" s="26">
        <v>6171</v>
      </c>
      <c r="C157" s="26">
        <v>2111</v>
      </c>
      <c r="D157" s="26" t="s">
        <v>127</v>
      </c>
      <c r="E157" s="27">
        <v>0</v>
      </c>
      <c r="F157" s="28">
        <v>0</v>
      </c>
      <c r="G157" s="29"/>
      <c r="H157" s="27" t="e">
        <f t="shared" si="3"/>
        <v>#DIV/0!</v>
      </c>
    </row>
    <row r="158" spans="1:8" ht="15">
      <c r="A158" s="26"/>
      <c r="B158" s="26">
        <v>6171</v>
      </c>
      <c r="C158" s="26">
        <v>2212</v>
      </c>
      <c r="D158" s="26" t="s">
        <v>128</v>
      </c>
      <c r="E158" s="27">
        <v>0</v>
      </c>
      <c r="F158" s="28">
        <v>0</v>
      </c>
      <c r="G158" s="29">
        <v>1</v>
      </c>
      <c r="H158" s="27" t="e">
        <f t="shared" si="3"/>
        <v>#DIV/0!</v>
      </c>
    </row>
    <row r="159" spans="1:8" ht="15">
      <c r="A159" s="30"/>
      <c r="B159" s="26">
        <v>6171</v>
      </c>
      <c r="C159" s="26">
        <v>2324</v>
      </c>
      <c r="D159" s="26" t="s">
        <v>40</v>
      </c>
      <c r="E159" s="27">
        <v>0</v>
      </c>
      <c r="F159" s="28">
        <v>0</v>
      </c>
      <c r="G159" s="29">
        <v>1</v>
      </c>
      <c r="H159" s="27" t="e">
        <f t="shared" si="3"/>
        <v>#DIV/0!</v>
      </c>
    </row>
    <row r="160" spans="1:8" ht="15" hidden="1">
      <c r="A160" s="30"/>
      <c r="B160" s="30">
        <v>6171</v>
      </c>
      <c r="C160" s="30">
        <v>2329</v>
      </c>
      <c r="D160" s="30" t="s">
        <v>129</v>
      </c>
      <c r="E160" s="31"/>
      <c r="F160" s="32"/>
      <c r="G160" s="33"/>
      <c r="H160" s="27" t="e">
        <f>(#REF!/F160)*100</f>
        <v>#REF!</v>
      </c>
    </row>
    <row r="161" spans="1:8" ht="15" hidden="1">
      <c r="A161" s="26"/>
      <c r="B161" s="26">
        <v>6409</v>
      </c>
      <c r="C161" s="26">
        <v>2229</v>
      </c>
      <c r="D161" s="26" t="s">
        <v>130</v>
      </c>
      <c r="E161" s="27"/>
      <c r="F161" s="28"/>
      <c r="G161" s="29"/>
      <c r="H161" s="27" t="e">
        <f>(#REF!/F161)*100</f>
        <v>#REF!</v>
      </c>
    </row>
    <row r="162" spans="1:8" ht="15" customHeight="1" thickBot="1">
      <c r="A162" s="81"/>
      <c r="B162" s="81"/>
      <c r="C162" s="81"/>
      <c r="D162" s="81"/>
      <c r="E162" s="82"/>
      <c r="F162" s="83"/>
      <c r="G162" s="84"/>
      <c r="H162" s="27"/>
    </row>
    <row r="163" spans="1:8" s="42" customFormat="1" ht="21.75" customHeight="1" thickBot="1" thickTop="1">
      <c r="A163" s="86"/>
      <c r="B163" s="86"/>
      <c r="C163" s="86"/>
      <c r="D163" s="87" t="s">
        <v>131</v>
      </c>
      <c r="E163" s="88">
        <f>SUM(E135:E162)</f>
        <v>135108</v>
      </c>
      <c r="F163" s="89">
        <f>SUM(F135:F162)</f>
        <v>135108</v>
      </c>
      <c r="G163" s="90">
        <f>SUM(G135:G162)</f>
        <v>37814.299999999996</v>
      </c>
      <c r="H163" s="39">
        <f>(G163/F163)*100</f>
        <v>27.988202030967813</v>
      </c>
    </row>
    <row r="164" spans="1:8" ht="15" customHeight="1">
      <c r="A164" s="63"/>
      <c r="B164" s="42"/>
      <c r="C164" s="63"/>
      <c r="D164" s="91"/>
      <c r="E164" s="64"/>
      <c r="F164" s="64"/>
      <c r="G164" s="5"/>
      <c r="H164" s="5"/>
    </row>
    <row r="165" spans="1:8" ht="14.25" customHeight="1">
      <c r="A165" s="42"/>
      <c r="B165" s="42"/>
      <c r="C165" s="42"/>
      <c r="D165" s="42"/>
      <c r="E165" s="43"/>
      <c r="F165" s="43"/>
      <c r="G165" s="43"/>
      <c r="H165" s="43"/>
    </row>
    <row r="166" spans="1:8" ht="14.25" customHeight="1" thickBot="1">
      <c r="A166" s="42"/>
      <c r="B166" s="42"/>
      <c r="C166" s="42"/>
      <c r="D166" s="42"/>
      <c r="E166" s="43"/>
      <c r="F166" s="43"/>
      <c r="G166" s="43"/>
      <c r="H166" s="43"/>
    </row>
    <row r="167" spans="1:8" ht="13.5" customHeight="1" hidden="1">
      <c r="A167" s="42"/>
      <c r="B167" s="42"/>
      <c r="C167" s="42"/>
      <c r="D167" s="42"/>
      <c r="E167" s="43"/>
      <c r="F167" s="43"/>
      <c r="G167" s="43"/>
      <c r="H167" s="43"/>
    </row>
    <row r="168" spans="1:8" ht="13.5" customHeight="1" hidden="1">
      <c r="A168" s="42"/>
      <c r="B168" s="42"/>
      <c r="C168" s="42"/>
      <c r="D168" s="42"/>
      <c r="E168" s="43"/>
      <c r="F168" s="43"/>
      <c r="G168" s="43"/>
      <c r="H168" s="43"/>
    </row>
    <row r="169" spans="1:8" ht="13.5" customHeight="1" hidden="1" thickBot="1">
      <c r="A169" s="42"/>
      <c r="B169" s="42"/>
      <c r="C169" s="42"/>
      <c r="D169" s="42"/>
      <c r="E169" s="43"/>
      <c r="F169" s="43"/>
      <c r="G169" s="43"/>
      <c r="H169" s="43"/>
    </row>
    <row r="170" spans="1:8" ht="15.75">
      <c r="A170" s="14" t="s">
        <v>2</v>
      </c>
      <c r="B170" s="14" t="s">
        <v>3</v>
      </c>
      <c r="C170" s="14" t="s">
        <v>4</v>
      </c>
      <c r="D170" s="15" t="s">
        <v>5</v>
      </c>
      <c r="E170" s="16" t="s">
        <v>6</v>
      </c>
      <c r="F170" s="16" t="s">
        <v>6</v>
      </c>
      <c r="G170" s="16" t="s">
        <v>7</v>
      </c>
      <c r="H170" s="16" t="s">
        <v>8</v>
      </c>
    </row>
    <row r="171" spans="1:8" ht="15.75" customHeight="1" thickBot="1">
      <c r="A171" s="17"/>
      <c r="B171" s="17"/>
      <c r="C171" s="17"/>
      <c r="D171" s="18"/>
      <c r="E171" s="19" t="s">
        <v>9</v>
      </c>
      <c r="F171" s="19" t="s">
        <v>10</v>
      </c>
      <c r="G171" s="20" t="s">
        <v>12</v>
      </c>
      <c r="H171" s="19" t="s">
        <v>13</v>
      </c>
    </row>
    <row r="172" spans="1:8" ht="15.75" customHeight="1" thickTop="1">
      <c r="A172" s="21">
        <v>60</v>
      </c>
      <c r="B172" s="21"/>
      <c r="C172" s="21"/>
      <c r="D172" s="22" t="s">
        <v>132</v>
      </c>
      <c r="E172" s="23"/>
      <c r="F172" s="24"/>
      <c r="G172" s="25"/>
      <c r="H172" s="23"/>
    </row>
    <row r="173" spans="1:8" ht="14.25" customHeight="1">
      <c r="A173" s="68"/>
      <c r="B173" s="68"/>
      <c r="C173" s="68"/>
      <c r="D173" s="68"/>
      <c r="E173" s="27"/>
      <c r="F173" s="28"/>
      <c r="G173" s="29"/>
      <c r="H173" s="27"/>
    </row>
    <row r="174" spans="1:8" ht="15">
      <c r="A174" s="26"/>
      <c r="B174" s="26"/>
      <c r="C174" s="26">
        <v>1332</v>
      </c>
      <c r="D174" s="26" t="s">
        <v>133</v>
      </c>
      <c r="E174" s="27">
        <v>4</v>
      </c>
      <c r="F174" s="28">
        <v>4</v>
      </c>
      <c r="G174" s="29">
        <v>0</v>
      </c>
      <c r="H174" s="27">
        <f aca="true" t="shared" si="4" ref="H174:H186">(G174/F174)*100</f>
        <v>0</v>
      </c>
    </row>
    <row r="175" spans="1:8" ht="15">
      <c r="A175" s="26"/>
      <c r="B175" s="26"/>
      <c r="C175" s="26">
        <v>1333</v>
      </c>
      <c r="D175" s="26" t="s">
        <v>134</v>
      </c>
      <c r="E175" s="27">
        <v>200</v>
      </c>
      <c r="F175" s="28">
        <v>200</v>
      </c>
      <c r="G175" s="29">
        <v>148.3</v>
      </c>
      <c r="H175" s="27">
        <f t="shared" si="4"/>
        <v>74.15</v>
      </c>
    </row>
    <row r="176" spans="1:8" ht="15">
      <c r="A176" s="26"/>
      <c r="B176" s="26"/>
      <c r="C176" s="26">
        <v>1334</v>
      </c>
      <c r="D176" s="26" t="s">
        <v>135</v>
      </c>
      <c r="E176" s="27">
        <v>60</v>
      </c>
      <c r="F176" s="28">
        <v>60</v>
      </c>
      <c r="G176" s="29">
        <v>13.9</v>
      </c>
      <c r="H176" s="27">
        <f t="shared" si="4"/>
        <v>23.166666666666664</v>
      </c>
    </row>
    <row r="177" spans="1:8" ht="15">
      <c r="A177" s="26"/>
      <c r="B177" s="26"/>
      <c r="C177" s="26">
        <v>1335</v>
      </c>
      <c r="D177" s="26" t="s">
        <v>136</v>
      </c>
      <c r="E177" s="27">
        <v>6</v>
      </c>
      <c r="F177" s="28">
        <v>6</v>
      </c>
      <c r="G177" s="29">
        <v>12.9</v>
      </c>
      <c r="H177" s="27">
        <f t="shared" si="4"/>
        <v>215</v>
      </c>
    </row>
    <row r="178" spans="1:8" ht="15">
      <c r="A178" s="26"/>
      <c r="B178" s="26"/>
      <c r="C178" s="26">
        <v>1361</v>
      </c>
      <c r="D178" s="26" t="s">
        <v>16</v>
      </c>
      <c r="E178" s="27">
        <v>250</v>
      </c>
      <c r="F178" s="28">
        <v>250</v>
      </c>
      <c r="G178" s="29">
        <v>169.3</v>
      </c>
      <c r="H178" s="27">
        <f t="shared" si="4"/>
        <v>67.72</v>
      </c>
    </row>
    <row r="179" spans="1:8" ht="15" hidden="1">
      <c r="A179" s="26">
        <v>29004</v>
      </c>
      <c r="B179" s="26"/>
      <c r="C179" s="26">
        <v>4116</v>
      </c>
      <c r="D179" s="26" t="s">
        <v>137</v>
      </c>
      <c r="E179" s="31"/>
      <c r="F179" s="32"/>
      <c r="G179" s="33"/>
      <c r="H179" s="27" t="e">
        <f t="shared" si="4"/>
        <v>#DIV/0!</v>
      </c>
    </row>
    <row r="180" spans="1:8" ht="15" hidden="1">
      <c r="A180" s="26">
        <v>29004</v>
      </c>
      <c r="B180" s="26"/>
      <c r="C180" s="26">
        <v>4116</v>
      </c>
      <c r="D180" s="26" t="s">
        <v>138</v>
      </c>
      <c r="E180" s="31">
        <v>0</v>
      </c>
      <c r="F180" s="32">
        <v>0</v>
      </c>
      <c r="G180" s="33"/>
      <c r="H180" s="27" t="e">
        <f t="shared" si="4"/>
        <v>#DIV/0!</v>
      </c>
    </row>
    <row r="181" spans="1:8" ht="15" hidden="1">
      <c r="A181" s="26">
        <v>29008</v>
      </c>
      <c r="B181" s="26"/>
      <c r="C181" s="26">
        <v>4116</v>
      </c>
      <c r="D181" s="26" t="s">
        <v>139</v>
      </c>
      <c r="E181" s="27">
        <v>0</v>
      </c>
      <c r="F181" s="28">
        <v>0</v>
      </c>
      <c r="G181" s="29"/>
      <c r="H181" s="27" t="e">
        <f t="shared" si="4"/>
        <v>#DIV/0!</v>
      </c>
    </row>
    <row r="182" spans="1:8" ht="15" hidden="1">
      <c r="A182" s="26"/>
      <c r="B182" s="26"/>
      <c r="C182" s="26">
        <v>4222</v>
      </c>
      <c r="D182" s="26" t="s">
        <v>140</v>
      </c>
      <c r="E182" s="27"/>
      <c r="F182" s="28"/>
      <c r="G182" s="29"/>
      <c r="H182" s="27" t="e">
        <f t="shared" si="4"/>
        <v>#DIV/0!</v>
      </c>
    </row>
    <row r="183" spans="1:8" ht="15">
      <c r="A183" s="30"/>
      <c r="B183" s="30">
        <v>2119</v>
      </c>
      <c r="C183" s="30">
        <v>2343</v>
      </c>
      <c r="D183" s="30" t="s">
        <v>141</v>
      </c>
      <c r="E183" s="31">
        <v>12375</v>
      </c>
      <c r="F183" s="32">
        <v>12375</v>
      </c>
      <c r="G183" s="33">
        <v>1686.1</v>
      </c>
      <c r="H183" s="27">
        <f t="shared" si="4"/>
        <v>13.625050505050504</v>
      </c>
    </row>
    <row r="184" spans="1:8" ht="15" hidden="1">
      <c r="A184" s="30"/>
      <c r="B184" s="30">
        <v>3719</v>
      </c>
      <c r="C184" s="30">
        <v>2210</v>
      </c>
      <c r="D184" s="30" t="s">
        <v>142</v>
      </c>
      <c r="E184" s="31"/>
      <c r="F184" s="32"/>
      <c r="G184" s="33"/>
      <c r="H184" s="27" t="e">
        <f t="shared" si="4"/>
        <v>#DIV/0!</v>
      </c>
    </row>
    <row r="185" spans="1:8" ht="15">
      <c r="A185" s="26"/>
      <c r="B185" s="26">
        <v>6171</v>
      </c>
      <c r="C185" s="26">
        <v>2212</v>
      </c>
      <c r="D185" s="26" t="s">
        <v>96</v>
      </c>
      <c r="E185" s="27">
        <v>100</v>
      </c>
      <c r="F185" s="28">
        <v>100</v>
      </c>
      <c r="G185" s="29">
        <v>2</v>
      </c>
      <c r="H185" s="27">
        <f t="shared" si="4"/>
        <v>2</v>
      </c>
    </row>
    <row r="186" spans="1:8" ht="15">
      <c r="A186" s="26"/>
      <c r="B186" s="26">
        <v>6171</v>
      </c>
      <c r="C186" s="26">
        <v>2324</v>
      </c>
      <c r="D186" s="26" t="s">
        <v>143</v>
      </c>
      <c r="E186" s="27">
        <v>5</v>
      </c>
      <c r="F186" s="28">
        <v>5</v>
      </c>
      <c r="G186" s="29">
        <v>0</v>
      </c>
      <c r="H186" s="27">
        <f t="shared" si="4"/>
        <v>0</v>
      </c>
    </row>
    <row r="187" spans="1:8" ht="15" hidden="1">
      <c r="A187" s="26"/>
      <c r="B187" s="26">
        <v>6171</v>
      </c>
      <c r="C187" s="26">
        <v>2329</v>
      </c>
      <c r="D187" s="26" t="s">
        <v>144</v>
      </c>
      <c r="E187" s="27"/>
      <c r="F187" s="28"/>
      <c r="G187" s="29"/>
      <c r="H187" s="27"/>
    </row>
    <row r="188" spans="1:8" ht="15" customHeight="1" thickBot="1">
      <c r="A188" s="81"/>
      <c r="B188" s="81"/>
      <c r="C188" s="81"/>
      <c r="D188" s="81"/>
      <c r="E188" s="82"/>
      <c r="F188" s="83"/>
      <c r="G188" s="84"/>
      <c r="H188" s="82"/>
    </row>
    <row r="189" spans="1:8" s="42" customFormat="1" ht="21.75" customHeight="1" thickBot="1" thickTop="1">
      <c r="A189" s="86"/>
      <c r="B189" s="86"/>
      <c r="C189" s="86"/>
      <c r="D189" s="87" t="s">
        <v>145</v>
      </c>
      <c r="E189" s="88">
        <f>SUM(E173:E188)</f>
        <v>13000</v>
      </c>
      <c r="F189" s="89">
        <f>SUM(F173:F188)</f>
        <v>13000</v>
      </c>
      <c r="G189" s="90">
        <f>SUM(G173:G188)</f>
        <v>2032.5</v>
      </c>
      <c r="H189" s="39">
        <f>(G189/F189)*100</f>
        <v>15.634615384615385</v>
      </c>
    </row>
    <row r="190" spans="1:8" ht="14.25" customHeight="1">
      <c r="A190" s="63"/>
      <c r="B190" s="63"/>
      <c r="C190" s="63"/>
      <c r="D190" s="9"/>
      <c r="E190" s="64"/>
      <c r="F190" s="64"/>
      <c r="G190" s="64"/>
      <c r="H190" s="64"/>
    </row>
    <row r="191" spans="1:8" ht="14.25" customHeight="1" hidden="1">
      <c r="A191" s="63"/>
      <c r="B191" s="63"/>
      <c r="C191" s="63"/>
      <c r="D191" s="9"/>
      <c r="E191" s="64"/>
      <c r="F191" s="64"/>
      <c r="G191" s="64"/>
      <c r="H191" s="64"/>
    </row>
    <row r="192" spans="1:8" ht="14.25" customHeight="1" hidden="1">
      <c r="A192" s="63"/>
      <c r="B192" s="63"/>
      <c r="C192" s="63"/>
      <c r="D192" s="9"/>
      <c r="E192" s="64"/>
      <c r="F192" s="64"/>
      <c r="G192" s="64"/>
      <c r="H192" s="64"/>
    </row>
    <row r="193" spans="1:8" ht="14.25" customHeight="1" hidden="1">
      <c r="A193" s="63"/>
      <c r="B193" s="63"/>
      <c r="C193" s="63"/>
      <c r="D193" s="9"/>
      <c r="E193" s="64"/>
      <c r="F193" s="64"/>
      <c r="G193" s="64"/>
      <c r="H193" s="64"/>
    </row>
    <row r="194" spans="1:8" ht="15" customHeight="1">
      <c r="A194" s="63"/>
      <c r="B194" s="63"/>
      <c r="C194" s="63"/>
      <c r="D194" s="9"/>
      <c r="E194" s="64"/>
      <c r="F194" s="64"/>
      <c r="G194" s="64"/>
      <c r="H194" s="64"/>
    </row>
    <row r="195" spans="1:8" ht="15" customHeight="1" thickBot="1">
      <c r="A195" s="63"/>
      <c r="B195" s="63"/>
      <c r="C195" s="63"/>
      <c r="D195" s="9"/>
      <c r="E195" s="64"/>
      <c r="F195" s="64"/>
      <c r="G195" s="64"/>
      <c r="H195" s="64"/>
    </row>
    <row r="196" spans="1:8" ht="15.75">
      <c r="A196" s="14" t="s">
        <v>2</v>
      </c>
      <c r="B196" s="14" t="s">
        <v>3</v>
      </c>
      <c r="C196" s="14" t="s">
        <v>4</v>
      </c>
      <c r="D196" s="15" t="s">
        <v>5</v>
      </c>
      <c r="E196" s="16" t="s">
        <v>6</v>
      </c>
      <c r="F196" s="16" t="s">
        <v>6</v>
      </c>
      <c r="G196" s="16" t="s">
        <v>7</v>
      </c>
      <c r="H196" s="16" t="s">
        <v>8</v>
      </c>
    </row>
    <row r="197" spans="1:8" ht="15.75" customHeight="1" thickBot="1">
      <c r="A197" s="17"/>
      <c r="B197" s="17"/>
      <c r="C197" s="17"/>
      <c r="D197" s="18"/>
      <c r="E197" s="19" t="s">
        <v>9</v>
      </c>
      <c r="F197" s="19" t="s">
        <v>10</v>
      </c>
      <c r="G197" s="20" t="s">
        <v>12</v>
      </c>
      <c r="H197" s="19" t="s">
        <v>13</v>
      </c>
    </row>
    <row r="198" spans="1:8" ht="15.75" customHeight="1" thickTop="1">
      <c r="A198" s="21">
        <v>70</v>
      </c>
      <c r="B198" s="21"/>
      <c r="C198" s="21"/>
      <c r="D198" s="22" t="s">
        <v>146</v>
      </c>
      <c r="E198" s="23"/>
      <c r="F198" s="24"/>
      <c r="G198" s="25"/>
      <c r="H198" s="23"/>
    </row>
    <row r="199" spans="1:8" ht="15.75">
      <c r="A199" s="68"/>
      <c r="B199" s="68"/>
      <c r="C199" s="68"/>
      <c r="D199" s="68"/>
      <c r="E199" s="27"/>
      <c r="F199" s="28"/>
      <c r="G199" s="29"/>
      <c r="H199" s="27"/>
    </row>
    <row r="200" spans="1:8" ht="15">
      <c r="A200" s="26"/>
      <c r="B200" s="26"/>
      <c r="C200" s="26">
        <v>1361</v>
      </c>
      <c r="D200" s="26" t="s">
        <v>16</v>
      </c>
      <c r="E200" s="92">
        <v>880</v>
      </c>
      <c r="F200" s="28">
        <v>880</v>
      </c>
      <c r="G200" s="29">
        <v>206.1</v>
      </c>
      <c r="H200" s="27">
        <f>(G200/F200)*100</f>
        <v>23.420454545454543</v>
      </c>
    </row>
    <row r="201" spans="1:8" ht="15">
      <c r="A201" s="26"/>
      <c r="B201" s="26">
        <v>6171</v>
      </c>
      <c r="C201" s="26">
        <v>2212</v>
      </c>
      <c r="D201" s="26" t="s">
        <v>96</v>
      </c>
      <c r="E201" s="92">
        <v>400</v>
      </c>
      <c r="F201" s="28">
        <v>400</v>
      </c>
      <c r="G201" s="29">
        <v>83.4</v>
      </c>
      <c r="H201" s="27">
        <f>(G201/F201)*100</f>
        <v>20.85</v>
      </c>
    </row>
    <row r="202" spans="1:8" ht="15">
      <c r="A202" s="30"/>
      <c r="B202" s="30">
        <v>6171</v>
      </c>
      <c r="C202" s="30">
        <v>2324</v>
      </c>
      <c r="D202" s="30" t="s">
        <v>147</v>
      </c>
      <c r="E202" s="92">
        <v>20</v>
      </c>
      <c r="F202" s="28">
        <v>20</v>
      </c>
      <c r="G202" s="29">
        <v>1</v>
      </c>
      <c r="H202" s="27">
        <f>(G202/F202)*100</f>
        <v>5</v>
      </c>
    </row>
    <row r="203" spans="1:8" ht="15.75" thickBot="1">
      <c r="A203" s="81"/>
      <c r="B203" s="81"/>
      <c r="C203" s="81"/>
      <c r="D203" s="81"/>
      <c r="E203" s="82"/>
      <c r="F203" s="83"/>
      <c r="G203" s="84"/>
      <c r="H203" s="82"/>
    </row>
    <row r="204" spans="1:8" s="42" customFormat="1" ht="21.75" customHeight="1" thickBot="1" thickTop="1">
      <c r="A204" s="86"/>
      <c r="B204" s="86"/>
      <c r="C204" s="86"/>
      <c r="D204" s="87" t="s">
        <v>148</v>
      </c>
      <c r="E204" s="88">
        <f>SUM(E199:E203)</f>
        <v>1300</v>
      </c>
      <c r="F204" s="89">
        <f>SUM(F199:F203)</f>
        <v>1300</v>
      </c>
      <c r="G204" s="90">
        <f>SUM(G199:G203)</f>
        <v>290.5</v>
      </c>
      <c r="H204" s="39">
        <f>(G204/F204)*100</f>
        <v>22.346153846153847</v>
      </c>
    </row>
    <row r="205" spans="1:8" ht="15" customHeight="1">
      <c r="A205" s="63"/>
      <c r="B205" s="63"/>
      <c r="C205" s="63"/>
      <c r="D205" s="9"/>
      <c r="E205" s="64"/>
      <c r="F205" s="64"/>
      <c r="G205" s="64"/>
      <c r="H205" s="64"/>
    </row>
    <row r="206" spans="1:8" ht="15" customHeight="1">
      <c r="A206" s="63"/>
      <c r="B206" s="63"/>
      <c r="C206" s="63"/>
      <c r="D206" s="9"/>
      <c r="E206" s="64"/>
      <c r="F206" s="64"/>
      <c r="G206" s="64"/>
      <c r="H206" s="64"/>
    </row>
    <row r="207" spans="1:8" ht="15" customHeight="1" thickBot="1">
      <c r="A207" s="63"/>
      <c r="B207" s="63"/>
      <c r="C207" s="63"/>
      <c r="D207" s="9"/>
      <c r="E207" s="64"/>
      <c r="F207" s="64"/>
      <c r="G207" s="64"/>
      <c r="H207" s="64"/>
    </row>
    <row r="208" spans="1:8" ht="15.75">
      <c r="A208" s="14" t="s">
        <v>2</v>
      </c>
      <c r="B208" s="14" t="s">
        <v>3</v>
      </c>
      <c r="C208" s="14" t="s">
        <v>4</v>
      </c>
      <c r="D208" s="15" t="s">
        <v>5</v>
      </c>
      <c r="E208" s="16" t="s">
        <v>6</v>
      </c>
      <c r="F208" s="16" t="s">
        <v>6</v>
      </c>
      <c r="G208" s="16" t="s">
        <v>7</v>
      </c>
      <c r="H208" s="16" t="s">
        <v>8</v>
      </c>
    </row>
    <row r="209" spans="1:8" ht="15.75" customHeight="1" thickBot="1">
      <c r="A209" s="17"/>
      <c r="B209" s="17"/>
      <c r="C209" s="17"/>
      <c r="D209" s="18"/>
      <c r="E209" s="19" t="s">
        <v>9</v>
      </c>
      <c r="F209" s="19" t="s">
        <v>10</v>
      </c>
      <c r="G209" s="20" t="s">
        <v>12</v>
      </c>
      <c r="H209" s="19" t="s">
        <v>13</v>
      </c>
    </row>
    <row r="210" spans="1:8" ht="15.75" customHeight="1" thickTop="1">
      <c r="A210" s="21">
        <v>80</v>
      </c>
      <c r="B210" s="21"/>
      <c r="C210" s="21"/>
      <c r="D210" s="22" t="s">
        <v>149</v>
      </c>
      <c r="E210" s="23"/>
      <c r="F210" s="24"/>
      <c r="G210" s="25"/>
      <c r="H210" s="23"/>
    </row>
    <row r="211" spans="1:8" ht="15">
      <c r="A211" s="26"/>
      <c r="B211" s="26"/>
      <c r="C211" s="26"/>
      <c r="D211" s="26"/>
      <c r="E211" s="27"/>
      <c r="F211" s="28"/>
      <c r="G211" s="29"/>
      <c r="H211" s="27"/>
    </row>
    <row r="212" spans="1:8" ht="15">
      <c r="A212" s="26"/>
      <c r="B212" s="26"/>
      <c r="C212" s="26">
        <v>1353</v>
      </c>
      <c r="D212" s="26" t="s">
        <v>150</v>
      </c>
      <c r="E212" s="27">
        <v>950</v>
      </c>
      <c r="F212" s="28">
        <v>950</v>
      </c>
      <c r="G212" s="29">
        <v>177.3</v>
      </c>
      <c r="H212" s="27">
        <f>(G212/F212)*100</f>
        <v>18.66315789473684</v>
      </c>
    </row>
    <row r="213" spans="1:8" ht="15">
      <c r="A213" s="26"/>
      <c r="B213" s="26"/>
      <c r="C213" s="26">
        <v>1359</v>
      </c>
      <c r="D213" s="26" t="s">
        <v>151</v>
      </c>
      <c r="E213" s="27">
        <v>0</v>
      </c>
      <c r="F213" s="28">
        <v>0</v>
      </c>
      <c r="G213" s="29">
        <v>294</v>
      </c>
      <c r="H213" s="27" t="e">
        <f>(G213/F213)*100</f>
        <v>#DIV/0!</v>
      </c>
    </row>
    <row r="214" spans="1:8" ht="15">
      <c r="A214" s="26"/>
      <c r="B214" s="26"/>
      <c r="C214" s="26">
        <v>1361</v>
      </c>
      <c r="D214" s="26" t="s">
        <v>16</v>
      </c>
      <c r="E214" s="27">
        <v>9150</v>
      </c>
      <c r="F214" s="28">
        <v>9150</v>
      </c>
      <c r="G214" s="29">
        <v>1509.6</v>
      </c>
      <c r="H214" s="27">
        <f>(G214/F214)*100</f>
        <v>16.498360655737702</v>
      </c>
    </row>
    <row r="215" spans="1:8" ht="15">
      <c r="A215" s="26"/>
      <c r="B215" s="26">
        <v>2299</v>
      </c>
      <c r="C215" s="26">
        <v>2212</v>
      </c>
      <c r="D215" s="26" t="s">
        <v>152</v>
      </c>
      <c r="E215" s="27">
        <v>2100</v>
      </c>
      <c r="F215" s="28">
        <v>2100</v>
      </c>
      <c r="G215" s="29">
        <v>448.8</v>
      </c>
      <c r="H215" s="27">
        <f>(G215/F215)*100</f>
        <v>21.37142857142857</v>
      </c>
    </row>
    <row r="216" spans="1:8" ht="15">
      <c r="A216" s="30"/>
      <c r="B216" s="30">
        <v>6171</v>
      </c>
      <c r="C216" s="30">
        <v>2324</v>
      </c>
      <c r="D216" s="30" t="s">
        <v>153</v>
      </c>
      <c r="E216" s="31">
        <v>300</v>
      </c>
      <c r="F216" s="32">
        <v>300</v>
      </c>
      <c r="G216" s="33">
        <v>37</v>
      </c>
      <c r="H216" s="27">
        <f>(G216/F216)*100</f>
        <v>12.333333333333334</v>
      </c>
    </row>
    <row r="217" spans="1:8" ht="15">
      <c r="A217" s="30"/>
      <c r="B217" s="30">
        <v>6171</v>
      </c>
      <c r="C217" s="30">
        <v>2329</v>
      </c>
      <c r="D217" s="30" t="s">
        <v>154</v>
      </c>
      <c r="E217" s="34">
        <v>0</v>
      </c>
      <c r="F217" s="35">
        <v>0</v>
      </c>
      <c r="G217" s="33">
        <v>2</v>
      </c>
      <c r="H217" s="27" t="e">
        <f>(#REF!/F217)*100</f>
        <v>#REF!</v>
      </c>
    </row>
    <row r="218" spans="1:8" ht="15.75" thickBot="1">
      <c r="A218" s="81"/>
      <c r="B218" s="81"/>
      <c r="C218" s="81"/>
      <c r="D218" s="81"/>
      <c r="E218" s="82"/>
      <c r="F218" s="83"/>
      <c r="G218" s="84"/>
      <c r="H218" s="82"/>
    </row>
    <row r="219" spans="1:8" s="42" customFormat="1" ht="21.75" customHeight="1" thickBot="1" thickTop="1">
      <c r="A219" s="86"/>
      <c r="B219" s="86"/>
      <c r="C219" s="86"/>
      <c r="D219" s="87" t="s">
        <v>155</v>
      </c>
      <c r="E219" s="88">
        <f>SUM(E211:E218)</f>
        <v>12500</v>
      </c>
      <c r="F219" s="89">
        <f>SUM(F211:F218)</f>
        <v>12500</v>
      </c>
      <c r="G219" s="90">
        <f>SUM(G211:G218)</f>
        <v>2468.7</v>
      </c>
      <c r="H219" s="39">
        <f>(G219/F219)*100</f>
        <v>19.749599999999997</v>
      </c>
    </row>
    <row r="220" spans="1:8" ht="15" customHeight="1">
      <c r="A220" s="63"/>
      <c r="B220" s="63"/>
      <c r="C220" s="63"/>
      <c r="D220" s="9"/>
      <c r="E220" s="64"/>
      <c r="F220" s="64"/>
      <c r="G220" s="64"/>
      <c r="H220" s="64"/>
    </row>
    <row r="221" spans="1:8" ht="15" customHeight="1" hidden="1">
      <c r="A221" s="63"/>
      <c r="B221" s="63"/>
      <c r="C221" s="63"/>
      <c r="D221" s="9"/>
      <c r="E221" s="64"/>
      <c r="F221" s="64"/>
      <c r="G221" s="64"/>
      <c r="H221" s="64"/>
    </row>
    <row r="222" spans="1:8" ht="15" customHeight="1">
      <c r="A222" s="63"/>
      <c r="B222" s="63"/>
      <c r="C222" s="63"/>
      <c r="D222" s="9"/>
      <c r="E222" s="64"/>
      <c r="F222" s="64"/>
      <c r="G222" s="64"/>
      <c r="H222" s="64"/>
    </row>
    <row r="223" spans="1:8" ht="15" customHeight="1" thickBot="1">
      <c r="A223" s="63"/>
      <c r="B223" s="63"/>
      <c r="C223" s="63"/>
      <c r="D223" s="9"/>
      <c r="E223" s="64"/>
      <c r="F223" s="64"/>
      <c r="G223" s="64"/>
      <c r="H223" s="64"/>
    </row>
    <row r="224" spans="1:8" ht="15.75">
      <c r="A224" s="14" t="s">
        <v>2</v>
      </c>
      <c r="B224" s="14" t="s">
        <v>3</v>
      </c>
      <c r="C224" s="14" t="s">
        <v>4</v>
      </c>
      <c r="D224" s="15" t="s">
        <v>5</v>
      </c>
      <c r="E224" s="16" t="s">
        <v>6</v>
      </c>
      <c r="F224" s="16" t="s">
        <v>6</v>
      </c>
      <c r="G224" s="16" t="s">
        <v>7</v>
      </c>
      <c r="H224" s="16" t="s">
        <v>8</v>
      </c>
    </row>
    <row r="225" spans="1:8" ht="15.75" customHeight="1" thickBot="1">
      <c r="A225" s="17"/>
      <c r="B225" s="17"/>
      <c r="C225" s="17"/>
      <c r="D225" s="18"/>
      <c r="E225" s="19" t="s">
        <v>9</v>
      </c>
      <c r="F225" s="19" t="s">
        <v>10</v>
      </c>
      <c r="G225" s="20" t="s">
        <v>12</v>
      </c>
      <c r="H225" s="19" t="s">
        <v>13</v>
      </c>
    </row>
    <row r="226" spans="1:8" ht="16.5" customHeight="1" thickTop="1">
      <c r="A226" s="21">
        <v>90</v>
      </c>
      <c r="B226" s="21"/>
      <c r="C226" s="21"/>
      <c r="D226" s="22" t="s">
        <v>156</v>
      </c>
      <c r="E226" s="23"/>
      <c r="F226" s="24"/>
      <c r="G226" s="25"/>
      <c r="H226" s="23"/>
    </row>
    <row r="227" spans="1:8" ht="15.75">
      <c r="A227" s="21"/>
      <c r="B227" s="21"/>
      <c r="C227" s="21"/>
      <c r="D227" s="22"/>
      <c r="E227" s="23"/>
      <c r="F227" s="24"/>
      <c r="G227" s="25"/>
      <c r="H227" s="23"/>
    </row>
    <row r="228" spans="1:8" ht="15">
      <c r="A228" s="58"/>
      <c r="B228" s="58"/>
      <c r="C228" s="58">
        <v>4121</v>
      </c>
      <c r="D228" s="58" t="s">
        <v>157</v>
      </c>
      <c r="E228" s="93">
        <v>300</v>
      </c>
      <c r="F228" s="94">
        <v>300</v>
      </c>
      <c r="G228" s="95">
        <v>75</v>
      </c>
      <c r="H228" s="27">
        <f>(G228/F228)*100</f>
        <v>25</v>
      </c>
    </row>
    <row r="229" spans="1:8" ht="15">
      <c r="A229" s="26"/>
      <c r="B229" s="26">
        <v>5311</v>
      </c>
      <c r="C229" s="26">
        <v>2111</v>
      </c>
      <c r="D229" s="26" t="s">
        <v>36</v>
      </c>
      <c r="E229" s="96">
        <v>700</v>
      </c>
      <c r="F229" s="97">
        <v>700</v>
      </c>
      <c r="G229" s="98">
        <v>248.6</v>
      </c>
      <c r="H229" s="27">
        <f>(G229/F229)*100</f>
        <v>35.51428571428571</v>
      </c>
    </row>
    <row r="230" spans="1:8" ht="15">
      <c r="A230" s="26"/>
      <c r="B230" s="26">
        <v>5311</v>
      </c>
      <c r="C230" s="26">
        <v>2212</v>
      </c>
      <c r="D230" s="26" t="s">
        <v>152</v>
      </c>
      <c r="E230" s="99">
        <v>1800</v>
      </c>
      <c r="F230" s="100">
        <v>1800</v>
      </c>
      <c r="G230" s="101">
        <v>380.3</v>
      </c>
      <c r="H230" s="27">
        <f>(G230/F230)*100</f>
        <v>21.12777777777778</v>
      </c>
    </row>
    <row r="231" spans="1:8" ht="15" hidden="1">
      <c r="A231" s="30"/>
      <c r="B231" s="30">
        <v>5311</v>
      </c>
      <c r="C231" s="30">
        <v>2310</v>
      </c>
      <c r="D231" s="30" t="s">
        <v>158</v>
      </c>
      <c r="E231" s="31"/>
      <c r="F231" s="32"/>
      <c r="G231" s="33"/>
      <c r="H231" s="27" t="e">
        <f>(G231/F231)*100</f>
        <v>#DIV/0!</v>
      </c>
    </row>
    <row r="232" spans="1:8" ht="15">
      <c r="A232" s="26"/>
      <c r="B232" s="26">
        <v>5311</v>
      </c>
      <c r="C232" s="26">
        <v>2324</v>
      </c>
      <c r="D232" s="26" t="s">
        <v>153</v>
      </c>
      <c r="E232" s="27">
        <v>0</v>
      </c>
      <c r="F232" s="28">
        <v>0</v>
      </c>
      <c r="G232" s="29">
        <v>8</v>
      </c>
      <c r="H232" s="27" t="e">
        <f>(G232/F232)*100</f>
        <v>#DIV/0!</v>
      </c>
    </row>
    <row r="233" spans="1:8" ht="15" hidden="1">
      <c r="A233" s="30"/>
      <c r="B233" s="30">
        <v>5311</v>
      </c>
      <c r="C233" s="30">
        <v>3113</v>
      </c>
      <c r="D233" s="30" t="s">
        <v>159</v>
      </c>
      <c r="E233" s="31">
        <v>0</v>
      </c>
      <c r="F233" s="32">
        <v>0</v>
      </c>
      <c r="G233" s="33"/>
      <c r="H233" s="31"/>
    </row>
    <row r="234" spans="1:8" ht="15.75" thickBot="1">
      <c r="A234" s="81"/>
      <c r="B234" s="81"/>
      <c r="C234" s="81"/>
      <c r="D234" s="81"/>
      <c r="E234" s="82"/>
      <c r="F234" s="83"/>
      <c r="G234" s="84"/>
      <c r="H234" s="82"/>
    </row>
    <row r="235" spans="1:8" s="42" customFormat="1" ht="21.75" customHeight="1" thickBot="1" thickTop="1">
      <c r="A235" s="86"/>
      <c r="B235" s="86"/>
      <c r="C235" s="86"/>
      <c r="D235" s="87" t="s">
        <v>160</v>
      </c>
      <c r="E235" s="88">
        <f>SUM(E228:E234)</f>
        <v>2800</v>
      </c>
      <c r="F235" s="88">
        <f>SUM(F228:F234)</f>
        <v>2800</v>
      </c>
      <c r="G235" s="90">
        <f>SUM(G228:G234)</f>
        <v>711.9000000000001</v>
      </c>
      <c r="H235" s="39">
        <f>(G235/F235)*100</f>
        <v>25.425000000000004</v>
      </c>
    </row>
    <row r="236" spans="1:8" ht="15" customHeight="1">
      <c r="A236" s="63"/>
      <c r="B236" s="63"/>
      <c r="C236" s="63"/>
      <c r="D236" s="9"/>
      <c r="E236" s="64"/>
      <c r="F236" s="64"/>
      <c r="G236" s="64"/>
      <c r="H236" s="64"/>
    </row>
    <row r="237" spans="1:8" ht="15" customHeight="1" hidden="1">
      <c r="A237" s="63"/>
      <c r="B237" s="63"/>
      <c r="C237" s="63"/>
      <c r="D237" s="9"/>
      <c r="E237" s="64"/>
      <c r="F237" s="64"/>
      <c r="G237" s="64"/>
      <c r="H237" s="64"/>
    </row>
    <row r="238" spans="1:8" ht="15" customHeight="1" hidden="1">
      <c r="A238" s="63"/>
      <c r="B238" s="63"/>
      <c r="C238" s="63"/>
      <c r="D238" s="9"/>
      <c r="E238" s="64"/>
      <c r="F238" s="64"/>
      <c r="G238" s="64"/>
      <c r="H238" s="64"/>
    </row>
    <row r="239" spans="1:8" ht="15" customHeight="1" hidden="1">
      <c r="A239" s="63"/>
      <c r="B239" s="63"/>
      <c r="C239" s="63"/>
      <c r="D239" s="9"/>
      <c r="E239" s="64"/>
      <c r="F239" s="64"/>
      <c r="G239" s="64"/>
      <c r="H239" s="64"/>
    </row>
    <row r="240" spans="1:8" ht="15" customHeight="1" hidden="1">
      <c r="A240" s="63"/>
      <c r="B240" s="63"/>
      <c r="C240" s="63"/>
      <c r="D240" s="9"/>
      <c r="E240" s="64"/>
      <c r="F240" s="64"/>
      <c r="G240" s="64"/>
      <c r="H240" s="64"/>
    </row>
    <row r="241" spans="1:8" ht="15" customHeight="1" hidden="1">
      <c r="A241" s="63"/>
      <c r="B241" s="63"/>
      <c r="C241" s="63"/>
      <c r="D241" s="9"/>
      <c r="E241" s="64"/>
      <c r="F241" s="64"/>
      <c r="G241" s="64"/>
      <c r="H241" s="64"/>
    </row>
    <row r="242" spans="1:8" ht="15" customHeight="1" hidden="1">
      <c r="A242" s="63"/>
      <c r="B242" s="63"/>
      <c r="C242" s="63"/>
      <c r="D242" s="9"/>
      <c r="E242" s="64"/>
      <c r="F242" s="64"/>
      <c r="G242" s="64"/>
      <c r="H242" s="64"/>
    </row>
    <row r="243" spans="1:8" ht="15" customHeight="1">
      <c r="A243" s="63"/>
      <c r="B243" s="63"/>
      <c r="C243" s="63"/>
      <c r="D243" s="9"/>
      <c r="E243" s="64"/>
      <c r="F243" s="64"/>
      <c r="G243" s="5"/>
      <c r="H243" s="5"/>
    </row>
    <row r="244" spans="1:8" ht="15" customHeight="1" thickBot="1">
      <c r="A244" s="63"/>
      <c r="B244" s="63"/>
      <c r="C244" s="63"/>
      <c r="D244" s="9"/>
      <c r="E244" s="64"/>
      <c r="F244" s="64"/>
      <c r="G244" s="64"/>
      <c r="H244" s="64"/>
    </row>
    <row r="245" spans="1:8" ht="15.75">
      <c r="A245" s="14" t="s">
        <v>2</v>
      </c>
      <c r="B245" s="14" t="s">
        <v>3</v>
      </c>
      <c r="C245" s="14" t="s">
        <v>4</v>
      </c>
      <c r="D245" s="15" t="s">
        <v>5</v>
      </c>
      <c r="E245" s="16" t="s">
        <v>6</v>
      </c>
      <c r="F245" s="16" t="s">
        <v>6</v>
      </c>
      <c r="G245" s="16" t="s">
        <v>7</v>
      </c>
      <c r="H245" s="16" t="s">
        <v>8</v>
      </c>
    </row>
    <row r="246" spans="1:8" ht="15.75" customHeight="1" thickBot="1">
      <c r="A246" s="17"/>
      <c r="B246" s="17"/>
      <c r="C246" s="17"/>
      <c r="D246" s="18"/>
      <c r="E246" s="19" t="s">
        <v>9</v>
      </c>
      <c r="F246" s="19" t="s">
        <v>10</v>
      </c>
      <c r="G246" s="20" t="s">
        <v>12</v>
      </c>
      <c r="H246" s="19" t="s">
        <v>13</v>
      </c>
    </row>
    <row r="247" spans="1:8" ht="15.75" customHeight="1" thickTop="1">
      <c r="A247" s="21">
        <v>100</v>
      </c>
      <c r="B247" s="21"/>
      <c r="C247" s="21"/>
      <c r="D247" s="22" t="s">
        <v>161</v>
      </c>
      <c r="E247" s="23"/>
      <c r="F247" s="24"/>
      <c r="G247" s="25"/>
      <c r="H247" s="23"/>
    </row>
    <row r="248" spans="1:8" ht="15">
      <c r="A248" s="26"/>
      <c r="B248" s="26"/>
      <c r="C248" s="26"/>
      <c r="D248" s="26"/>
      <c r="E248" s="56"/>
      <c r="F248" s="28"/>
      <c r="G248" s="29"/>
      <c r="H248" s="56"/>
    </row>
    <row r="249" spans="1:8" ht="15">
      <c r="A249" s="26"/>
      <c r="B249" s="26"/>
      <c r="C249" s="26">
        <v>1361</v>
      </c>
      <c r="D249" s="26" t="s">
        <v>16</v>
      </c>
      <c r="E249" s="56">
        <v>700</v>
      </c>
      <c r="F249" s="28">
        <v>700</v>
      </c>
      <c r="G249" s="29">
        <v>159.4</v>
      </c>
      <c r="H249" s="27">
        <f>(G249/F249)*100</f>
        <v>22.771428571428572</v>
      </c>
    </row>
    <row r="250" spans="1:8" ht="15.75" hidden="1">
      <c r="A250" s="68"/>
      <c r="B250" s="68"/>
      <c r="C250" s="26">
        <v>4216</v>
      </c>
      <c r="D250" s="26" t="s">
        <v>162</v>
      </c>
      <c r="E250" s="27">
        <v>0</v>
      </c>
      <c r="F250" s="28">
        <v>0</v>
      </c>
      <c r="G250" s="29"/>
      <c r="H250" s="27" t="e">
        <f>(G250/F250)*100</f>
        <v>#DIV/0!</v>
      </c>
    </row>
    <row r="251" spans="1:8" ht="15">
      <c r="A251" s="26"/>
      <c r="B251" s="26">
        <v>2169</v>
      </c>
      <c r="C251" s="26">
        <v>2212</v>
      </c>
      <c r="D251" s="26" t="s">
        <v>152</v>
      </c>
      <c r="E251" s="56">
        <v>500</v>
      </c>
      <c r="F251" s="28">
        <v>500</v>
      </c>
      <c r="G251" s="29">
        <v>40</v>
      </c>
      <c r="H251" s="27">
        <f>(G251/F251)*100</f>
        <v>8</v>
      </c>
    </row>
    <row r="252" spans="1:8" ht="15">
      <c r="A252" s="30"/>
      <c r="B252" s="30">
        <v>3635</v>
      </c>
      <c r="C252" s="30">
        <v>3122</v>
      </c>
      <c r="D252" s="26" t="s">
        <v>163</v>
      </c>
      <c r="E252" s="56">
        <v>0</v>
      </c>
      <c r="F252" s="28">
        <v>0</v>
      </c>
      <c r="G252" s="29">
        <v>26.5</v>
      </c>
      <c r="H252" s="27" t="e">
        <f>(G252/F252)*100</f>
        <v>#DIV/0!</v>
      </c>
    </row>
    <row r="253" spans="1:8" ht="15">
      <c r="A253" s="30"/>
      <c r="B253" s="30">
        <v>6171</v>
      </c>
      <c r="C253" s="30">
        <v>2324</v>
      </c>
      <c r="D253" s="26" t="s">
        <v>153</v>
      </c>
      <c r="E253" s="102">
        <v>0</v>
      </c>
      <c r="F253" s="60">
        <v>0</v>
      </c>
      <c r="G253" s="61">
        <v>2</v>
      </c>
      <c r="H253" s="27" t="e">
        <f>(G253/F253)*100</f>
        <v>#DIV/0!</v>
      </c>
    </row>
    <row r="254" spans="1:8" ht="15" customHeight="1" thickBot="1">
      <c r="A254" s="81"/>
      <c r="B254" s="81"/>
      <c r="C254" s="81"/>
      <c r="D254" s="81"/>
      <c r="E254" s="82"/>
      <c r="F254" s="83"/>
      <c r="G254" s="84"/>
      <c r="H254" s="82"/>
    </row>
    <row r="255" spans="1:8" s="42" customFormat="1" ht="21.75" customHeight="1" thickBot="1" thickTop="1">
      <c r="A255" s="86"/>
      <c r="B255" s="86"/>
      <c r="C255" s="86"/>
      <c r="D255" s="87" t="s">
        <v>164</v>
      </c>
      <c r="E255" s="88">
        <f>SUM(E247:E253)</f>
        <v>1200</v>
      </c>
      <c r="F255" s="89">
        <f>SUM(F247:F253)</f>
        <v>1200</v>
      </c>
      <c r="G255" s="90">
        <f>SUM(G247:G253)</f>
        <v>227.9</v>
      </c>
      <c r="H255" s="39">
        <f>(G255/F255)*100</f>
        <v>18.991666666666667</v>
      </c>
    </row>
    <row r="256" spans="1:8" ht="15" customHeight="1">
      <c r="A256" s="63"/>
      <c r="B256" s="63"/>
      <c r="C256" s="63"/>
      <c r="D256" s="9"/>
      <c r="E256" s="64"/>
      <c r="F256" s="64"/>
      <c r="G256" s="64"/>
      <c r="H256" s="64"/>
    </row>
    <row r="257" spans="1:8" ht="15" customHeight="1">
      <c r="A257" s="63"/>
      <c r="B257" s="63"/>
      <c r="C257" s="63"/>
      <c r="D257" s="9"/>
      <c r="E257" s="64"/>
      <c r="F257" s="64"/>
      <c r="G257" s="64"/>
      <c r="H257" s="64"/>
    </row>
    <row r="258" spans="1:8" ht="15" customHeight="1" hidden="1">
      <c r="A258" s="63"/>
      <c r="B258" s="63"/>
      <c r="C258" s="63"/>
      <c r="D258" s="9"/>
      <c r="E258" s="64"/>
      <c r="F258" s="64"/>
      <c r="G258" s="64"/>
      <c r="H258" s="64"/>
    </row>
    <row r="259" spans="1:8" ht="15" customHeight="1" thickBot="1">
      <c r="A259" s="63"/>
      <c r="B259" s="63"/>
      <c r="C259" s="63"/>
      <c r="D259" s="9"/>
      <c r="E259" s="64"/>
      <c r="F259" s="64"/>
      <c r="G259" s="64"/>
      <c r="H259" s="64"/>
    </row>
    <row r="260" spans="1:8" ht="15.75">
      <c r="A260" s="14" t="s">
        <v>2</v>
      </c>
      <c r="B260" s="14" t="s">
        <v>3</v>
      </c>
      <c r="C260" s="14" t="s">
        <v>4</v>
      </c>
      <c r="D260" s="15" t="s">
        <v>5</v>
      </c>
      <c r="E260" s="16" t="s">
        <v>6</v>
      </c>
      <c r="F260" s="16" t="s">
        <v>6</v>
      </c>
      <c r="G260" s="16" t="s">
        <v>7</v>
      </c>
      <c r="H260" s="16" t="s">
        <v>8</v>
      </c>
    </row>
    <row r="261" spans="1:8" ht="15.75" customHeight="1" thickBot="1">
      <c r="A261" s="17"/>
      <c r="B261" s="17"/>
      <c r="C261" s="17"/>
      <c r="D261" s="18"/>
      <c r="E261" s="19" t="s">
        <v>9</v>
      </c>
      <c r="F261" s="19" t="s">
        <v>10</v>
      </c>
      <c r="G261" s="20" t="s">
        <v>12</v>
      </c>
      <c r="H261" s="19" t="s">
        <v>13</v>
      </c>
    </row>
    <row r="262" spans="1:8" ht="15.75" customHeight="1" thickTop="1">
      <c r="A262" s="103">
        <v>110</v>
      </c>
      <c r="B262" s="68"/>
      <c r="C262" s="68"/>
      <c r="D262" s="68" t="s">
        <v>165</v>
      </c>
      <c r="E262" s="23"/>
      <c r="F262" s="24"/>
      <c r="G262" s="25"/>
      <c r="H262" s="23"/>
    </row>
    <row r="263" spans="1:8" ht="15.75">
      <c r="A263" s="103"/>
      <c r="B263" s="68"/>
      <c r="C263" s="68"/>
      <c r="D263" s="68"/>
      <c r="E263" s="23"/>
      <c r="F263" s="24"/>
      <c r="G263" s="25"/>
      <c r="H263" s="23"/>
    </row>
    <row r="264" spans="1:8" ht="15">
      <c r="A264" s="26"/>
      <c r="B264" s="26"/>
      <c r="C264" s="26">
        <v>1111</v>
      </c>
      <c r="D264" s="26" t="s">
        <v>166</v>
      </c>
      <c r="E264" s="79">
        <v>45000</v>
      </c>
      <c r="F264" s="77">
        <v>45000</v>
      </c>
      <c r="G264" s="78">
        <v>12460.2</v>
      </c>
      <c r="H264" s="27">
        <f aca="true" t="shared" si="5" ref="H264:H289">(G264/F264)*100</f>
        <v>27.689333333333334</v>
      </c>
    </row>
    <row r="265" spans="1:8" ht="15">
      <c r="A265" s="26"/>
      <c r="B265" s="26"/>
      <c r="C265" s="26">
        <v>1112</v>
      </c>
      <c r="D265" s="26" t="s">
        <v>167</v>
      </c>
      <c r="E265" s="75">
        <v>15500</v>
      </c>
      <c r="F265" s="73">
        <v>15500</v>
      </c>
      <c r="G265" s="74">
        <v>2106.6</v>
      </c>
      <c r="H265" s="27">
        <f t="shared" si="5"/>
        <v>13.590967741935483</v>
      </c>
    </row>
    <row r="266" spans="1:8" ht="15">
      <c r="A266" s="26"/>
      <c r="B266" s="26"/>
      <c r="C266" s="26">
        <v>1113</v>
      </c>
      <c r="D266" s="26" t="s">
        <v>168</v>
      </c>
      <c r="E266" s="75">
        <v>3300</v>
      </c>
      <c r="F266" s="73">
        <v>3300</v>
      </c>
      <c r="G266" s="74">
        <v>878.5</v>
      </c>
      <c r="H266" s="27">
        <f t="shared" si="5"/>
        <v>26.621212121212125</v>
      </c>
    </row>
    <row r="267" spans="1:8" ht="15">
      <c r="A267" s="26"/>
      <c r="B267" s="26"/>
      <c r="C267" s="26">
        <v>1121</v>
      </c>
      <c r="D267" s="26" t="s">
        <v>169</v>
      </c>
      <c r="E267" s="75">
        <v>54000</v>
      </c>
      <c r="F267" s="73">
        <v>54000</v>
      </c>
      <c r="G267" s="78">
        <v>15720.8</v>
      </c>
      <c r="H267" s="27">
        <f t="shared" si="5"/>
        <v>29.11259259259259</v>
      </c>
    </row>
    <row r="268" spans="1:8" ht="15">
      <c r="A268" s="26"/>
      <c r="B268" s="26"/>
      <c r="C268" s="26">
        <v>1122</v>
      </c>
      <c r="D268" s="26" t="s">
        <v>170</v>
      </c>
      <c r="E268" s="79">
        <v>75300</v>
      </c>
      <c r="F268" s="77">
        <v>75300</v>
      </c>
      <c r="G268" s="78">
        <v>0</v>
      </c>
      <c r="H268" s="27">
        <f t="shared" si="5"/>
        <v>0</v>
      </c>
    </row>
    <row r="269" spans="1:8" ht="15">
      <c r="A269" s="26"/>
      <c r="B269" s="26"/>
      <c r="C269" s="26">
        <v>1211</v>
      </c>
      <c r="D269" s="26" t="s">
        <v>171</v>
      </c>
      <c r="E269" s="79">
        <v>92000</v>
      </c>
      <c r="F269" s="77">
        <v>92000</v>
      </c>
      <c r="G269" s="78">
        <v>23051</v>
      </c>
      <c r="H269" s="27">
        <f t="shared" si="5"/>
        <v>25.055434782608693</v>
      </c>
    </row>
    <row r="270" spans="1:8" ht="15" hidden="1">
      <c r="A270" s="26"/>
      <c r="B270" s="26"/>
      <c r="C270" s="26">
        <v>1335</v>
      </c>
      <c r="D270" s="26" t="s">
        <v>172</v>
      </c>
      <c r="E270" s="79"/>
      <c r="F270" s="77"/>
      <c r="G270" s="78"/>
      <c r="H270" s="27" t="e">
        <f t="shared" si="5"/>
        <v>#DIV/0!</v>
      </c>
    </row>
    <row r="271" spans="1:8" ht="15" hidden="1">
      <c r="A271" s="26"/>
      <c r="B271" s="26"/>
      <c r="C271" s="26">
        <v>1219</v>
      </c>
      <c r="D271" s="26" t="s">
        <v>173</v>
      </c>
      <c r="E271" s="79"/>
      <c r="F271" s="77"/>
      <c r="G271" s="78"/>
      <c r="H271" s="27" t="e">
        <f t="shared" si="5"/>
        <v>#DIV/0!</v>
      </c>
    </row>
    <row r="272" spans="1:8" ht="15">
      <c r="A272" s="26"/>
      <c r="B272" s="26"/>
      <c r="C272" s="26">
        <v>1337</v>
      </c>
      <c r="D272" s="26" t="s">
        <v>174</v>
      </c>
      <c r="E272" s="75">
        <v>10300</v>
      </c>
      <c r="F272" s="73">
        <v>10300</v>
      </c>
      <c r="G272" s="74">
        <v>2969.7</v>
      </c>
      <c r="H272" s="27">
        <f t="shared" si="5"/>
        <v>28.832038834951458</v>
      </c>
    </row>
    <row r="273" spans="1:8" ht="15">
      <c r="A273" s="26"/>
      <c r="B273" s="26"/>
      <c r="C273" s="26">
        <v>1341</v>
      </c>
      <c r="D273" s="26" t="s">
        <v>175</v>
      </c>
      <c r="E273" s="104">
        <v>1000</v>
      </c>
      <c r="F273" s="105">
        <v>1000</v>
      </c>
      <c r="G273" s="106">
        <v>631.3</v>
      </c>
      <c r="H273" s="27">
        <f t="shared" si="5"/>
        <v>63.129999999999995</v>
      </c>
    </row>
    <row r="274" spans="1:8" ht="15">
      <c r="A274" s="26"/>
      <c r="B274" s="26"/>
      <c r="C274" s="26">
        <v>1347</v>
      </c>
      <c r="D274" s="26" t="s">
        <v>176</v>
      </c>
      <c r="E274" s="104">
        <v>3600</v>
      </c>
      <c r="F274" s="105">
        <v>3600</v>
      </c>
      <c r="G274" s="106">
        <v>877.9</v>
      </c>
      <c r="H274" s="27">
        <f t="shared" si="5"/>
        <v>24.386111111111113</v>
      </c>
    </row>
    <row r="275" spans="1:8" ht="15" hidden="1">
      <c r="A275" s="26"/>
      <c r="B275" s="26"/>
      <c r="C275" s="26">
        <v>1349</v>
      </c>
      <c r="D275" s="26" t="s">
        <v>177</v>
      </c>
      <c r="E275" s="79"/>
      <c r="F275" s="77"/>
      <c r="G275" s="78"/>
      <c r="H275" s="27" t="e">
        <f t="shared" si="5"/>
        <v>#DIV/0!</v>
      </c>
    </row>
    <row r="276" spans="1:8" ht="15">
      <c r="A276" s="26"/>
      <c r="B276" s="26"/>
      <c r="C276" s="26">
        <v>1351</v>
      </c>
      <c r="D276" s="26" t="s">
        <v>178</v>
      </c>
      <c r="E276" s="79">
        <v>1850</v>
      </c>
      <c r="F276" s="77">
        <v>1850</v>
      </c>
      <c r="G276" s="78">
        <v>1136.5</v>
      </c>
      <c r="H276" s="27">
        <f t="shared" si="5"/>
        <v>61.432432432432435</v>
      </c>
    </row>
    <row r="277" spans="1:8" ht="15">
      <c r="A277" s="26"/>
      <c r="B277" s="26"/>
      <c r="C277" s="26">
        <v>1361</v>
      </c>
      <c r="D277" s="26" t="s">
        <v>179</v>
      </c>
      <c r="E277" s="104">
        <v>2450</v>
      </c>
      <c r="F277" s="105">
        <v>2450</v>
      </c>
      <c r="G277" s="106">
        <v>200</v>
      </c>
      <c r="H277" s="27">
        <f t="shared" si="5"/>
        <v>8.16326530612245</v>
      </c>
    </row>
    <row r="278" spans="1:8" ht="15">
      <c r="A278" s="26"/>
      <c r="B278" s="26"/>
      <c r="C278" s="26">
        <v>1511</v>
      </c>
      <c r="D278" s="26" t="s">
        <v>180</v>
      </c>
      <c r="E278" s="27">
        <v>25200</v>
      </c>
      <c r="F278" s="28">
        <v>25200</v>
      </c>
      <c r="G278" s="29">
        <v>586.9</v>
      </c>
      <c r="H278" s="27">
        <f t="shared" si="5"/>
        <v>2.3289682539682537</v>
      </c>
    </row>
    <row r="279" spans="1:8" ht="15" customHeight="1" hidden="1">
      <c r="A279" s="26"/>
      <c r="B279" s="26"/>
      <c r="C279" s="26">
        <v>2460</v>
      </c>
      <c r="D279" s="26" t="s">
        <v>181</v>
      </c>
      <c r="E279" s="27">
        <v>0</v>
      </c>
      <c r="F279" s="28">
        <v>0</v>
      </c>
      <c r="G279" s="29"/>
      <c r="H279" s="27" t="e">
        <f t="shared" si="5"/>
        <v>#DIV/0!</v>
      </c>
    </row>
    <row r="280" spans="1:8" ht="15">
      <c r="A280" s="26"/>
      <c r="B280" s="26"/>
      <c r="C280" s="26">
        <v>4112</v>
      </c>
      <c r="D280" s="26" t="s">
        <v>182</v>
      </c>
      <c r="E280" s="27">
        <v>46000</v>
      </c>
      <c r="F280" s="28">
        <v>45991.9</v>
      </c>
      <c r="G280" s="29">
        <v>11498</v>
      </c>
      <c r="H280" s="27">
        <f t="shared" si="5"/>
        <v>25.000054357397715</v>
      </c>
    </row>
    <row r="281" spans="1:8" ht="15" hidden="1">
      <c r="A281" s="26"/>
      <c r="B281" s="26">
        <v>3611</v>
      </c>
      <c r="C281" s="26">
        <v>2141</v>
      </c>
      <c r="D281" s="26" t="s">
        <v>183</v>
      </c>
      <c r="E281" s="27">
        <v>0</v>
      </c>
      <c r="F281" s="28">
        <v>0</v>
      </c>
      <c r="G281" s="29"/>
      <c r="H281" s="27" t="e">
        <f t="shared" si="5"/>
        <v>#DIV/0!</v>
      </c>
    </row>
    <row r="282" spans="1:8" ht="15" hidden="1">
      <c r="A282" s="26"/>
      <c r="B282" s="26">
        <v>3611</v>
      </c>
      <c r="C282" s="26">
        <v>2210</v>
      </c>
      <c r="D282" s="26" t="s">
        <v>184</v>
      </c>
      <c r="E282" s="27"/>
      <c r="F282" s="28"/>
      <c r="G282" s="29"/>
      <c r="H282" s="27" t="e">
        <f t="shared" si="5"/>
        <v>#DIV/0!</v>
      </c>
    </row>
    <row r="283" spans="1:8" ht="15" hidden="1">
      <c r="A283" s="26"/>
      <c r="B283" s="26">
        <v>6171</v>
      </c>
      <c r="C283" s="26">
        <v>2210</v>
      </c>
      <c r="D283" s="26" t="s">
        <v>185</v>
      </c>
      <c r="E283" s="27"/>
      <c r="F283" s="28"/>
      <c r="G283" s="29"/>
      <c r="H283" s="27" t="e">
        <f t="shared" si="5"/>
        <v>#DIV/0!</v>
      </c>
    </row>
    <row r="284" spans="1:8" ht="15" hidden="1">
      <c r="A284" s="26"/>
      <c r="B284" s="26">
        <v>6171</v>
      </c>
      <c r="C284" s="26">
        <v>2328</v>
      </c>
      <c r="D284" s="26" t="s">
        <v>186</v>
      </c>
      <c r="E284" s="27">
        <v>0</v>
      </c>
      <c r="F284" s="28">
        <v>0</v>
      </c>
      <c r="G284" s="29"/>
      <c r="H284" s="27" t="e">
        <f t="shared" si="5"/>
        <v>#DIV/0!</v>
      </c>
    </row>
    <row r="285" spans="1:8" ht="15">
      <c r="A285" s="26"/>
      <c r="B285" s="26">
        <v>6310</v>
      </c>
      <c r="C285" s="26">
        <v>2141</v>
      </c>
      <c r="D285" s="26" t="s">
        <v>187</v>
      </c>
      <c r="E285" s="27">
        <v>500</v>
      </c>
      <c r="F285" s="28">
        <v>765</v>
      </c>
      <c r="G285" s="29">
        <v>106</v>
      </c>
      <c r="H285" s="27">
        <f t="shared" si="5"/>
        <v>13.856209150326798</v>
      </c>
    </row>
    <row r="286" spans="1:8" ht="15" hidden="1">
      <c r="A286" s="26"/>
      <c r="B286" s="26">
        <v>6310</v>
      </c>
      <c r="C286" s="26">
        <v>2142</v>
      </c>
      <c r="D286" s="26" t="s">
        <v>188</v>
      </c>
      <c r="E286" s="107"/>
      <c r="F286" s="108"/>
      <c r="G286" s="29"/>
      <c r="H286" s="27" t="e">
        <f t="shared" si="5"/>
        <v>#DIV/0!</v>
      </c>
    </row>
    <row r="287" spans="1:8" ht="15" hidden="1">
      <c r="A287" s="26"/>
      <c r="B287" s="26">
        <v>3611</v>
      </c>
      <c r="C287" s="26">
        <v>2210</v>
      </c>
      <c r="D287" s="26" t="s">
        <v>189</v>
      </c>
      <c r="E287" s="107"/>
      <c r="F287" s="108"/>
      <c r="G287" s="29"/>
      <c r="H287" s="27" t="e">
        <f t="shared" si="5"/>
        <v>#DIV/0!</v>
      </c>
    </row>
    <row r="288" spans="1:8" ht="15" hidden="1">
      <c r="A288" s="26"/>
      <c r="B288" s="26">
        <v>6399</v>
      </c>
      <c r="C288" s="26">
        <v>2329</v>
      </c>
      <c r="D288" s="26" t="s">
        <v>190</v>
      </c>
      <c r="E288" s="107"/>
      <c r="F288" s="108"/>
      <c r="G288" s="29"/>
      <c r="H288" s="27" t="e">
        <f t="shared" si="5"/>
        <v>#DIV/0!</v>
      </c>
    </row>
    <row r="289" spans="1:8" ht="15">
      <c r="A289" s="26"/>
      <c r="B289" s="26">
        <v>6409</v>
      </c>
      <c r="C289" s="26">
        <v>2328</v>
      </c>
      <c r="D289" s="26" t="s">
        <v>191</v>
      </c>
      <c r="E289" s="107">
        <v>0</v>
      </c>
      <c r="F289" s="108">
        <v>0</v>
      </c>
      <c r="G289" s="29">
        <v>460.7</v>
      </c>
      <c r="H289" s="27" t="e">
        <f t="shared" si="5"/>
        <v>#DIV/0!</v>
      </c>
    </row>
    <row r="290" spans="1:8" ht="15.75" customHeight="1" thickBot="1">
      <c r="A290" s="81"/>
      <c r="B290" s="81"/>
      <c r="C290" s="81"/>
      <c r="D290" s="81"/>
      <c r="E290" s="109"/>
      <c r="F290" s="110"/>
      <c r="G290" s="111"/>
      <c r="H290" s="109"/>
    </row>
    <row r="291" spans="1:8" s="42" customFormat="1" ht="21.75" customHeight="1" thickBot="1" thickTop="1">
      <c r="A291" s="86"/>
      <c r="B291" s="86"/>
      <c r="C291" s="86"/>
      <c r="D291" s="87" t="s">
        <v>192</v>
      </c>
      <c r="E291" s="88">
        <f>SUM(E264:E290)</f>
        <v>376000</v>
      </c>
      <c r="F291" s="89">
        <f>SUM(F264:F290)</f>
        <v>376256.9</v>
      </c>
      <c r="G291" s="90">
        <f>SUM(G264:G290)</f>
        <v>72684.09999999999</v>
      </c>
      <c r="H291" s="39">
        <f>(G291/F291)*100</f>
        <v>19.317678958179897</v>
      </c>
    </row>
    <row r="292" spans="1:8" ht="15" customHeight="1">
      <c r="A292" s="63"/>
      <c r="B292" s="63"/>
      <c r="C292" s="63"/>
      <c r="D292" s="9"/>
      <c r="E292" s="64"/>
      <c r="F292" s="64"/>
      <c r="G292" s="64"/>
      <c r="H292" s="64"/>
    </row>
    <row r="293" spans="1:8" ht="15">
      <c r="A293" s="42"/>
      <c r="B293" s="63"/>
      <c r="C293" s="63"/>
      <c r="D293" s="63"/>
      <c r="E293" s="112"/>
      <c r="F293" s="112"/>
      <c r="G293" s="112"/>
      <c r="H293" s="112"/>
    </row>
    <row r="294" spans="1:8" ht="15" hidden="1">
      <c r="A294" s="42"/>
      <c r="B294" s="63"/>
      <c r="C294" s="63"/>
      <c r="D294" s="63"/>
      <c r="E294" s="112"/>
      <c r="F294" s="112"/>
      <c r="G294" s="112"/>
      <c r="H294" s="112"/>
    </row>
    <row r="295" spans="1:8" ht="15" customHeight="1" thickBot="1">
      <c r="A295" s="42"/>
      <c r="B295" s="63"/>
      <c r="C295" s="63"/>
      <c r="D295" s="63"/>
      <c r="E295" s="112"/>
      <c r="F295" s="112"/>
      <c r="G295" s="112"/>
      <c r="H295" s="112"/>
    </row>
    <row r="296" spans="1:8" ht="15.75">
      <c r="A296" s="14" t="s">
        <v>2</v>
      </c>
      <c r="B296" s="14" t="s">
        <v>3</v>
      </c>
      <c r="C296" s="14" t="s">
        <v>4</v>
      </c>
      <c r="D296" s="15" t="s">
        <v>5</v>
      </c>
      <c r="E296" s="16" t="s">
        <v>6</v>
      </c>
      <c r="F296" s="16" t="s">
        <v>6</v>
      </c>
      <c r="G296" s="16" t="s">
        <v>7</v>
      </c>
      <c r="H296" s="16" t="s">
        <v>8</v>
      </c>
    </row>
    <row r="297" spans="1:8" ht="15.75" customHeight="1" thickBot="1">
      <c r="A297" s="17"/>
      <c r="B297" s="17"/>
      <c r="C297" s="17"/>
      <c r="D297" s="18"/>
      <c r="E297" s="19" t="s">
        <v>9</v>
      </c>
      <c r="F297" s="19" t="s">
        <v>10</v>
      </c>
      <c r="G297" s="20" t="s">
        <v>12</v>
      </c>
      <c r="H297" s="19" t="s">
        <v>13</v>
      </c>
    </row>
    <row r="298" spans="1:8" ht="16.5" customHeight="1" thickTop="1">
      <c r="A298" s="21">
        <v>120</v>
      </c>
      <c r="B298" s="21"/>
      <c r="C298" s="21"/>
      <c r="D298" s="113" t="s">
        <v>193</v>
      </c>
      <c r="E298" s="23"/>
      <c r="F298" s="24"/>
      <c r="G298" s="25"/>
      <c r="H298" s="23"/>
    </row>
    <row r="299" spans="1:8" ht="15.75">
      <c r="A299" s="68"/>
      <c r="B299" s="68"/>
      <c r="C299" s="68"/>
      <c r="D299" s="68"/>
      <c r="E299" s="27"/>
      <c r="F299" s="28"/>
      <c r="G299" s="29"/>
      <c r="H299" s="27"/>
    </row>
    <row r="300" spans="1:8" ht="15" hidden="1">
      <c r="A300" s="69"/>
      <c r="B300" s="69">
        <v>3612</v>
      </c>
      <c r="C300" s="69">
        <v>2122</v>
      </c>
      <c r="D300" s="69" t="s">
        <v>194</v>
      </c>
      <c r="E300" s="27">
        <v>0</v>
      </c>
      <c r="F300" s="28"/>
      <c r="G300" s="29"/>
      <c r="H300" s="27"/>
    </row>
    <row r="301" spans="1:8" ht="15">
      <c r="A301" s="26"/>
      <c r="B301" s="26">
        <v>3612</v>
      </c>
      <c r="C301" s="26">
        <v>2132</v>
      </c>
      <c r="D301" s="26" t="s">
        <v>195</v>
      </c>
      <c r="E301" s="114">
        <f>1644+9800</f>
        <v>11444</v>
      </c>
      <c r="F301" s="115">
        <f>1644+9800</f>
        <v>11444</v>
      </c>
      <c r="G301" s="116">
        <v>2997.3</v>
      </c>
      <c r="H301" s="27">
        <f aca="true" t="shared" si="6" ref="H301:H318">(G301/F301)*100</f>
        <v>26.191017126878712</v>
      </c>
    </row>
    <row r="302" spans="1:8" ht="15">
      <c r="A302" s="26"/>
      <c r="B302" s="26">
        <v>3612</v>
      </c>
      <c r="C302" s="26">
        <v>2310</v>
      </c>
      <c r="D302" s="26" t="s">
        <v>196</v>
      </c>
      <c r="E302" s="114">
        <v>0</v>
      </c>
      <c r="F302" s="115">
        <v>0</v>
      </c>
      <c r="G302" s="116">
        <v>27.1</v>
      </c>
      <c r="H302" s="27" t="e">
        <f t="shared" si="6"/>
        <v>#DIV/0!</v>
      </c>
    </row>
    <row r="303" spans="1:8" ht="15" hidden="1">
      <c r="A303" s="26"/>
      <c r="B303" s="26">
        <v>3612</v>
      </c>
      <c r="C303" s="26">
        <v>2324</v>
      </c>
      <c r="D303" s="26" t="s">
        <v>197</v>
      </c>
      <c r="E303" s="27"/>
      <c r="F303" s="28"/>
      <c r="G303" s="29"/>
      <c r="H303" s="27" t="e">
        <f t="shared" si="6"/>
        <v>#DIV/0!</v>
      </c>
    </row>
    <row r="304" spans="1:8" ht="15" hidden="1">
      <c r="A304" s="26"/>
      <c r="B304" s="26">
        <v>3612</v>
      </c>
      <c r="C304" s="26">
        <v>2329</v>
      </c>
      <c r="D304" s="26" t="s">
        <v>198</v>
      </c>
      <c r="E304" s="27"/>
      <c r="F304" s="28"/>
      <c r="G304" s="29"/>
      <c r="H304" s="27" t="e">
        <f t="shared" si="6"/>
        <v>#DIV/0!</v>
      </c>
    </row>
    <row r="305" spans="1:8" ht="15">
      <c r="A305" s="26"/>
      <c r="B305" s="26">
        <v>3612</v>
      </c>
      <c r="C305" s="26">
        <v>3112</v>
      </c>
      <c r="D305" s="26" t="s">
        <v>199</v>
      </c>
      <c r="E305" s="27">
        <v>6000</v>
      </c>
      <c r="F305" s="28">
        <v>6000</v>
      </c>
      <c r="G305" s="29">
        <v>5798.3</v>
      </c>
      <c r="H305" s="27">
        <f t="shared" si="6"/>
        <v>96.63833333333334</v>
      </c>
    </row>
    <row r="306" spans="1:8" ht="15">
      <c r="A306" s="26"/>
      <c r="B306" s="26">
        <v>3613</v>
      </c>
      <c r="C306" s="26">
        <v>2132</v>
      </c>
      <c r="D306" s="26" t="s">
        <v>200</v>
      </c>
      <c r="E306" s="114">
        <v>4980</v>
      </c>
      <c r="F306" s="115">
        <v>4980</v>
      </c>
      <c r="G306" s="116">
        <v>1608.1</v>
      </c>
      <c r="H306" s="27">
        <f t="shared" si="6"/>
        <v>32.291164658634536</v>
      </c>
    </row>
    <row r="307" spans="1:8" ht="15">
      <c r="A307" s="30"/>
      <c r="B307" s="26">
        <v>3613</v>
      </c>
      <c r="C307" s="26">
        <v>3112</v>
      </c>
      <c r="D307" s="26" t="s">
        <v>201</v>
      </c>
      <c r="E307" s="27">
        <v>10000</v>
      </c>
      <c r="F307" s="28">
        <v>10000</v>
      </c>
      <c r="G307" s="29">
        <v>0</v>
      </c>
      <c r="H307" s="27">
        <f t="shared" si="6"/>
        <v>0</v>
      </c>
    </row>
    <row r="308" spans="1:8" ht="15">
      <c r="A308" s="30"/>
      <c r="B308" s="26">
        <v>3634</v>
      </c>
      <c r="C308" s="26">
        <v>2132</v>
      </c>
      <c r="D308" s="26" t="s">
        <v>202</v>
      </c>
      <c r="E308" s="27">
        <f>4900+931</f>
        <v>5831</v>
      </c>
      <c r="F308" s="28">
        <f>4900+931</f>
        <v>5831</v>
      </c>
      <c r="G308" s="29">
        <v>5652</v>
      </c>
      <c r="H308" s="27">
        <f t="shared" si="6"/>
        <v>96.93020065168925</v>
      </c>
    </row>
    <row r="309" spans="1:8" ht="15">
      <c r="A309" s="30"/>
      <c r="B309" s="26">
        <v>3639</v>
      </c>
      <c r="C309" s="26">
        <v>2119</v>
      </c>
      <c r="D309" s="26" t="s">
        <v>203</v>
      </c>
      <c r="E309" s="27">
        <v>10</v>
      </c>
      <c r="F309" s="28">
        <v>10</v>
      </c>
      <c r="G309" s="29">
        <v>0</v>
      </c>
      <c r="H309" s="27">
        <f t="shared" si="6"/>
        <v>0</v>
      </c>
    </row>
    <row r="310" spans="1:8" ht="15">
      <c r="A310" s="26"/>
      <c r="B310" s="26">
        <v>3639</v>
      </c>
      <c r="C310" s="26">
        <v>2131</v>
      </c>
      <c r="D310" s="26" t="s">
        <v>204</v>
      </c>
      <c r="E310" s="27">
        <v>1350</v>
      </c>
      <c r="F310" s="28">
        <v>1350</v>
      </c>
      <c r="G310" s="29">
        <v>358.4</v>
      </c>
      <c r="H310" s="27">
        <f t="shared" si="6"/>
        <v>26.548148148148147</v>
      </c>
    </row>
    <row r="311" spans="1:8" ht="15" hidden="1">
      <c r="A311" s="26"/>
      <c r="B311" s="26">
        <v>3639</v>
      </c>
      <c r="C311" s="26">
        <v>2132</v>
      </c>
      <c r="D311" s="26" t="s">
        <v>95</v>
      </c>
      <c r="E311" s="27"/>
      <c r="F311" s="28"/>
      <c r="G311" s="29"/>
      <c r="H311" s="27" t="e">
        <f t="shared" si="6"/>
        <v>#DIV/0!</v>
      </c>
    </row>
    <row r="312" spans="1:8" ht="15">
      <c r="A312" s="26"/>
      <c r="B312" s="26">
        <v>3639</v>
      </c>
      <c r="C312" s="26">
        <v>2324</v>
      </c>
      <c r="D312" s="26" t="s">
        <v>205</v>
      </c>
      <c r="E312" s="27">
        <v>600</v>
      </c>
      <c r="F312" s="28">
        <v>600</v>
      </c>
      <c r="G312" s="29">
        <v>583.9</v>
      </c>
      <c r="H312" s="27">
        <f t="shared" si="6"/>
        <v>97.31666666666666</v>
      </c>
    </row>
    <row r="313" spans="1:8" ht="15">
      <c r="A313" s="26"/>
      <c r="B313" s="26">
        <v>3639</v>
      </c>
      <c r="C313" s="26">
        <v>3111</v>
      </c>
      <c r="D313" s="26" t="s">
        <v>206</v>
      </c>
      <c r="E313" s="27">
        <v>12585</v>
      </c>
      <c r="F313" s="28">
        <v>12585</v>
      </c>
      <c r="G313" s="29">
        <v>11891.9</v>
      </c>
      <c r="H313" s="27">
        <f t="shared" si="6"/>
        <v>94.49264998013508</v>
      </c>
    </row>
    <row r="314" spans="1:8" ht="15" hidden="1">
      <c r="A314" s="26"/>
      <c r="B314" s="26">
        <v>3639</v>
      </c>
      <c r="C314" s="26">
        <v>3112</v>
      </c>
      <c r="D314" s="26" t="s">
        <v>207</v>
      </c>
      <c r="E314" s="27"/>
      <c r="F314" s="28"/>
      <c r="G314" s="29"/>
      <c r="H314" s="27" t="e">
        <f t="shared" si="6"/>
        <v>#DIV/0!</v>
      </c>
    </row>
    <row r="315" spans="1:8" ht="15" hidden="1">
      <c r="A315" s="26"/>
      <c r="B315" s="26">
        <v>3612</v>
      </c>
      <c r="C315" s="26">
        <v>3111</v>
      </c>
      <c r="D315" s="26" t="s">
        <v>208</v>
      </c>
      <c r="E315" s="27"/>
      <c r="F315" s="28"/>
      <c r="G315" s="29"/>
      <c r="H315" s="27" t="e">
        <f t="shared" si="6"/>
        <v>#DIV/0!</v>
      </c>
    </row>
    <row r="316" spans="1:8" ht="15" hidden="1">
      <c r="A316" s="26"/>
      <c r="B316" s="26">
        <v>3639</v>
      </c>
      <c r="C316" s="26">
        <v>3112</v>
      </c>
      <c r="D316" s="26" t="s">
        <v>209</v>
      </c>
      <c r="E316" s="27"/>
      <c r="F316" s="28"/>
      <c r="G316" s="29"/>
      <c r="H316" s="27" t="e">
        <f t="shared" si="6"/>
        <v>#DIV/0!</v>
      </c>
    </row>
    <row r="317" spans="1:8" ht="15" hidden="1">
      <c r="A317" s="26"/>
      <c r="B317" s="26">
        <v>3639</v>
      </c>
      <c r="C317" s="26">
        <v>3113</v>
      </c>
      <c r="D317" s="26" t="s">
        <v>210</v>
      </c>
      <c r="E317" s="27"/>
      <c r="F317" s="28"/>
      <c r="G317" s="29"/>
      <c r="H317" s="27" t="e">
        <f t="shared" si="6"/>
        <v>#DIV/0!</v>
      </c>
    </row>
    <row r="318" spans="1:8" ht="15" customHeight="1">
      <c r="A318" s="47"/>
      <c r="B318" s="47">
        <v>3639</v>
      </c>
      <c r="C318" s="47">
        <v>3119</v>
      </c>
      <c r="D318" s="47" t="s">
        <v>211</v>
      </c>
      <c r="E318" s="27">
        <v>7200</v>
      </c>
      <c r="F318" s="28">
        <v>7200</v>
      </c>
      <c r="G318" s="29">
        <v>0</v>
      </c>
      <c r="H318" s="27">
        <f t="shared" si="6"/>
        <v>0</v>
      </c>
    </row>
    <row r="319" spans="1:8" ht="15" hidden="1">
      <c r="A319" s="47"/>
      <c r="B319" s="47">
        <v>6171</v>
      </c>
      <c r="C319" s="47">
        <v>2131</v>
      </c>
      <c r="D319" s="47" t="s">
        <v>94</v>
      </c>
      <c r="E319" s="27"/>
      <c r="F319" s="28"/>
      <c r="G319" s="29"/>
      <c r="H319" s="27"/>
    </row>
    <row r="320" spans="1:8" ht="15" hidden="1">
      <c r="A320" s="26"/>
      <c r="B320" s="26">
        <v>6171</v>
      </c>
      <c r="C320" s="26">
        <v>2324</v>
      </c>
      <c r="D320" s="26" t="s">
        <v>212</v>
      </c>
      <c r="E320" s="27"/>
      <c r="F320" s="28"/>
      <c r="G320" s="29"/>
      <c r="H320" s="27"/>
    </row>
    <row r="321" spans="1:8" ht="15" hidden="1">
      <c r="A321" s="26"/>
      <c r="B321" s="26"/>
      <c r="C321" s="26"/>
      <c r="D321" s="26"/>
      <c r="E321" s="27"/>
      <c r="F321" s="28"/>
      <c r="G321" s="29"/>
      <c r="H321" s="27"/>
    </row>
    <row r="322" spans="1:8" ht="15.75" customHeight="1" thickBot="1">
      <c r="A322" s="117"/>
      <c r="B322" s="117"/>
      <c r="C322" s="117"/>
      <c r="D322" s="117"/>
      <c r="E322" s="118"/>
      <c r="F322" s="119"/>
      <c r="G322" s="120"/>
      <c r="H322" s="118"/>
    </row>
    <row r="323" spans="1:8" s="42" customFormat="1" ht="22.5" customHeight="1" thickBot="1" thickTop="1">
      <c r="A323" s="86"/>
      <c r="B323" s="86"/>
      <c r="C323" s="86"/>
      <c r="D323" s="87" t="s">
        <v>213</v>
      </c>
      <c r="E323" s="88">
        <f>SUM(E299:E322)</f>
        <v>60000</v>
      </c>
      <c r="F323" s="89">
        <f>SUM(F299:F322)</f>
        <v>60000</v>
      </c>
      <c r="G323" s="90">
        <f>SUM(G299:G322)</f>
        <v>28917</v>
      </c>
      <c r="H323" s="39">
        <f>(G323/F323)*100</f>
        <v>48.195</v>
      </c>
    </row>
    <row r="324" spans="1:8" ht="15" customHeight="1">
      <c r="A324" s="42"/>
      <c r="B324" s="63"/>
      <c r="C324" s="63"/>
      <c r="D324" s="63"/>
      <c r="E324" s="112"/>
      <c r="F324" s="112"/>
      <c r="G324" s="112"/>
      <c r="H324" s="112"/>
    </row>
    <row r="325" spans="1:8" ht="15" customHeight="1" hidden="1">
      <c r="A325" s="42"/>
      <c r="B325" s="63"/>
      <c r="C325" s="63"/>
      <c r="D325" s="63"/>
      <c r="E325" s="112"/>
      <c r="F325" s="112"/>
      <c r="G325" s="112"/>
      <c r="H325" s="112"/>
    </row>
    <row r="326" spans="1:8" ht="15" customHeight="1" hidden="1">
      <c r="A326" s="42"/>
      <c r="B326" s="63"/>
      <c r="C326" s="63"/>
      <c r="D326" s="63"/>
      <c r="E326" s="112"/>
      <c r="F326" s="112"/>
      <c r="G326" s="112"/>
      <c r="H326" s="112"/>
    </row>
    <row r="327" spans="1:8" ht="15" customHeight="1" hidden="1">
      <c r="A327" s="42"/>
      <c r="B327" s="63"/>
      <c r="C327" s="63"/>
      <c r="D327" s="63"/>
      <c r="E327" s="112"/>
      <c r="F327" s="112"/>
      <c r="G327" s="112"/>
      <c r="H327" s="112"/>
    </row>
    <row r="328" spans="1:8" ht="15" customHeight="1" hidden="1">
      <c r="A328" s="42"/>
      <c r="B328" s="63"/>
      <c r="C328" s="63"/>
      <c r="D328" s="63"/>
      <c r="E328" s="112"/>
      <c r="F328" s="112"/>
      <c r="G328" s="112"/>
      <c r="H328" s="112"/>
    </row>
    <row r="329" spans="1:8" ht="15" customHeight="1" hidden="1">
      <c r="A329" s="42"/>
      <c r="B329" s="63"/>
      <c r="C329" s="63"/>
      <c r="D329" s="63"/>
      <c r="E329" s="112"/>
      <c r="F329" s="112"/>
      <c r="G329" s="112"/>
      <c r="H329" s="112"/>
    </row>
    <row r="330" spans="1:8" ht="15" customHeight="1" hidden="1">
      <c r="A330" s="42"/>
      <c r="B330" s="63"/>
      <c r="C330" s="63"/>
      <c r="D330" s="63"/>
      <c r="E330" s="112"/>
      <c r="F330" s="112"/>
      <c r="G330" s="112"/>
      <c r="H330" s="112"/>
    </row>
    <row r="331" spans="1:8" ht="15" customHeight="1" hidden="1">
      <c r="A331" s="42"/>
      <c r="B331" s="63"/>
      <c r="C331" s="63"/>
      <c r="D331" s="63"/>
      <c r="E331" s="112"/>
      <c r="F331" s="112"/>
      <c r="G331" s="5"/>
      <c r="H331" s="5"/>
    </row>
    <row r="332" spans="1:8" ht="15" customHeight="1" hidden="1">
      <c r="A332" s="42"/>
      <c r="B332" s="63"/>
      <c r="C332" s="63"/>
      <c r="D332" s="63"/>
      <c r="E332" s="112"/>
      <c r="F332" s="112"/>
      <c r="G332" s="112"/>
      <c r="H332" s="112"/>
    </row>
    <row r="333" spans="1:8" ht="15" customHeight="1">
      <c r="A333" s="42"/>
      <c r="B333" s="63"/>
      <c r="C333" s="63"/>
      <c r="D333" s="63"/>
      <c r="E333" s="112"/>
      <c r="F333" s="112"/>
      <c r="G333" s="112"/>
      <c r="H333" s="112"/>
    </row>
    <row r="334" spans="1:8" ht="15" customHeight="1" thickBot="1">
      <c r="A334" s="42"/>
      <c r="B334" s="63"/>
      <c r="C334" s="63"/>
      <c r="D334" s="63"/>
      <c r="E334" s="112"/>
      <c r="F334" s="112"/>
      <c r="G334" s="112"/>
      <c r="H334" s="112"/>
    </row>
    <row r="335" spans="1:8" ht="15.75">
      <c r="A335" s="14" t="s">
        <v>2</v>
      </c>
      <c r="B335" s="14" t="s">
        <v>3</v>
      </c>
      <c r="C335" s="14" t="s">
        <v>4</v>
      </c>
      <c r="D335" s="15" t="s">
        <v>5</v>
      </c>
      <c r="E335" s="16" t="s">
        <v>6</v>
      </c>
      <c r="F335" s="16" t="s">
        <v>6</v>
      </c>
      <c r="G335" s="16" t="s">
        <v>7</v>
      </c>
      <c r="H335" s="16" t="s">
        <v>8</v>
      </c>
    </row>
    <row r="336" spans="1:8" ht="15.75" customHeight="1" thickBot="1">
      <c r="A336" s="17"/>
      <c r="B336" s="17"/>
      <c r="C336" s="17"/>
      <c r="D336" s="18"/>
      <c r="E336" s="19" t="s">
        <v>9</v>
      </c>
      <c r="F336" s="19" t="s">
        <v>10</v>
      </c>
      <c r="G336" s="20" t="s">
        <v>12</v>
      </c>
      <c r="H336" s="19" t="s">
        <v>13</v>
      </c>
    </row>
    <row r="337" spans="1:8" ht="16.5" thickTop="1">
      <c r="A337" s="21">
        <v>8888</v>
      </c>
      <c r="B337" s="21"/>
      <c r="C337" s="21"/>
      <c r="D337" s="22"/>
      <c r="E337" s="23"/>
      <c r="F337" s="24"/>
      <c r="G337" s="25"/>
      <c r="H337" s="23"/>
    </row>
    <row r="338" spans="1:8" ht="15">
      <c r="A338" s="26"/>
      <c r="B338" s="26">
        <v>6171</v>
      </c>
      <c r="C338" s="26">
        <v>2329</v>
      </c>
      <c r="D338" s="26" t="s">
        <v>214</v>
      </c>
      <c r="E338" s="27">
        <v>0</v>
      </c>
      <c r="F338" s="28">
        <v>0</v>
      </c>
      <c r="G338" s="29">
        <v>-429.1</v>
      </c>
      <c r="H338" s="27" t="e">
        <f>(G338/F338)*100</f>
        <v>#DIV/0!</v>
      </c>
    </row>
    <row r="339" spans="1:8" ht="15">
      <c r="A339" s="26"/>
      <c r="B339" s="26"/>
      <c r="C339" s="26"/>
      <c r="D339" s="26" t="s">
        <v>215</v>
      </c>
      <c r="E339" s="27"/>
      <c r="F339" s="28"/>
      <c r="G339" s="29"/>
      <c r="H339" s="27"/>
    </row>
    <row r="340" spans="1:8" ht="15.75" thickBot="1">
      <c r="A340" s="81"/>
      <c r="B340" s="81"/>
      <c r="C340" s="81"/>
      <c r="D340" s="81" t="s">
        <v>216</v>
      </c>
      <c r="E340" s="82"/>
      <c r="F340" s="83"/>
      <c r="G340" s="84"/>
      <c r="H340" s="82"/>
    </row>
    <row r="341" spans="1:8" s="42" customFormat="1" ht="22.5" customHeight="1" thickBot="1" thickTop="1">
      <c r="A341" s="86"/>
      <c r="B341" s="86"/>
      <c r="C341" s="86"/>
      <c r="D341" s="87" t="s">
        <v>217</v>
      </c>
      <c r="E341" s="88">
        <f>SUM(E338:E339)</f>
        <v>0</v>
      </c>
      <c r="F341" s="89">
        <f>SUM(F338:F339)</f>
        <v>0</v>
      </c>
      <c r="G341" s="88">
        <f>SUM(G338:G339)</f>
        <v>-429.1</v>
      </c>
      <c r="H341" s="88" t="e">
        <f>SUM(H338:H339)</f>
        <v>#DIV/0!</v>
      </c>
    </row>
    <row r="342" spans="1:8" ht="15">
      <c r="A342" s="42"/>
      <c r="B342" s="63"/>
      <c r="C342" s="63"/>
      <c r="D342" s="63"/>
      <c r="E342" s="112"/>
      <c r="F342" s="112"/>
      <c r="G342" s="112"/>
      <c r="H342" s="112"/>
    </row>
    <row r="343" spans="1:8" ht="15" hidden="1">
      <c r="A343" s="42"/>
      <c r="B343" s="63"/>
      <c r="C343" s="63"/>
      <c r="D343" s="63"/>
      <c r="E343" s="112"/>
      <c r="F343" s="112"/>
      <c r="G343" s="112"/>
      <c r="H343" s="112"/>
    </row>
    <row r="344" spans="1:8" ht="15" hidden="1">
      <c r="A344" s="42"/>
      <c r="B344" s="63"/>
      <c r="C344" s="63"/>
      <c r="D344" s="63"/>
      <c r="E344" s="112"/>
      <c r="F344" s="112"/>
      <c r="G344" s="112"/>
      <c r="H344" s="112"/>
    </row>
    <row r="345" spans="1:8" ht="15" hidden="1">
      <c r="A345" s="42"/>
      <c r="B345" s="63"/>
      <c r="C345" s="63"/>
      <c r="D345" s="63"/>
      <c r="E345" s="112"/>
      <c r="F345" s="112"/>
      <c r="G345" s="112"/>
      <c r="H345" s="112"/>
    </row>
    <row r="346" spans="1:8" ht="15" hidden="1">
      <c r="A346" s="42"/>
      <c r="B346" s="63"/>
      <c r="C346" s="63"/>
      <c r="D346" s="63"/>
      <c r="E346" s="112"/>
      <c r="F346" s="112"/>
      <c r="G346" s="112"/>
      <c r="H346" s="112"/>
    </row>
    <row r="347" spans="1:8" ht="15" hidden="1">
      <c r="A347" s="42"/>
      <c r="B347" s="63"/>
      <c r="C347" s="63"/>
      <c r="D347" s="63"/>
      <c r="E347" s="112"/>
      <c r="F347" s="112"/>
      <c r="G347" s="112"/>
      <c r="H347" s="112"/>
    </row>
    <row r="348" spans="1:8" ht="15" customHeight="1">
      <c r="A348" s="42"/>
      <c r="B348" s="63"/>
      <c r="C348" s="63"/>
      <c r="D348" s="63"/>
      <c r="E348" s="112"/>
      <c r="F348" s="112"/>
      <c r="G348" s="112"/>
      <c r="H348" s="112"/>
    </row>
    <row r="349" spans="1:8" ht="15" customHeight="1" thickBot="1">
      <c r="A349" s="42"/>
      <c r="B349" s="42"/>
      <c r="C349" s="42"/>
      <c r="D349" s="42"/>
      <c r="E349" s="43"/>
      <c r="F349" s="43"/>
      <c r="G349" s="43"/>
      <c r="H349" s="43"/>
    </row>
    <row r="350" spans="1:8" ht="15.75">
      <c r="A350" s="14" t="s">
        <v>2</v>
      </c>
      <c r="B350" s="14" t="s">
        <v>3</v>
      </c>
      <c r="C350" s="14" t="s">
        <v>4</v>
      </c>
      <c r="D350" s="15" t="s">
        <v>5</v>
      </c>
      <c r="E350" s="16" t="s">
        <v>6</v>
      </c>
      <c r="F350" s="16" t="s">
        <v>6</v>
      </c>
      <c r="G350" s="16" t="s">
        <v>7</v>
      </c>
      <c r="H350" s="16" t="s">
        <v>8</v>
      </c>
    </row>
    <row r="351" spans="1:8" ht="15.75" customHeight="1" thickBot="1">
      <c r="A351" s="17"/>
      <c r="B351" s="17"/>
      <c r="C351" s="17"/>
      <c r="D351" s="18"/>
      <c r="E351" s="19" t="s">
        <v>9</v>
      </c>
      <c r="F351" s="19" t="s">
        <v>10</v>
      </c>
      <c r="G351" s="20" t="s">
        <v>12</v>
      </c>
      <c r="H351" s="19" t="s">
        <v>13</v>
      </c>
    </row>
    <row r="352" spans="1:8" s="42" customFormat="1" ht="30.75" customHeight="1" thickBot="1" thickTop="1">
      <c r="A352" s="87"/>
      <c r="B352" s="121"/>
      <c r="C352" s="122"/>
      <c r="D352" s="123" t="s">
        <v>218</v>
      </c>
      <c r="E352" s="124">
        <f>SUM(E50,E66,E122,E163,E189,E204,E219,E235,E255,E291,E323,E341)</f>
        <v>650602</v>
      </c>
      <c r="F352" s="125">
        <f>SUM(F50,F66,F122,F163,F189,F204,F219,F235,F255,F291,F323,F341)</f>
        <v>653258.6000000001</v>
      </c>
      <c r="G352" s="126">
        <f>SUM(G50,G66,G122,G163,G189,G204,G219,G235,G255,G291,G323,G341)</f>
        <v>151933.4</v>
      </c>
      <c r="H352" s="124">
        <f>(G352/F352)*100</f>
        <v>23.257772649299984</v>
      </c>
    </row>
    <row r="353" spans="1:8" ht="15" customHeight="1">
      <c r="A353" s="9"/>
      <c r="B353" s="127"/>
      <c r="C353" s="128"/>
      <c r="D353" s="129"/>
      <c r="E353" s="130"/>
      <c r="F353" s="130"/>
      <c r="G353" s="130"/>
      <c r="H353" s="130"/>
    </row>
    <row r="354" spans="1:8" ht="15" customHeight="1" hidden="1">
      <c r="A354" s="9"/>
      <c r="B354" s="127"/>
      <c r="C354" s="128"/>
      <c r="D354" s="129"/>
      <c r="E354" s="130"/>
      <c r="F354" s="130"/>
      <c r="G354" s="130"/>
      <c r="H354" s="130"/>
    </row>
    <row r="355" spans="1:8" ht="12.75" customHeight="1" hidden="1">
      <c r="A355" s="9"/>
      <c r="B355" s="127"/>
      <c r="C355" s="128"/>
      <c r="D355" s="129"/>
      <c r="E355" s="130"/>
      <c r="F355" s="130"/>
      <c r="G355" s="130"/>
      <c r="H355" s="130"/>
    </row>
    <row r="356" spans="1:8" ht="12.75" customHeight="1" hidden="1">
      <c r="A356" s="9"/>
      <c r="B356" s="127"/>
      <c r="C356" s="128"/>
      <c r="D356" s="129"/>
      <c r="E356" s="130"/>
      <c r="F356" s="130"/>
      <c r="G356" s="130"/>
      <c r="H356" s="130"/>
    </row>
    <row r="357" spans="1:8" ht="12.75" customHeight="1" hidden="1">
      <c r="A357" s="9"/>
      <c r="B357" s="127"/>
      <c r="C357" s="128"/>
      <c r="D357" s="129"/>
      <c r="E357" s="130"/>
      <c r="F357" s="130"/>
      <c r="G357" s="130"/>
      <c r="H357" s="130"/>
    </row>
    <row r="358" spans="1:8" ht="12.75" customHeight="1" hidden="1">
      <c r="A358" s="9"/>
      <c r="B358" s="127"/>
      <c r="C358" s="128"/>
      <c r="D358" s="129"/>
      <c r="E358" s="130"/>
      <c r="F358" s="130"/>
      <c r="G358" s="130"/>
      <c r="H358" s="130"/>
    </row>
    <row r="359" spans="1:8" ht="12.75" customHeight="1" hidden="1">
      <c r="A359" s="9"/>
      <c r="B359" s="127"/>
      <c r="C359" s="128"/>
      <c r="D359" s="129"/>
      <c r="E359" s="130"/>
      <c r="F359" s="130"/>
      <c r="G359" s="130"/>
      <c r="H359" s="130"/>
    </row>
    <row r="360" spans="1:8" ht="12.75" customHeight="1" hidden="1">
      <c r="A360" s="9"/>
      <c r="B360" s="127"/>
      <c r="C360" s="128"/>
      <c r="D360" s="129"/>
      <c r="E360" s="130"/>
      <c r="F360" s="130"/>
      <c r="G360" s="130"/>
      <c r="H360" s="130"/>
    </row>
    <row r="361" spans="1:8" ht="15" customHeight="1">
      <c r="A361" s="9"/>
      <c r="B361" s="127"/>
      <c r="C361" s="128"/>
      <c r="D361" s="129"/>
      <c r="E361" s="130"/>
      <c r="F361" s="130"/>
      <c r="G361" s="130"/>
      <c r="H361" s="130"/>
    </row>
    <row r="362" spans="1:8" ht="15" customHeight="1" thickBot="1">
      <c r="A362" s="9"/>
      <c r="B362" s="127"/>
      <c r="C362" s="128"/>
      <c r="D362" s="129"/>
      <c r="E362" s="131"/>
      <c r="F362" s="131"/>
      <c r="G362" s="131"/>
      <c r="H362" s="131"/>
    </row>
    <row r="363" spans="1:8" ht="15.75">
      <c r="A363" s="14" t="s">
        <v>2</v>
      </c>
      <c r="B363" s="14" t="s">
        <v>3</v>
      </c>
      <c r="C363" s="14" t="s">
        <v>4</v>
      </c>
      <c r="D363" s="15" t="s">
        <v>5</v>
      </c>
      <c r="E363" s="16" t="s">
        <v>6</v>
      </c>
      <c r="F363" s="16" t="s">
        <v>6</v>
      </c>
      <c r="G363" s="16" t="s">
        <v>7</v>
      </c>
      <c r="H363" s="16" t="s">
        <v>8</v>
      </c>
    </row>
    <row r="364" spans="1:8" ht="15.75" customHeight="1" thickBot="1">
      <c r="A364" s="17"/>
      <c r="B364" s="17"/>
      <c r="C364" s="17"/>
      <c r="D364" s="18"/>
      <c r="E364" s="19" t="s">
        <v>9</v>
      </c>
      <c r="F364" s="19" t="s">
        <v>10</v>
      </c>
      <c r="G364" s="20" t="s">
        <v>12</v>
      </c>
      <c r="H364" s="19" t="s">
        <v>13</v>
      </c>
    </row>
    <row r="365" spans="1:8" ht="16.5" customHeight="1" thickTop="1">
      <c r="A365" s="103">
        <v>110</v>
      </c>
      <c r="B365" s="103"/>
      <c r="C365" s="103"/>
      <c r="D365" s="132" t="s">
        <v>219</v>
      </c>
      <c r="E365" s="133"/>
      <c r="F365" s="134"/>
      <c r="G365" s="135"/>
      <c r="H365" s="133"/>
    </row>
    <row r="366" spans="1:8" ht="14.25" customHeight="1">
      <c r="A366" s="136"/>
      <c r="B366" s="136"/>
      <c r="C366" s="136"/>
      <c r="D366" s="9"/>
      <c r="E366" s="133"/>
      <c r="F366" s="134"/>
      <c r="G366" s="135"/>
      <c r="H366" s="133"/>
    </row>
    <row r="367" spans="1:8" ht="15" customHeight="1">
      <c r="A367" s="26"/>
      <c r="B367" s="26"/>
      <c r="C367" s="26">
        <v>8115</v>
      </c>
      <c r="D367" s="54" t="s">
        <v>220</v>
      </c>
      <c r="E367" s="137">
        <v>6478</v>
      </c>
      <c r="F367" s="138">
        <v>159383.4</v>
      </c>
      <c r="G367" s="139">
        <v>11748.5</v>
      </c>
      <c r="H367" s="27">
        <f>(G367/F367)*100</f>
        <v>7.371219336518108</v>
      </c>
    </row>
    <row r="368" spans="1:8" ht="15" hidden="1">
      <c r="A368" s="26"/>
      <c r="B368" s="26"/>
      <c r="C368" s="26">
        <v>8123</v>
      </c>
      <c r="D368" s="140" t="s">
        <v>221</v>
      </c>
      <c r="E368" s="31"/>
      <c r="F368" s="32"/>
      <c r="G368" s="33"/>
      <c r="H368" s="27" t="e">
        <f>(G368/F368)*100</f>
        <v>#DIV/0!</v>
      </c>
    </row>
    <row r="369" spans="1:8" ht="14.25" customHeight="1">
      <c r="A369" s="26"/>
      <c r="B369" s="26"/>
      <c r="C369" s="26">
        <v>8124</v>
      </c>
      <c r="D369" s="54" t="s">
        <v>222</v>
      </c>
      <c r="E369" s="27">
        <v>-18378</v>
      </c>
      <c r="F369" s="28">
        <v>-18378</v>
      </c>
      <c r="G369" s="29">
        <v>-4586.8</v>
      </c>
      <c r="H369" s="27">
        <f>(G369/F369)*100</f>
        <v>24.958102078572207</v>
      </c>
    </row>
    <row r="370" spans="1:8" ht="15" customHeight="1" thickBot="1">
      <c r="A370" s="117"/>
      <c r="B370" s="117"/>
      <c r="C370" s="117">
        <v>8902</v>
      </c>
      <c r="D370" s="141" t="s">
        <v>223</v>
      </c>
      <c r="E370" s="118">
        <v>0</v>
      </c>
      <c r="F370" s="119">
        <v>0</v>
      </c>
      <c r="G370" s="120">
        <v>0</v>
      </c>
      <c r="H370" s="27" t="e">
        <f>(G370/F370)*100</f>
        <v>#DIV/0!</v>
      </c>
    </row>
    <row r="371" spans="1:8" s="42" customFormat="1" ht="22.5" customHeight="1" thickBot="1" thickTop="1">
      <c r="A371" s="86"/>
      <c r="B371" s="86"/>
      <c r="C371" s="86"/>
      <c r="D371" s="142" t="s">
        <v>224</v>
      </c>
      <c r="E371" s="88">
        <f>SUM(E367:E370)</f>
        <v>-11900</v>
      </c>
      <c r="F371" s="89">
        <f>SUM(F367:F370)</f>
        <v>141005.4</v>
      </c>
      <c r="G371" s="90">
        <f>SUM(G367:G370)</f>
        <v>7161.7</v>
      </c>
      <c r="H371" s="39">
        <f>(G371/F371)*100</f>
        <v>5.079025342291856</v>
      </c>
    </row>
    <row r="372" spans="1:8" s="42" customFormat="1" ht="22.5" customHeight="1">
      <c r="A372" s="63"/>
      <c r="B372" s="63"/>
      <c r="C372" s="63"/>
      <c r="D372" s="9"/>
      <c r="E372" s="64"/>
      <c r="F372" s="64"/>
      <c r="G372" s="64"/>
      <c r="H372" s="64"/>
    </row>
    <row r="373" spans="1:8" ht="15" customHeight="1">
      <c r="A373" s="42" t="s">
        <v>225</v>
      </c>
      <c r="B373" s="42"/>
      <c r="C373" s="42"/>
      <c r="D373" s="9"/>
      <c r="E373" s="64"/>
      <c r="F373" s="64"/>
      <c r="G373" s="64"/>
      <c r="H373" s="64"/>
    </row>
    <row r="374" spans="1:8" ht="15">
      <c r="A374" s="63"/>
      <c r="B374" s="42"/>
      <c r="C374" s="63"/>
      <c r="D374" s="42"/>
      <c r="E374" s="43"/>
      <c r="F374" s="43"/>
      <c r="G374" s="43"/>
      <c r="H374" s="43"/>
    </row>
    <row r="375" spans="1:8" ht="15">
      <c r="A375" s="63"/>
      <c r="B375" s="63"/>
      <c r="C375" s="63"/>
      <c r="D375" s="42"/>
      <c r="E375" s="43"/>
      <c r="F375" s="43"/>
      <c r="G375" s="43"/>
      <c r="H375" s="43"/>
    </row>
    <row r="376" spans="1:8" ht="15" hidden="1">
      <c r="A376" s="143"/>
      <c r="B376" s="143"/>
      <c r="C376" s="143"/>
      <c r="D376" s="144" t="s">
        <v>226</v>
      </c>
      <c r="E376" s="145" t="e">
        <f>SUM(E15,E137,E138,E228,E249,E280,#REF!)</f>
        <v>#REF!</v>
      </c>
      <c r="F376" s="145"/>
      <c r="G376" s="145"/>
      <c r="H376" s="145"/>
    </row>
    <row r="377" spans="1:8" ht="15">
      <c r="A377" s="143"/>
      <c r="B377" s="143"/>
      <c r="C377" s="143"/>
      <c r="D377" s="146" t="s">
        <v>227</v>
      </c>
      <c r="E377" s="147">
        <f>E352+E371</f>
        <v>638702</v>
      </c>
      <c r="F377" s="147">
        <f>F352+F371</f>
        <v>794264.0000000001</v>
      </c>
      <c r="G377" s="147">
        <f>G352+G371</f>
        <v>159095.1</v>
      </c>
      <c r="H377" s="27">
        <f>(G377/F377)*100</f>
        <v>20.03050622966671</v>
      </c>
    </row>
    <row r="378" spans="1:8" ht="15" hidden="1">
      <c r="A378" s="143"/>
      <c r="B378" s="143"/>
      <c r="C378" s="143"/>
      <c r="D378" s="146" t="s">
        <v>228</v>
      </c>
      <c r="E378" s="147"/>
      <c r="F378" s="147"/>
      <c r="G378" s="147"/>
      <c r="H378" s="147"/>
    </row>
    <row r="379" spans="1:8" ht="15" hidden="1">
      <c r="A379" s="143"/>
      <c r="B379" s="143"/>
      <c r="C379" s="143"/>
      <c r="D379" s="143" t="s">
        <v>229</v>
      </c>
      <c r="E379" s="148">
        <f>SUM(E252,E305,E307,E313,E318)</f>
        <v>35785</v>
      </c>
      <c r="F379" s="148"/>
      <c r="G379" s="148"/>
      <c r="H379" s="148"/>
    </row>
    <row r="380" spans="1:8" ht="15" hidden="1">
      <c r="A380" s="144"/>
      <c r="B380" s="144"/>
      <c r="C380" s="144"/>
      <c r="D380" s="144" t="s">
        <v>230</v>
      </c>
      <c r="E380" s="145"/>
      <c r="F380" s="145"/>
      <c r="G380" s="145"/>
      <c r="H380" s="145"/>
    </row>
    <row r="381" spans="1:8" ht="15" hidden="1">
      <c r="A381" s="144"/>
      <c r="B381" s="144"/>
      <c r="C381" s="144"/>
      <c r="D381" s="144" t="s">
        <v>229</v>
      </c>
      <c r="E381" s="145"/>
      <c r="F381" s="145"/>
      <c r="G381" s="145"/>
      <c r="H381" s="145"/>
    </row>
    <row r="382" spans="1:8" ht="15" hidden="1">
      <c r="A382" s="144"/>
      <c r="B382" s="144"/>
      <c r="C382" s="144"/>
      <c r="D382" s="144"/>
      <c r="E382" s="145"/>
      <c r="F382" s="145"/>
      <c r="G382" s="145"/>
      <c r="H382" s="145"/>
    </row>
    <row r="383" spans="1:8" ht="15" hidden="1">
      <c r="A383" s="144"/>
      <c r="B383" s="144"/>
      <c r="C383" s="144"/>
      <c r="D383" s="144" t="s">
        <v>231</v>
      </c>
      <c r="E383" s="145"/>
      <c r="F383" s="145"/>
      <c r="G383" s="145"/>
      <c r="H383" s="145"/>
    </row>
    <row r="384" spans="1:8" ht="15" hidden="1">
      <c r="A384" s="144"/>
      <c r="B384" s="144"/>
      <c r="C384" s="144"/>
      <c r="D384" s="144" t="s">
        <v>232</v>
      </c>
      <c r="E384" s="145"/>
      <c r="F384" s="145"/>
      <c r="G384" s="145"/>
      <c r="H384" s="145"/>
    </row>
    <row r="385" spans="1:8" ht="15" hidden="1">
      <c r="A385" s="144"/>
      <c r="B385" s="144"/>
      <c r="C385" s="144"/>
      <c r="D385" s="144" t="s">
        <v>233</v>
      </c>
      <c r="E385" s="145">
        <f>SUM(E11,E12,E75,E76,E77,E136,E174,E175,E176,E177,E178,E200,E212,E214,E250,E264,E265,E266,E267,E268,E269,E272,E273,E274,E276,E277,E278)</f>
        <v>342678</v>
      </c>
      <c r="F385" s="145"/>
      <c r="G385" s="145"/>
      <c r="H385" s="145"/>
    </row>
    <row r="386" spans="1:8" ht="15.75" hidden="1">
      <c r="A386" s="144"/>
      <c r="B386" s="144"/>
      <c r="C386" s="144"/>
      <c r="D386" s="149" t="s">
        <v>234</v>
      </c>
      <c r="E386" s="150">
        <v>0</v>
      </c>
      <c r="F386" s="150"/>
      <c r="G386" s="150"/>
      <c r="H386" s="150"/>
    </row>
    <row r="387" spans="1:8" ht="15" hidden="1">
      <c r="A387" s="144"/>
      <c r="B387" s="144"/>
      <c r="C387" s="144"/>
      <c r="D387" s="144"/>
      <c r="E387" s="145"/>
      <c r="F387" s="145"/>
      <c r="G387" s="145"/>
      <c r="H387" s="145"/>
    </row>
    <row r="388" spans="1:8" ht="15" hidden="1">
      <c r="A388" s="144"/>
      <c r="B388" s="144"/>
      <c r="C388" s="144"/>
      <c r="D388" s="144"/>
      <c r="E388" s="145"/>
      <c r="F388" s="145"/>
      <c r="G388" s="145"/>
      <c r="H388" s="145"/>
    </row>
    <row r="389" spans="1:8" ht="15">
      <c r="A389" s="144"/>
      <c r="B389" s="144"/>
      <c r="C389" s="144"/>
      <c r="D389" s="144"/>
      <c r="E389" s="145"/>
      <c r="F389" s="145"/>
      <c r="G389" s="145"/>
      <c r="H389" s="145"/>
    </row>
    <row r="390" spans="1:8" ht="15">
      <c r="A390" s="144"/>
      <c r="B390" s="144"/>
      <c r="C390" s="144"/>
      <c r="D390" s="144"/>
      <c r="E390" s="145"/>
      <c r="F390" s="145"/>
      <c r="G390" s="145"/>
      <c r="H390" s="145"/>
    </row>
    <row r="391" spans="1:8" ht="15.75" hidden="1">
      <c r="A391" s="144"/>
      <c r="B391" s="144"/>
      <c r="C391" s="144"/>
      <c r="D391" s="144" t="s">
        <v>230</v>
      </c>
      <c r="E391" s="150">
        <f>SUM(E11,E12,E75,E76,E77,E78,E136,E174,E175,E176,E177,E178,E200,E212,E213,E214,E249,E264,E265,E266,E267,E268,E269,E272,E273,E274,E276,E277,E278)</f>
        <v>343438</v>
      </c>
      <c r="F391" s="150">
        <f>SUM(F11,F12,F75,F76,F77,F78,F136,F174,F175,F176,F177,F178,F200,F212,F213,F214,F249,F264,F265,F266,F267,F268,F269,F272,F273,F274,F276,F277,F278)</f>
        <v>343438</v>
      </c>
      <c r="G391" s="150">
        <f>SUM(G11,G12,G75,G76,G77,G78,G136,G174,G175,G176,G177,G178,G200,G212,G213,G214,G249,G264,G265,G266,G267,G268,G269,G272,G273,G274,G276,G277,G278)</f>
        <v>63764.8</v>
      </c>
      <c r="H391" s="150" t="e">
        <f>SUM(H11,H12,H75,H76,H77,H78,H136,H174,H175,H176,H177,H178,H200,H212,H213,H214,H249,H264,H265,H266,H267,H268,H269,H272,H273,H274,H276,H277,H278)</f>
        <v>#DIV/0!</v>
      </c>
    </row>
    <row r="392" spans="1:8" ht="15" hidden="1">
      <c r="A392" s="144"/>
      <c r="B392" s="144"/>
      <c r="C392" s="144"/>
      <c r="D392" s="144" t="s">
        <v>235</v>
      </c>
      <c r="E392" s="145">
        <f>SUM(E264,E265,E266,E267,E269)</f>
        <v>209800</v>
      </c>
      <c r="F392" s="145">
        <f>SUM(F264,F265,F266,F267,F269)</f>
        <v>209800</v>
      </c>
      <c r="G392" s="145">
        <f>SUM(G264,G265,G266,G267,G269)</f>
        <v>54217.1</v>
      </c>
      <c r="H392" s="145">
        <f>SUM(H264,H265,H266,H267,H269)</f>
        <v>122.06954057168224</v>
      </c>
    </row>
    <row r="393" spans="1:8" ht="15" hidden="1">
      <c r="A393" s="144"/>
      <c r="B393" s="144"/>
      <c r="C393" s="144"/>
      <c r="D393" s="144" t="s">
        <v>236</v>
      </c>
      <c r="E393" s="145">
        <f>SUM(E11,E75,E76,E77,E272,E273,E274)</f>
        <v>16555</v>
      </c>
      <c r="F393" s="145">
        <f>SUM(F11,F75,F76,F77,F272,F273,F274)</f>
        <v>16555</v>
      </c>
      <c r="G393" s="145">
        <f>SUM(G11,G75,G76,G77,G272,G273,G274)</f>
        <v>4895.9</v>
      </c>
      <c r="H393" s="145">
        <f>SUM(H11,H75,H76,H77,H272,H273,H274)</f>
        <v>178.1614832793959</v>
      </c>
    </row>
    <row r="394" spans="1:8" ht="15" hidden="1">
      <c r="A394" s="144"/>
      <c r="B394" s="144"/>
      <c r="C394" s="144"/>
      <c r="D394" s="144" t="s">
        <v>237</v>
      </c>
      <c r="E394" s="145">
        <f>SUM(E12,E78,E136,E178,E200,E214,E249,E277)</f>
        <v>13513</v>
      </c>
      <c r="F394" s="145">
        <f>SUM(F12,F78,F136,F178,F200,F214,F249,F277)</f>
        <v>13513</v>
      </c>
      <c r="G394" s="145">
        <f>SUM(G12,G78,G136,G178,G200,G214,G249,G277)</f>
        <v>2282</v>
      </c>
      <c r="H394" s="145">
        <f>SUM(H12,H78,H136,H178,H200,H214,H249,H277)</f>
        <v>312.4068424120766</v>
      </c>
    </row>
    <row r="395" spans="1:8" ht="15" hidden="1">
      <c r="A395" s="144"/>
      <c r="B395" s="144"/>
      <c r="C395" s="144"/>
      <c r="D395" s="144" t="s">
        <v>238</v>
      </c>
      <c r="E395" s="145"/>
      <c r="F395" s="145"/>
      <c r="G395" s="145"/>
      <c r="H395" s="145"/>
    </row>
    <row r="396" spans="1:8" ht="15" hidden="1">
      <c r="A396" s="144"/>
      <c r="B396" s="144"/>
      <c r="C396" s="144"/>
      <c r="D396" s="144" t="s">
        <v>239</v>
      </c>
      <c r="E396" s="145" t="e">
        <f>+E352-E391-E399-E400</f>
        <v>#REF!</v>
      </c>
      <c r="F396" s="145" t="e">
        <f>+F352-F391-F399-F400</f>
        <v>#REF!</v>
      </c>
      <c r="G396" s="145" t="e">
        <f>+G352-G391-G399-G400</f>
        <v>#REF!</v>
      </c>
      <c r="H396" s="145" t="e">
        <f>+H352-H391-H399-H400</f>
        <v>#DIV/0!</v>
      </c>
    </row>
    <row r="397" spans="1:8" ht="15" hidden="1">
      <c r="A397" s="144"/>
      <c r="B397" s="144"/>
      <c r="C397" s="144"/>
      <c r="D397" s="144" t="s">
        <v>240</v>
      </c>
      <c r="E397" s="145">
        <f>SUM(E25,E34,E42,E44,E91,E96,E100,E106,E109,E110,E301,E306,E308,E310)</f>
        <v>25610</v>
      </c>
      <c r="F397" s="145">
        <f>SUM(F25,F34,F42,F44,F91,F96,F100,F106,F109,F110,F301,F306,F308,F310)</f>
        <v>25610</v>
      </c>
      <c r="G397" s="145">
        <f>SUM(G25,G34,G42,G44,G91,G96,G100,G106,G109,G110,G301,G306,G308,G310)</f>
        <v>11173.5</v>
      </c>
      <c r="H397" s="145" t="e">
        <f>SUM(H25,H34,H42,H44,H91,H96,H100,H106,H109,H110,H301,H306,H308,H310)</f>
        <v>#DIV/0!</v>
      </c>
    </row>
    <row r="398" spans="1:8" ht="15" hidden="1">
      <c r="A398" s="144"/>
      <c r="B398" s="144"/>
      <c r="C398" s="144"/>
      <c r="D398" s="144" t="s">
        <v>241</v>
      </c>
      <c r="E398" s="145">
        <f>SUM(E62,E116,E158,E185,E201,E215,E230,E251)</f>
        <v>4900</v>
      </c>
      <c r="F398" s="145">
        <f>SUM(F62,F116,F158,F185,F201,F215,F230,F251)</f>
        <v>4900</v>
      </c>
      <c r="G398" s="145">
        <f>SUM(G62,G116,G158,G185,G201,G215,G230,G251)</f>
        <v>960.5</v>
      </c>
      <c r="H398" s="145" t="e">
        <f>SUM(H62,H116,H158,H185,H201,H215,H230,H251)</f>
        <v>#DIV/0!</v>
      </c>
    </row>
    <row r="399" spans="1:8" ht="15" hidden="1">
      <c r="A399" s="144"/>
      <c r="B399" s="144"/>
      <c r="C399" s="144"/>
      <c r="D399" s="144" t="s">
        <v>229</v>
      </c>
      <c r="E399" s="145" t="e">
        <f>SUM(#REF!,E252,E305,E307,E313,E318)</f>
        <v>#REF!</v>
      </c>
      <c r="F399" s="145" t="e">
        <f>SUM(#REF!,F252,F305,F307,F313,F318)</f>
        <v>#REF!</v>
      </c>
      <c r="G399" s="145" t="e">
        <f>SUM(#REF!,G252,G305,G307,G313,G318)</f>
        <v>#REF!</v>
      </c>
      <c r="H399" s="145" t="e">
        <f>SUM(#REF!,H252,H305,H307,H313,H318)</f>
        <v>#REF!</v>
      </c>
    </row>
    <row r="400" spans="1:8" ht="15" hidden="1">
      <c r="A400" s="144"/>
      <c r="B400" s="144"/>
      <c r="C400" s="144"/>
      <c r="D400" s="144" t="s">
        <v>231</v>
      </c>
      <c r="E400" s="145" t="e">
        <f>SUM(E13,E15,E19,E59,#REF!,#REF!,#REF!,#REF!,E63,#REF!,#REF!,#REF!,#REF!,#REF!,#REF!,E80,E81,E82,E83,#REF!,E84,E86,#REF!,E137,E138,E181,E228,E250,E280)</f>
        <v>#REF!</v>
      </c>
      <c r="F400" s="145" t="e">
        <f>SUM(F13,F15,F19,F59,#REF!,#REF!,#REF!,#REF!,F63,#REF!,#REF!,#REF!,#REF!,#REF!,#REF!,F80,F81,F82,F83,#REF!,F84,F86,#REF!,F137,F138,F181,F228,F250,F280)</f>
        <v>#REF!</v>
      </c>
      <c r="G400" s="145" t="e">
        <f>SUM(G13,G15,G19,G59,#REF!,#REF!,#REF!,#REF!,G63,#REF!,#REF!,#REF!,#REF!,#REF!,#REF!,G80,G81,G82,G83,#REF!,G84,G86,#REF!,G137,G138,G181,G228,G250,G280)</f>
        <v>#REF!</v>
      </c>
      <c r="H400" s="145" t="e">
        <f>SUM(H13,H15,H19,H59,#REF!,#REF!,#REF!,#REF!,H63,#REF!,#REF!,#REF!,#REF!,#REF!,#REF!,H80,H81,H82,H83,#REF!,H84,H86,#REF!,H137,H138,H181,H228,H250,H280)</f>
        <v>#REF!</v>
      </c>
    </row>
    <row r="401" spans="1:8" ht="15" hidden="1">
      <c r="A401" s="144"/>
      <c r="B401" s="144"/>
      <c r="C401" s="144"/>
      <c r="D401" s="144"/>
      <c r="E401" s="145"/>
      <c r="F401" s="145"/>
      <c r="G401" s="145"/>
      <c r="H401" s="145"/>
    </row>
    <row r="402" spans="1:8" ht="15" hidden="1">
      <c r="A402" s="144"/>
      <c r="B402" s="144"/>
      <c r="C402" s="144"/>
      <c r="D402" s="144"/>
      <c r="E402" s="145"/>
      <c r="F402" s="145"/>
      <c r="G402" s="145"/>
      <c r="H402" s="145"/>
    </row>
    <row r="403" spans="1:8" ht="15" hidden="1">
      <c r="A403" s="144"/>
      <c r="B403" s="144"/>
      <c r="C403" s="144"/>
      <c r="D403" s="144"/>
      <c r="E403" s="145">
        <f>SUM(E302,E305,E307,E313,E318)</f>
        <v>35785</v>
      </c>
      <c r="F403" s="145">
        <f>SUM(F302,F305,F307,F313,F318)</f>
        <v>35785</v>
      </c>
      <c r="G403" s="145">
        <f>SUM(G302,G305,G307,G313,G318)</f>
        <v>17717.3</v>
      </c>
      <c r="H403" s="145" t="e">
        <f>SUM(H302,H305,H307,H313,H318)</f>
        <v>#DIV/0!</v>
      </c>
    </row>
    <row r="404" spans="1:8" ht="15" hidden="1">
      <c r="A404" s="144"/>
      <c r="B404" s="144"/>
      <c r="C404" s="144"/>
      <c r="D404" s="144"/>
      <c r="E404" s="145" t="e">
        <f>SUM(#REF!,#REF!,E63,#REF!,#REF!,#REF!,#REF!,#REF!,#REF!,E250)</f>
        <v>#REF!</v>
      </c>
      <c r="F404" s="145" t="e">
        <f>SUM(#REF!,#REF!,F63,#REF!,#REF!,#REF!,#REF!,#REF!,#REF!,F250)</f>
        <v>#REF!</v>
      </c>
      <c r="G404" s="145" t="e">
        <f>SUM(#REF!,#REF!,G63,#REF!,#REF!,#REF!,#REF!,#REF!,#REF!,G250)</f>
        <v>#REF!</v>
      </c>
      <c r="H404" s="145" t="e">
        <f>SUM(#REF!,#REF!,H63,#REF!,#REF!,#REF!,#REF!,#REF!,#REF!,H250)</f>
        <v>#REF!</v>
      </c>
    </row>
    <row r="405" spans="1:8" ht="15" hidden="1">
      <c r="A405" s="144"/>
      <c r="B405" s="144"/>
      <c r="C405" s="144"/>
      <c r="D405" s="144"/>
      <c r="E405" s="145"/>
      <c r="F405" s="145"/>
      <c r="G405" s="145"/>
      <c r="H405" s="145"/>
    </row>
    <row r="406" spans="1:8" ht="15" hidden="1">
      <c r="A406" s="144"/>
      <c r="B406" s="144"/>
      <c r="C406" s="144"/>
      <c r="D406" s="144"/>
      <c r="E406" s="145" t="e">
        <f>SUM(E403:E405)</f>
        <v>#REF!</v>
      </c>
      <c r="F406" s="145" t="e">
        <f>SUM(F403:F405)</f>
        <v>#REF!</v>
      </c>
      <c r="G406" s="145" t="e">
        <f>SUM(G403:G405)</f>
        <v>#REF!</v>
      </c>
      <c r="H406" s="145" t="e">
        <f>SUM(H403:H405)</f>
        <v>#DIV/0!</v>
      </c>
    </row>
    <row r="407" spans="1:8" ht="15">
      <c r="A407" s="144"/>
      <c r="B407" s="144"/>
      <c r="C407" s="144"/>
      <c r="D407" s="144"/>
      <c r="E407" s="145"/>
      <c r="F407" s="145"/>
      <c r="G407" s="145"/>
      <c r="H407" s="145"/>
    </row>
    <row r="408" spans="1:8" ht="15">
      <c r="A408" s="144"/>
      <c r="B408" s="144"/>
      <c r="C408" s="144"/>
      <c r="D408" s="144"/>
      <c r="E408" s="145"/>
      <c r="F408" s="145"/>
      <c r="G408" s="145"/>
      <c r="H408" s="145"/>
    </row>
    <row r="409" spans="1:8" ht="15">
      <c r="A409" s="144"/>
      <c r="B409" s="144"/>
      <c r="C409" s="144"/>
      <c r="D409" s="144"/>
      <c r="E409" s="145"/>
      <c r="F409" s="145"/>
      <c r="G409" s="145"/>
      <c r="H409" s="145"/>
    </row>
    <row r="410" spans="1:8" ht="15">
      <c r="A410" s="144"/>
      <c r="B410" s="144"/>
      <c r="C410" s="144"/>
      <c r="D410" s="144"/>
      <c r="E410" s="145"/>
      <c r="F410" s="145"/>
      <c r="G410" s="145"/>
      <c r="H410" s="145"/>
    </row>
    <row r="411" spans="1:8" ht="15">
      <c r="A411" s="144"/>
      <c r="B411" s="144"/>
      <c r="C411" s="144"/>
      <c r="D411" s="144"/>
      <c r="E411" s="145"/>
      <c r="F411" s="145"/>
      <c r="G411" s="145"/>
      <c r="H411" s="145"/>
    </row>
    <row r="412" spans="1:8" ht="15">
      <c r="A412" s="144"/>
      <c r="B412" s="144"/>
      <c r="C412" s="144"/>
      <c r="D412" s="144"/>
      <c r="E412" s="145"/>
      <c r="F412" s="145"/>
      <c r="G412" s="145"/>
      <c r="H412" s="145"/>
    </row>
    <row r="413" spans="1:8" ht="15">
      <c r="A413" s="144"/>
      <c r="B413" s="144"/>
      <c r="C413" s="144"/>
      <c r="D413" s="144"/>
      <c r="E413" s="145"/>
      <c r="F413" s="145"/>
      <c r="G413" s="145"/>
      <c r="H413" s="145"/>
    </row>
    <row r="414" spans="1:8" ht="15">
      <c r="A414" s="144"/>
      <c r="B414" s="144"/>
      <c r="C414" s="144"/>
      <c r="D414" s="144"/>
      <c r="E414" s="145"/>
      <c r="F414" s="145"/>
      <c r="G414" s="145"/>
      <c r="H414" s="145"/>
    </row>
    <row r="415" spans="1:8" ht="15">
      <c r="A415" s="144"/>
      <c r="B415" s="144"/>
      <c r="C415" s="144"/>
      <c r="D415" s="144"/>
      <c r="E415" s="145"/>
      <c r="F415" s="145"/>
      <c r="G415" s="145"/>
      <c r="H415" s="145"/>
    </row>
    <row r="416" spans="1:8" ht="15">
      <c r="A416" s="144"/>
      <c r="B416" s="144"/>
      <c r="C416" s="144"/>
      <c r="D416" s="144"/>
      <c r="E416" s="145"/>
      <c r="F416" s="145"/>
      <c r="G416" s="145"/>
      <c r="H416" s="145"/>
    </row>
    <row r="417" spans="1:8" ht="15">
      <c r="A417" s="144"/>
      <c r="B417" s="144"/>
      <c r="C417" s="144"/>
      <c r="D417" s="144"/>
      <c r="E417" s="145"/>
      <c r="F417" s="145"/>
      <c r="G417" s="145"/>
      <c r="H417" s="145"/>
    </row>
    <row r="418" spans="1:8" ht="15">
      <c r="A418" s="144"/>
      <c r="B418" s="144"/>
      <c r="C418" s="144"/>
      <c r="D418" s="144"/>
      <c r="E418" s="145"/>
      <c r="F418" s="145"/>
      <c r="G418" s="145"/>
      <c r="H418" s="145"/>
    </row>
    <row r="419" spans="1:8" ht="15">
      <c r="A419" s="144"/>
      <c r="B419" s="144"/>
      <c r="C419" s="144"/>
      <c r="D419" s="144"/>
      <c r="E419" s="145"/>
      <c r="F419" s="145"/>
      <c r="G419" s="145"/>
      <c r="H419" s="145"/>
    </row>
    <row r="420" spans="1:8" ht="15">
      <c r="A420" s="144"/>
      <c r="B420" s="144"/>
      <c r="C420" s="144"/>
      <c r="D420" s="144"/>
      <c r="E420" s="145"/>
      <c r="F420" s="145"/>
      <c r="G420" s="145"/>
      <c r="H420" s="145"/>
    </row>
    <row r="421" spans="1:8" ht="15">
      <c r="A421" s="144"/>
      <c r="B421" s="144"/>
      <c r="C421" s="144"/>
      <c r="D421" s="144"/>
      <c r="E421" s="145"/>
      <c r="F421" s="145"/>
      <c r="G421" s="145"/>
      <c r="H421" s="145"/>
    </row>
    <row r="422" spans="1:8" ht="15">
      <c r="A422" s="144"/>
      <c r="B422" s="144"/>
      <c r="C422" s="144"/>
      <c r="D422" s="144"/>
      <c r="E422" s="145"/>
      <c r="F422" s="145"/>
      <c r="G422" s="145"/>
      <c r="H422" s="145"/>
    </row>
    <row r="423" spans="1:8" ht="15">
      <c r="A423" s="144"/>
      <c r="B423" s="144"/>
      <c r="C423" s="144"/>
      <c r="D423" s="144"/>
      <c r="E423" s="145"/>
      <c r="F423" s="145"/>
      <c r="G423" s="145"/>
      <c r="H423" s="145"/>
    </row>
    <row r="424" spans="1:8" ht="15">
      <c r="A424" s="144"/>
      <c r="B424" s="144"/>
      <c r="C424" s="144"/>
      <c r="D424" s="144"/>
      <c r="E424" s="145"/>
      <c r="F424" s="145"/>
      <c r="G424" s="145"/>
      <c r="H424" s="145"/>
    </row>
    <row r="425" spans="1:8" ht="15">
      <c r="A425" s="144"/>
      <c r="B425" s="144"/>
      <c r="C425" s="144"/>
      <c r="D425" s="144"/>
      <c r="E425" s="145"/>
      <c r="F425" s="145"/>
      <c r="G425" s="145"/>
      <c r="H425" s="145"/>
    </row>
    <row r="426" spans="1:8" ht="15">
      <c r="A426" s="144"/>
      <c r="B426" s="144"/>
      <c r="C426" s="144"/>
      <c r="D426" s="144"/>
      <c r="E426" s="145"/>
      <c r="F426" s="145"/>
      <c r="G426" s="145"/>
      <c r="H426" s="145"/>
    </row>
    <row r="427" spans="1:8" ht="15">
      <c r="A427" s="144"/>
      <c r="B427" s="144"/>
      <c r="C427" s="144"/>
      <c r="D427" s="144"/>
      <c r="E427" s="145"/>
      <c r="F427" s="145"/>
      <c r="G427" s="145"/>
      <c r="H427" s="145"/>
    </row>
    <row r="428" spans="1:8" ht="15">
      <c r="A428" s="144"/>
      <c r="B428" s="144"/>
      <c r="C428" s="144"/>
      <c r="D428" s="144"/>
      <c r="E428" s="145"/>
      <c r="F428" s="145"/>
      <c r="G428" s="145"/>
      <c r="H428" s="145"/>
    </row>
    <row r="429" spans="1:8" ht="15">
      <c r="A429" s="144"/>
      <c r="B429" s="144"/>
      <c r="C429" s="144"/>
      <c r="D429" s="144"/>
      <c r="E429" s="145"/>
      <c r="F429" s="145"/>
      <c r="G429" s="145"/>
      <c r="H429" s="145"/>
    </row>
    <row r="430" spans="1:8" ht="15">
      <c r="A430" s="144"/>
      <c r="B430" s="144"/>
      <c r="C430" s="144"/>
      <c r="D430" s="144"/>
      <c r="E430" s="145"/>
      <c r="F430" s="145"/>
      <c r="G430" s="145"/>
      <c r="H430" s="145"/>
    </row>
    <row r="431" spans="1:8" ht="15">
      <c r="A431" s="144"/>
      <c r="B431" s="144"/>
      <c r="C431" s="144"/>
      <c r="D431" s="144"/>
      <c r="E431" s="145"/>
      <c r="F431" s="145"/>
      <c r="G431" s="145"/>
      <c r="H431" s="145"/>
    </row>
    <row r="432" spans="1:8" ht="15">
      <c r="A432" s="144"/>
      <c r="B432" s="144"/>
      <c r="C432" s="144"/>
      <c r="D432" s="144"/>
      <c r="E432" s="145"/>
      <c r="F432" s="145"/>
      <c r="G432" s="145"/>
      <c r="H432" s="145"/>
    </row>
    <row r="433" spans="1:8" ht="15">
      <c r="A433" s="144"/>
      <c r="B433" s="144"/>
      <c r="C433" s="144"/>
      <c r="D433" s="144"/>
      <c r="E433" s="145"/>
      <c r="F433" s="145"/>
      <c r="G433" s="145"/>
      <c r="H433" s="145"/>
    </row>
    <row r="434" spans="1:8" ht="15">
      <c r="A434" s="144"/>
      <c r="B434" s="144"/>
      <c r="C434" s="144"/>
      <c r="D434" s="144"/>
      <c r="E434" s="145"/>
      <c r="F434" s="145"/>
      <c r="G434" s="145"/>
      <c r="H434" s="145"/>
    </row>
    <row r="435" spans="1:8" ht="15">
      <c r="A435" s="144"/>
      <c r="B435" s="144"/>
      <c r="C435" s="144"/>
      <c r="D435" s="144"/>
      <c r="E435" s="145"/>
      <c r="F435" s="145"/>
      <c r="G435" s="145"/>
      <c r="H435" s="145"/>
    </row>
    <row r="436" spans="1:8" ht="15">
      <c r="A436" s="144"/>
      <c r="B436" s="144"/>
      <c r="C436" s="144"/>
      <c r="D436" s="144"/>
      <c r="E436" s="145"/>
      <c r="F436" s="145"/>
      <c r="G436" s="145"/>
      <c r="H436" s="145"/>
    </row>
    <row r="437" spans="1:8" ht="15">
      <c r="A437" s="144"/>
      <c r="B437" s="144"/>
      <c r="C437" s="144"/>
      <c r="D437" s="144"/>
      <c r="E437" s="145"/>
      <c r="F437" s="145"/>
      <c r="G437" s="145"/>
      <c r="H437" s="145"/>
    </row>
    <row r="438" spans="1:8" ht="15">
      <c r="A438" s="144"/>
      <c r="B438" s="144"/>
      <c r="C438" s="144"/>
      <c r="D438" s="144"/>
      <c r="E438" s="145"/>
      <c r="F438" s="145"/>
      <c r="G438" s="145"/>
      <c r="H438" s="145"/>
    </row>
    <row r="439" spans="1:8" ht="15">
      <c r="A439" s="144"/>
      <c r="B439" s="144"/>
      <c r="C439" s="144"/>
      <c r="D439" s="144"/>
      <c r="E439" s="145"/>
      <c r="F439" s="145"/>
      <c r="G439" s="145"/>
      <c r="H439" s="145"/>
    </row>
    <row r="440" spans="1:8" ht="15">
      <c r="A440" s="144"/>
      <c r="B440" s="144"/>
      <c r="C440" s="144"/>
      <c r="D440" s="144"/>
      <c r="E440" s="145"/>
      <c r="F440" s="145"/>
      <c r="G440" s="145"/>
      <c r="H440" s="145"/>
    </row>
    <row r="441" spans="1:8" ht="15">
      <c r="A441" s="144"/>
      <c r="B441" s="144"/>
      <c r="C441" s="144"/>
      <c r="D441" s="144"/>
      <c r="E441" s="145"/>
      <c r="F441" s="145"/>
      <c r="G441" s="145"/>
      <c r="H441" s="145"/>
    </row>
    <row r="442" spans="1:8" ht="15">
      <c r="A442" s="144"/>
      <c r="B442" s="144"/>
      <c r="C442" s="144"/>
      <c r="D442" s="144"/>
      <c r="E442" s="145"/>
      <c r="F442" s="145"/>
      <c r="G442" s="145"/>
      <c r="H442" s="145"/>
    </row>
  </sheetData>
  <sheetProtection/>
  <mergeCells count="2">
    <mergeCell ref="A1:C1"/>
    <mergeCell ref="A4:E4"/>
  </mergeCells>
  <printOptions/>
  <pageMargins left="0.35433070866141736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345"/>
  <sheetViews>
    <sheetView zoomScale="75" zoomScaleNormal="75" zoomScaleSheetLayoutView="100" zoomScalePageLayoutView="0" workbookViewId="0" topLeftCell="C293">
      <selection activeCell="D13" sqref="D13"/>
    </sheetView>
  </sheetViews>
  <sheetFormatPr defaultColWidth="9.140625" defaultRowHeight="12.75"/>
  <cols>
    <col min="1" max="1" width="8.8515625" style="153" customWidth="1"/>
    <col min="2" max="2" width="10.8515625" style="153" bestFit="1" customWidth="1"/>
    <col min="3" max="3" width="79.7109375" style="153" customWidth="1"/>
    <col min="4" max="4" width="15.7109375" style="153" customWidth="1"/>
    <col min="5" max="6" width="15.8515625" style="153" customWidth="1"/>
    <col min="7" max="7" width="13.28125" style="153" customWidth="1"/>
    <col min="8" max="16384" width="9.140625" style="153" customWidth="1"/>
  </cols>
  <sheetData>
    <row r="1" spans="1:7" ht="21" customHeight="1">
      <c r="A1" s="7" t="s">
        <v>242</v>
      </c>
      <c r="B1" s="8"/>
      <c r="C1" s="289" t="s">
        <v>0</v>
      </c>
      <c r="D1" s="151"/>
      <c r="E1" s="152"/>
      <c r="F1" s="152"/>
      <c r="G1" s="152"/>
    </row>
    <row r="2" spans="1:3" ht="15.75" customHeight="1">
      <c r="A2" s="7"/>
      <c r="B2" s="8"/>
      <c r="C2" s="154"/>
    </row>
    <row r="3" spans="1:7" s="157" customFormat="1" ht="24" customHeight="1">
      <c r="A3" s="286" t="s">
        <v>243</v>
      </c>
      <c r="B3" s="286"/>
      <c r="C3" s="286"/>
      <c r="D3" s="155"/>
      <c r="E3" s="156"/>
      <c r="F3" s="156"/>
      <c r="G3" s="156"/>
    </row>
    <row r="4" spans="4:7" s="144" customFormat="1" ht="15.75" customHeight="1" thickBot="1">
      <c r="D4" s="158"/>
      <c r="E4" s="158"/>
      <c r="F4" s="156" t="s">
        <v>244</v>
      </c>
      <c r="G4" s="158"/>
    </row>
    <row r="5" spans="1:7" s="144" customFormat="1" ht="15.75" customHeight="1">
      <c r="A5" s="159" t="s">
        <v>2</v>
      </c>
      <c r="B5" s="160" t="s">
        <v>3</v>
      </c>
      <c r="C5" s="161" t="s">
        <v>5</v>
      </c>
      <c r="D5" s="161" t="s">
        <v>6</v>
      </c>
      <c r="E5" s="161" t="s">
        <v>6</v>
      </c>
      <c r="F5" s="161" t="s">
        <v>7</v>
      </c>
      <c r="G5" s="161" t="s">
        <v>245</v>
      </c>
    </row>
    <row r="6" spans="1:7" s="144" customFormat="1" ht="15.75" customHeight="1" thickBot="1">
      <c r="A6" s="162"/>
      <c r="B6" s="163"/>
      <c r="C6" s="164"/>
      <c r="D6" s="165" t="s">
        <v>9</v>
      </c>
      <c r="E6" s="165" t="s">
        <v>10</v>
      </c>
      <c r="F6" s="165" t="s">
        <v>12</v>
      </c>
      <c r="G6" s="165" t="s">
        <v>246</v>
      </c>
    </row>
    <row r="7" spans="1:7" s="144" customFormat="1" ht="16.5" customHeight="1" thickTop="1">
      <c r="A7" s="166">
        <v>10</v>
      </c>
      <c r="B7" s="167"/>
      <c r="C7" s="113" t="s">
        <v>247</v>
      </c>
      <c r="D7" s="168"/>
      <c r="E7" s="169"/>
      <c r="F7" s="170"/>
      <c r="G7" s="168"/>
    </row>
    <row r="8" spans="1:7" s="144" customFormat="1" ht="15" customHeight="1">
      <c r="A8" s="171"/>
      <c r="B8" s="172"/>
      <c r="C8" s="171"/>
      <c r="D8" s="104"/>
      <c r="E8" s="105"/>
      <c r="F8" s="106"/>
      <c r="G8" s="104"/>
    </row>
    <row r="9" spans="1:7" s="144" customFormat="1" ht="15" customHeight="1">
      <c r="A9" s="171"/>
      <c r="B9" s="173">
        <v>2143</v>
      </c>
      <c r="C9" s="69" t="s">
        <v>248</v>
      </c>
      <c r="D9" s="104">
        <v>12000</v>
      </c>
      <c r="E9" s="105">
        <v>16473</v>
      </c>
      <c r="F9" s="106">
        <v>8123.2</v>
      </c>
      <c r="G9" s="104">
        <f aca="true" t="shared" si="0" ref="G9:G33">(F9/E9)*100</f>
        <v>49.31220785527833</v>
      </c>
    </row>
    <row r="10" spans="1:7" s="144" customFormat="1" ht="15">
      <c r="A10" s="69"/>
      <c r="B10" s="173">
        <v>3111</v>
      </c>
      <c r="C10" s="69" t="s">
        <v>249</v>
      </c>
      <c r="D10" s="174">
        <v>6980</v>
      </c>
      <c r="E10" s="175">
        <v>6980</v>
      </c>
      <c r="F10" s="176">
        <v>1740</v>
      </c>
      <c r="G10" s="104">
        <f t="shared" si="0"/>
        <v>24.92836676217765</v>
      </c>
    </row>
    <row r="11" spans="1:7" s="144" customFormat="1" ht="15">
      <c r="A11" s="69"/>
      <c r="B11" s="173">
        <v>3113</v>
      </c>
      <c r="C11" s="69" t="s">
        <v>250</v>
      </c>
      <c r="D11" s="174">
        <v>31120</v>
      </c>
      <c r="E11" s="175">
        <v>32215</v>
      </c>
      <c r="F11" s="176">
        <v>7782</v>
      </c>
      <c r="G11" s="104">
        <f t="shared" si="0"/>
        <v>24.156448859227066</v>
      </c>
    </row>
    <row r="12" spans="1:7" s="144" customFormat="1" ht="15">
      <c r="A12" s="69"/>
      <c r="B12" s="173">
        <v>3114</v>
      </c>
      <c r="C12" s="69" t="s">
        <v>251</v>
      </c>
      <c r="D12" s="174">
        <v>150</v>
      </c>
      <c r="E12" s="175">
        <v>150</v>
      </c>
      <c r="F12" s="176">
        <v>129.1</v>
      </c>
      <c r="G12" s="104">
        <f t="shared" si="0"/>
        <v>86.06666666666666</v>
      </c>
    </row>
    <row r="13" spans="1:7" s="144" customFormat="1" ht="15">
      <c r="A13" s="69"/>
      <c r="B13" s="173">
        <v>3231</v>
      </c>
      <c r="C13" s="69" t="s">
        <v>252</v>
      </c>
      <c r="D13" s="174">
        <v>625</v>
      </c>
      <c r="E13" s="175">
        <v>625</v>
      </c>
      <c r="F13" s="176">
        <v>156</v>
      </c>
      <c r="G13" s="104">
        <f t="shared" si="0"/>
        <v>24.959999999999997</v>
      </c>
    </row>
    <row r="14" spans="1:7" s="144" customFormat="1" ht="15">
      <c r="A14" s="69"/>
      <c r="B14" s="173">
        <v>3313</v>
      </c>
      <c r="C14" s="69" t="s">
        <v>253</v>
      </c>
      <c r="D14" s="104">
        <v>1300</v>
      </c>
      <c r="E14" s="105">
        <v>1300</v>
      </c>
      <c r="F14" s="106">
        <v>196.3</v>
      </c>
      <c r="G14" s="104">
        <f t="shared" si="0"/>
        <v>15.1</v>
      </c>
    </row>
    <row r="15" spans="1:7" s="144" customFormat="1" ht="15" hidden="1">
      <c r="A15" s="69"/>
      <c r="B15" s="173">
        <v>3314</v>
      </c>
      <c r="C15" s="69" t="s">
        <v>254</v>
      </c>
      <c r="D15" s="104"/>
      <c r="E15" s="105"/>
      <c r="F15" s="106"/>
      <c r="G15" s="104" t="e">
        <f t="shared" si="0"/>
        <v>#DIV/0!</v>
      </c>
    </row>
    <row r="16" spans="1:7" s="144" customFormat="1" ht="15">
      <c r="A16" s="69"/>
      <c r="B16" s="173">
        <v>3314</v>
      </c>
      <c r="C16" s="69" t="s">
        <v>255</v>
      </c>
      <c r="D16" s="104">
        <f>7010+130</f>
        <v>7140</v>
      </c>
      <c r="E16" s="105">
        <f>7010+130</f>
        <v>7140</v>
      </c>
      <c r="F16" s="106">
        <v>1882</v>
      </c>
      <c r="G16" s="104">
        <f t="shared" si="0"/>
        <v>26.35854341736695</v>
      </c>
    </row>
    <row r="17" spans="1:7" s="144" customFormat="1" ht="13.5" customHeight="1" hidden="1">
      <c r="A17" s="69"/>
      <c r="B17" s="173">
        <v>3315</v>
      </c>
      <c r="C17" s="69" t="s">
        <v>256</v>
      </c>
      <c r="D17" s="104"/>
      <c r="E17" s="105"/>
      <c r="F17" s="106"/>
      <c r="G17" s="104" t="e">
        <f t="shared" si="0"/>
        <v>#DIV/0!</v>
      </c>
    </row>
    <row r="18" spans="1:7" s="144" customFormat="1" ht="15">
      <c r="A18" s="69"/>
      <c r="B18" s="173">
        <v>3315</v>
      </c>
      <c r="C18" s="69" t="s">
        <v>257</v>
      </c>
      <c r="D18" s="104">
        <v>6350</v>
      </c>
      <c r="E18" s="105">
        <v>6350</v>
      </c>
      <c r="F18" s="106">
        <v>1590</v>
      </c>
      <c r="G18" s="104">
        <f t="shared" si="0"/>
        <v>25.03937007874016</v>
      </c>
    </row>
    <row r="19" spans="1:7" s="144" customFormat="1" ht="15" hidden="1">
      <c r="A19" s="69"/>
      <c r="B19" s="173"/>
      <c r="C19" s="69" t="s">
        <v>258</v>
      </c>
      <c r="D19" s="104">
        <v>0</v>
      </c>
      <c r="E19" s="105">
        <v>0</v>
      </c>
      <c r="F19" s="106"/>
      <c r="G19" s="104" t="e">
        <f t="shared" si="0"/>
        <v>#DIV/0!</v>
      </c>
    </row>
    <row r="20" spans="1:7" s="144" customFormat="1" ht="15">
      <c r="A20" s="69"/>
      <c r="B20" s="173"/>
      <c r="C20" s="69" t="s">
        <v>259</v>
      </c>
      <c r="D20" s="104">
        <v>2206</v>
      </c>
      <c r="E20" s="105">
        <v>2206</v>
      </c>
      <c r="F20" s="106">
        <v>100</v>
      </c>
      <c r="G20" s="104">
        <f t="shared" si="0"/>
        <v>4.533091568449683</v>
      </c>
    </row>
    <row r="21" spans="1:7" s="144" customFormat="1" ht="15">
      <c r="A21" s="69"/>
      <c r="B21" s="173">
        <v>3319</v>
      </c>
      <c r="C21" s="69" t="s">
        <v>260</v>
      </c>
      <c r="D21" s="104">
        <v>500</v>
      </c>
      <c r="E21" s="105">
        <v>3000</v>
      </c>
      <c r="F21" s="106">
        <v>218.4</v>
      </c>
      <c r="G21" s="104">
        <f t="shared" si="0"/>
        <v>7.28</v>
      </c>
    </row>
    <row r="22" spans="1:7" s="144" customFormat="1" ht="15" hidden="1">
      <c r="A22" s="69"/>
      <c r="B22" s="173">
        <v>3322</v>
      </c>
      <c r="C22" s="69" t="s">
        <v>261</v>
      </c>
      <c r="D22" s="104">
        <v>0</v>
      </c>
      <c r="E22" s="105">
        <v>0</v>
      </c>
      <c r="F22" s="106">
        <v>0</v>
      </c>
      <c r="G22" s="104" t="e">
        <f t="shared" si="0"/>
        <v>#DIV/0!</v>
      </c>
    </row>
    <row r="23" spans="1:7" s="144" customFormat="1" ht="15">
      <c r="A23" s="69"/>
      <c r="B23" s="173">
        <v>3326</v>
      </c>
      <c r="C23" s="69" t="s">
        <v>262</v>
      </c>
      <c r="D23" s="104">
        <v>0</v>
      </c>
      <c r="E23" s="105">
        <v>500</v>
      </c>
      <c r="F23" s="106">
        <v>0</v>
      </c>
      <c r="G23" s="104">
        <f t="shared" si="0"/>
        <v>0</v>
      </c>
    </row>
    <row r="24" spans="1:7" s="144" customFormat="1" ht="15">
      <c r="A24" s="69"/>
      <c r="B24" s="173">
        <v>3330</v>
      </c>
      <c r="C24" s="69" t="s">
        <v>263</v>
      </c>
      <c r="D24" s="104">
        <v>120</v>
      </c>
      <c r="E24" s="105">
        <v>5227</v>
      </c>
      <c r="F24" s="106">
        <v>10</v>
      </c>
      <c r="G24" s="104">
        <f t="shared" si="0"/>
        <v>0.1913143294432753</v>
      </c>
    </row>
    <row r="25" spans="1:7" s="144" customFormat="1" ht="15">
      <c r="A25" s="69"/>
      <c r="B25" s="173">
        <v>3349</v>
      </c>
      <c r="C25" s="69" t="s">
        <v>264</v>
      </c>
      <c r="D25" s="104">
        <v>1338</v>
      </c>
      <c r="E25" s="105">
        <v>1375</v>
      </c>
      <c r="F25" s="106">
        <v>240.7</v>
      </c>
      <c r="G25" s="104">
        <f t="shared" si="0"/>
        <v>17.505454545454544</v>
      </c>
    </row>
    <row r="26" spans="1:7" s="144" customFormat="1" ht="15">
      <c r="A26" s="69"/>
      <c r="B26" s="173">
        <v>3392</v>
      </c>
      <c r="C26" s="69" t="s">
        <v>265</v>
      </c>
      <c r="D26" s="104">
        <v>750</v>
      </c>
      <c r="E26" s="105">
        <v>750</v>
      </c>
      <c r="F26" s="106">
        <v>187.5</v>
      </c>
      <c r="G26" s="104">
        <f t="shared" si="0"/>
        <v>25</v>
      </c>
    </row>
    <row r="27" spans="1:7" s="144" customFormat="1" ht="15">
      <c r="A27" s="69"/>
      <c r="B27" s="173">
        <v>3399</v>
      </c>
      <c r="C27" s="69" t="s">
        <v>266</v>
      </c>
      <c r="D27" s="104">
        <v>3180</v>
      </c>
      <c r="E27" s="105">
        <v>3180</v>
      </c>
      <c r="F27" s="106">
        <v>775.9</v>
      </c>
      <c r="G27" s="104">
        <f t="shared" si="0"/>
        <v>24.399371069182386</v>
      </c>
    </row>
    <row r="28" spans="1:7" s="144" customFormat="1" ht="15">
      <c r="A28" s="69"/>
      <c r="B28" s="173">
        <v>3412</v>
      </c>
      <c r="C28" s="69" t="s">
        <v>267</v>
      </c>
      <c r="D28" s="104">
        <v>14953</v>
      </c>
      <c r="E28" s="105">
        <v>14953</v>
      </c>
      <c r="F28" s="106">
        <v>2210</v>
      </c>
      <c r="G28" s="104">
        <f t="shared" si="0"/>
        <v>14.779642881027218</v>
      </c>
    </row>
    <row r="29" spans="1:7" s="144" customFormat="1" ht="15">
      <c r="A29" s="69"/>
      <c r="B29" s="173">
        <v>3412</v>
      </c>
      <c r="C29" s="69" t="s">
        <v>268</v>
      </c>
      <c r="D29" s="104">
        <f>22453-14953</f>
        <v>7500</v>
      </c>
      <c r="E29" s="105">
        <f>22457.2-14953</f>
        <v>7504.200000000001</v>
      </c>
      <c r="F29" s="106">
        <f>5589.8-2210</f>
        <v>3379.8</v>
      </c>
      <c r="G29" s="104">
        <f t="shared" si="0"/>
        <v>45.03877828416087</v>
      </c>
    </row>
    <row r="30" spans="1:7" s="144" customFormat="1" ht="15">
      <c r="A30" s="69"/>
      <c r="B30" s="173">
        <v>3419</v>
      </c>
      <c r="C30" s="69" t="s">
        <v>269</v>
      </c>
      <c r="D30" s="174">
        <v>10960</v>
      </c>
      <c r="E30" s="175">
        <v>10960</v>
      </c>
      <c r="F30" s="176">
        <v>4160</v>
      </c>
      <c r="G30" s="104">
        <f t="shared" si="0"/>
        <v>37.95620437956204</v>
      </c>
    </row>
    <row r="31" spans="1:7" s="144" customFormat="1" ht="15">
      <c r="A31" s="69"/>
      <c r="B31" s="173">
        <v>3421</v>
      </c>
      <c r="C31" s="69" t="s">
        <v>270</v>
      </c>
      <c r="D31" s="174">
        <v>920</v>
      </c>
      <c r="E31" s="175">
        <v>3815.8</v>
      </c>
      <c r="F31" s="176">
        <v>400</v>
      </c>
      <c r="G31" s="104">
        <f t="shared" si="0"/>
        <v>10.482729702814613</v>
      </c>
    </row>
    <row r="32" spans="1:7" s="144" customFormat="1" ht="15">
      <c r="A32" s="69"/>
      <c r="B32" s="173">
        <v>3429</v>
      </c>
      <c r="C32" s="69" t="s">
        <v>271</v>
      </c>
      <c r="D32" s="174">
        <v>0</v>
      </c>
      <c r="E32" s="175">
        <v>1000</v>
      </c>
      <c r="F32" s="176">
        <v>13.5</v>
      </c>
      <c r="G32" s="104">
        <f t="shared" si="0"/>
        <v>1.35</v>
      </c>
    </row>
    <row r="33" spans="1:7" s="144" customFormat="1" ht="15.75" thickBot="1">
      <c r="A33" s="177"/>
      <c r="B33" s="173">
        <v>6223</v>
      </c>
      <c r="C33" s="69" t="s">
        <v>272</v>
      </c>
      <c r="D33" s="104">
        <v>600</v>
      </c>
      <c r="E33" s="105">
        <v>600</v>
      </c>
      <c r="F33" s="106">
        <v>0</v>
      </c>
      <c r="G33" s="104">
        <f t="shared" si="0"/>
        <v>0</v>
      </c>
    </row>
    <row r="34" spans="1:7" s="144" customFormat="1" ht="14.25" customHeight="1" hidden="1" thickBot="1">
      <c r="A34" s="178"/>
      <c r="B34" s="179">
        <v>6409</v>
      </c>
      <c r="C34" s="180" t="s">
        <v>273</v>
      </c>
      <c r="D34" s="181">
        <v>0</v>
      </c>
      <c r="E34" s="182">
        <v>0</v>
      </c>
      <c r="F34" s="183">
        <v>0</v>
      </c>
      <c r="G34" s="181">
        <v>0</v>
      </c>
    </row>
    <row r="35" spans="1:7" s="144" customFormat="1" ht="18.75" customHeight="1" thickBot="1" thickTop="1">
      <c r="A35" s="184"/>
      <c r="B35" s="185"/>
      <c r="C35" s="186" t="s">
        <v>274</v>
      </c>
      <c r="D35" s="187">
        <f>SUM(D9:D34)</f>
        <v>108692</v>
      </c>
      <c r="E35" s="188">
        <f>SUM(E9:E34)</f>
        <v>126304</v>
      </c>
      <c r="F35" s="189">
        <f>SUM(F9:F34)</f>
        <v>33294.4</v>
      </c>
      <c r="G35" s="187">
        <f>(F35/E35)*100</f>
        <v>26.36052698251837</v>
      </c>
    </row>
    <row r="36" spans="1:7" s="144" customFormat="1" ht="15.75" customHeight="1">
      <c r="A36" s="143"/>
      <c r="B36" s="146"/>
      <c r="C36" s="190"/>
      <c r="D36" s="191"/>
      <c r="E36" s="191"/>
      <c r="F36" s="191"/>
      <c r="G36" s="191"/>
    </row>
    <row r="37" spans="1:7" s="144" customFormat="1" ht="18.75" customHeight="1" hidden="1">
      <c r="A37" s="143"/>
      <c r="B37" s="146"/>
      <c r="C37" s="190"/>
      <c r="D37" s="191"/>
      <c r="E37" s="191"/>
      <c r="F37" s="191"/>
      <c r="G37" s="191"/>
    </row>
    <row r="38" spans="1:7" s="144" customFormat="1" ht="18.75" customHeight="1" hidden="1">
      <c r="A38" s="143"/>
      <c r="B38" s="146"/>
      <c r="C38" s="190"/>
      <c r="D38" s="191"/>
      <c r="E38" s="191"/>
      <c r="F38" s="191"/>
      <c r="G38" s="191"/>
    </row>
    <row r="39" spans="1:7" s="144" customFormat="1" ht="15.75" customHeight="1">
      <c r="A39" s="143"/>
      <c r="B39" s="146"/>
      <c r="C39" s="190"/>
      <c r="D39" s="191"/>
      <c r="E39" s="191"/>
      <c r="F39" s="191"/>
      <c r="G39" s="191"/>
    </row>
    <row r="40" spans="1:7" s="144" customFormat="1" ht="15.75" customHeight="1">
      <c r="A40" s="143"/>
      <c r="B40" s="146"/>
      <c r="C40" s="190"/>
      <c r="D40" s="192"/>
      <c r="E40" s="192"/>
      <c r="F40" s="192"/>
      <c r="G40" s="192"/>
    </row>
    <row r="41" spans="1:7" s="144" customFormat="1" ht="12.75" customHeight="1" hidden="1">
      <c r="A41" s="143"/>
      <c r="B41" s="146"/>
      <c r="C41" s="190"/>
      <c r="D41" s="192"/>
      <c r="E41" s="192"/>
      <c r="F41" s="192"/>
      <c r="G41" s="192"/>
    </row>
    <row r="42" spans="1:7" s="144" customFormat="1" ht="12.75" customHeight="1" hidden="1">
      <c r="A42" s="143"/>
      <c r="B42" s="146"/>
      <c r="C42" s="190"/>
      <c r="D42" s="192"/>
      <c r="E42" s="192"/>
      <c r="F42" s="192"/>
      <c r="G42" s="192"/>
    </row>
    <row r="43" s="144" customFormat="1" ht="15.75" customHeight="1" thickBot="1">
      <c r="B43" s="193"/>
    </row>
    <row r="44" spans="1:7" s="144" customFormat="1" ht="15.75">
      <c r="A44" s="159" t="s">
        <v>2</v>
      </c>
      <c r="B44" s="160" t="s">
        <v>3</v>
      </c>
      <c r="C44" s="161" t="s">
        <v>5</v>
      </c>
      <c r="D44" s="161" t="s">
        <v>6</v>
      </c>
      <c r="E44" s="161" t="s">
        <v>6</v>
      </c>
      <c r="F44" s="161" t="s">
        <v>7</v>
      </c>
      <c r="G44" s="161" t="s">
        <v>245</v>
      </c>
    </row>
    <row r="45" spans="1:7" s="144" customFormat="1" ht="15.75" customHeight="1" thickBot="1">
      <c r="A45" s="162"/>
      <c r="B45" s="163"/>
      <c r="C45" s="164"/>
      <c r="D45" s="165" t="s">
        <v>9</v>
      </c>
      <c r="E45" s="165" t="s">
        <v>10</v>
      </c>
      <c r="F45" s="165" t="s">
        <v>12</v>
      </c>
      <c r="G45" s="165" t="s">
        <v>246</v>
      </c>
    </row>
    <row r="46" spans="1:7" s="144" customFormat="1" ht="16.5" customHeight="1" thickTop="1">
      <c r="A46" s="166">
        <v>20</v>
      </c>
      <c r="B46" s="167"/>
      <c r="C46" s="113" t="s">
        <v>275</v>
      </c>
      <c r="D46" s="79"/>
      <c r="E46" s="77"/>
      <c r="F46" s="78"/>
      <c r="G46" s="79"/>
    </row>
    <row r="47" spans="1:7" s="144" customFormat="1" ht="15" customHeight="1">
      <c r="A47" s="171"/>
      <c r="B47" s="172"/>
      <c r="C47" s="194"/>
      <c r="D47" s="104"/>
      <c r="E47" s="105"/>
      <c r="F47" s="106"/>
      <c r="G47" s="104"/>
    </row>
    <row r="48" spans="1:7" s="144" customFormat="1" ht="15" hidden="1">
      <c r="A48" s="69"/>
      <c r="B48" s="173">
        <v>2143</v>
      </c>
      <c r="C48" s="71" t="s">
        <v>276</v>
      </c>
      <c r="D48" s="56">
        <v>0</v>
      </c>
      <c r="E48" s="28">
        <v>0</v>
      </c>
      <c r="F48" s="29">
        <v>0</v>
      </c>
      <c r="G48" s="104" t="e">
        <f>(#REF!/E48)*100</f>
        <v>#REF!</v>
      </c>
    </row>
    <row r="49" spans="1:7" s="144" customFormat="1" ht="15" customHeight="1" hidden="1">
      <c r="A49" s="69"/>
      <c r="B49" s="173">
        <v>2229</v>
      </c>
      <c r="C49" s="71" t="s">
        <v>277</v>
      </c>
      <c r="D49" s="56">
        <v>0</v>
      </c>
      <c r="E49" s="28">
        <v>0</v>
      </c>
      <c r="F49" s="29">
        <v>0</v>
      </c>
      <c r="G49" s="104" t="e">
        <f>(#REF!/E49)*100</f>
        <v>#REF!</v>
      </c>
    </row>
    <row r="50" spans="1:7" s="144" customFormat="1" ht="15">
      <c r="A50" s="69"/>
      <c r="B50" s="173">
        <v>2212</v>
      </c>
      <c r="C50" s="71" t="s">
        <v>278</v>
      </c>
      <c r="D50" s="56">
        <v>1200</v>
      </c>
      <c r="E50" s="28">
        <v>803</v>
      </c>
      <c r="F50" s="29">
        <v>0</v>
      </c>
      <c r="G50" s="104">
        <f aca="true" t="shared" si="1" ref="G50:G61">(F50/E50)*100</f>
        <v>0</v>
      </c>
    </row>
    <row r="51" spans="1:7" s="144" customFormat="1" ht="15" hidden="1">
      <c r="A51" s="69"/>
      <c r="B51" s="173">
        <v>2310</v>
      </c>
      <c r="C51" s="71" t="s">
        <v>279</v>
      </c>
      <c r="D51" s="56">
        <v>0</v>
      </c>
      <c r="E51" s="28">
        <v>0</v>
      </c>
      <c r="F51" s="29"/>
      <c r="G51" s="104" t="e">
        <f t="shared" si="1"/>
        <v>#DIV/0!</v>
      </c>
    </row>
    <row r="52" spans="1:7" s="144" customFormat="1" ht="15">
      <c r="A52" s="69"/>
      <c r="B52" s="173">
        <v>2321</v>
      </c>
      <c r="C52" s="71" t="s">
        <v>280</v>
      </c>
      <c r="D52" s="56">
        <v>500</v>
      </c>
      <c r="E52" s="28">
        <v>500</v>
      </c>
      <c r="F52" s="29">
        <v>57.2</v>
      </c>
      <c r="G52" s="104">
        <f t="shared" si="1"/>
        <v>11.44</v>
      </c>
    </row>
    <row r="53" spans="1:7" s="144" customFormat="1" ht="15">
      <c r="A53" s="69"/>
      <c r="B53" s="173">
        <v>3322</v>
      </c>
      <c r="C53" s="195" t="s">
        <v>281</v>
      </c>
      <c r="D53" s="56">
        <v>300</v>
      </c>
      <c r="E53" s="28">
        <v>300</v>
      </c>
      <c r="F53" s="29">
        <v>0</v>
      </c>
      <c r="G53" s="104">
        <f t="shared" si="1"/>
        <v>0</v>
      </c>
    </row>
    <row r="54" spans="1:7" s="144" customFormat="1" ht="15">
      <c r="A54" s="69"/>
      <c r="B54" s="173">
        <v>3635</v>
      </c>
      <c r="C54" s="195" t="s">
        <v>282</v>
      </c>
      <c r="D54" s="56">
        <v>500</v>
      </c>
      <c r="E54" s="28">
        <v>560</v>
      </c>
      <c r="F54" s="29">
        <v>133.8</v>
      </c>
      <c r="G54" s="104">
        <f t="shared" si="1"/>
        <v>23.892857142857146</v>
      </c>
    </row>
    <row r="55" spans="1:7" s="144" customFormat="1" ht="15">
      <c r="A55" s="69"/>
      <c r="B55" s="173">
        <v>3636</v>
      </c>
      <c r="C55" s="195" t="s">
        <v>283</v>
      </c>
      <c r="D55" s="56">
        <v>600</v>
      </c>
      <c r="E55" s="28">
        <v>600</v>
      </c>
      <c r="F55" s="29">
        <v>144</v>
      </c>
      <c r="G55" s="104">
        <f t="shared" si="1"/>
        <v>24</v>
      </c>
    </row>
    <row r="56" spans="1:7" s="149" customFormat="1" ht="15.75">
      <c r="A56" s="69">
        <v>434902</v>
      </c>
      <c r="B56" s="173">
        <v>4349</v>
      </c>
      <c r="C56" s="71" t="s">
        <v>284</v>
      </c>
      <c r="D56" s="70">
        <v>300</v>
      </c>
      <c r="E56" s="24">
        <v>300</v>
      </c>
      <c r="F56" s="25">
        <v>0</v>
      </c>
      <c r="G56" s="104">
        <f t="shared" si="1"/>
        <v>0</v>
      </c>
    </row>
    <row r="57" spans="1:7" s="149" customFormat="1" ht="15.75" hidden="1">
      <c r="A57" s="69">
        <v>434902</v>
      </c>
      <c r="B57" s="173">
        <v>4349</v>
      </c>
      <c r="C57" s="71" t="s">
        <v>285</v>
      </c>
      <c r="D57" s="70">
        <v>0</v>
      </c>
      <c r="E57" s="24">
        <v>0</v>
      </c>
      <c r="F57" s="25"/>
      <c r="G57" s="104" t="e">
        <f t="shared" si="1"/>
        <v>#DIV/0!</v>
      </c>
    </row>
    <row r="58" spans="1:7" s="144" customFormat="1" ht="15">
      <c r="A58" s="196"/>
      <c r="B58" s="173">
        <v>6223</v>
      </c>
      <c r="C58" s="195" t="s">
        <v>286</v>
      </c>
      <c r="D58" s="70">
        <v>1000</v>
      </c>
      <c r="E58" s="24">
        <v>47</v>
      </c>
      <c r="F58" s="25">
        <v>0</v>
      </c>
      <c r="G58" s="104">
        <f t="shared" si="1"/>
        <v>0</v>
      </c>
    </row>
    <row r="59" spans="1:7" s="144" customFormat="1" ht="15">
      <c r="A59" s="196"/>
      <c r="B59" s="173">
        <v>6409</v>
      </c>
      <c r="C59" s="195" t="s">
        <v>287</v>
      </c>
      <c r="D59" s="70">
        <v>1000</v>
      </c>
      <c r="E59" s="24">
        <v>940</v>
      </c>
      <c r="F59" s="25">
        <v>0</v>
      </c>
      <c r="G59" s="104">
        <f t="shared" si="1"/>
        <v>0</v>
      </c>
    </row>
    <row r="60" spans="1:7" s="144" customFormat="1" ht="15" hidden="1">
      <c r="A60" s="196">
        <v>6409</v>
      </c>
      <c r="B60" s="173">
        <v>6409</v>
      </c>
      <c r="C60" s="195" t="s">
        <v>288</v>
      </c>
      <c r="D60" s="70">
        <v>0</v>
      </c>
      <c r="E60" s="24">
        <v>0</v>
      </c>
      <c r="F60" s="25"/>
      <c r="G60" s="104" t="e">
        <f t="shared" si="1"/>
        <v>#DIV/0!</v>
      </c>
    </row>
    <row r="61" spans="1:7" s="149" customFormat="1" ht="15.75">
      <c r="A61" s="113"/>
      <c r="B61" s="172"/>
      <c r="C61" s="197" t="s">
        <v>289</v>
      </c>
      <c r="D61" s="198">
        <f>SUM(D48:D60)</f>
        <v>5400</v>
      </c>
      <c r="E61" s="199">
        <f>SUM(E48:E60)</f>
        <v>4050</v>
      </c>
      <c r="F61" s="200">
        <f>SUM(F48:F60)</f>
        <v>335</v>
      </c>
      <c r="G61" s="104">
        <f t="shared" si="1"/>
        <v>8.271604938271606</v>
      </c>
    </row>
    <row r="62" spans="1:7" s="149" customFormat="1" ht="7.5" customHeight="1" hidden="1">
      <c r="A62" s="201"/>
      <c r="B62" s="202"/>
      <c r="C62" s="194"/>
      <c r="D62" s="203"/>
      <c r="E62" s="204"/>
      <c r="F62" s="205"/>
      <c r="G62" s="203"/>
    </row>
    <row r="63" spans="1:7" s="149" customFormat="1" ht="17.25" customHeight="1" hidden="1">
      <c r="A63" s="190"/>
      <c r="B63" s="206"/>
      <c r="C63" s="190"/>
      <c r="D63" s="192"/>
      <c r="E63" s="207"/>
      <c r="F63" s="208"/>
      <c r="G63" s="192"/>
    </row>
    <row r="64" spans="1:7" s="149" customFormat="1" ht="17.25" customHeight="1" hidden="1">
      <c r="A64" s="190"/>
      <c r="B64" s="206"/>
      <c r="C64" s="190"/>
      <c r="D64" s="192"/>
      <c r="E64" s="209"/>
      <c r="F64" s="210"/>
      <c r="G64" s="152"/>
    </row>
    <row r="65" spans="1:7" s="149" customFormat="1" ht="17.25" customHeight="1" hidden="1">
      <c r="A65" s="190"/>
      <c r="B65" s="206"/>
      <c r="C65" s="190"/>
      <c r="D65" s="192"/>
      <c r="E65" s="209"/>
      <c r="F65" s="210"/>
      <c r="G65" s="152"/>
    </row>
    <row r="66" spans="1:7" s="149" customFormat="1" ht="17.25" customHeight="1" hidden="1">
      <c r="A66" s="190"/>
      <c r="B66" s="206"/>
      <c r="C66" s="190"/>
      <c r="D66" s="192"/>
      <c r="E66" s="209"/>
      <c r="F66" s="210"/>
      <c r="G66" s="152"/>
    </row>
    <row r="67" spans="1:7" s="149" customFormat="1" ht="17.25" customHeight="1" hidden="1">
      <c r="A67" s="190"/>
      <c r="B67" s="206"/>
      <c r="C67" s="190"/>
      <c r="D67" s="192"/>
      <c r="E67" s="209"/>
      <c r="F67" s="210"/>
      <c r="G67" s="152"/>
    </row>
    <row r="68" spans="1:7" s="149" customFormat="1" ht="17.25" customHeight="1" hidden="1" thickBot="1">
      <c r="A68" s="190"/>
      <c r="B68" s="206"/>
      <c r="C68" s="190"/>
      <c r="D68" s="192"/>
      <c r="E68" s="211"/>
      <c r="F68" s="212"/>
      <c r="G68" s="156" t="s">
        <v>244</v>
      </c>
    </row>
    <row r="69" spans="1:7" s="149" customFormat="1" ht="17.25" customHeight="1" hidden="1">
      <c r="A69" s="190"/>
      <c r="B69" s="206"/>
      <c r="C69" s="190"/>
      <c r="D69" s="192"/>
      <c r="E69" s="209"/>
      <c r="F69" s="210"/>
      <c r="G69" s="152"/>
    </row>
    <row r="70" spans="1:7" s="149" customFormat="1" ht="16.5" customHeight="1" hidden="1" thickBot="1">
      <c r="A70" s="190"/>
      <c r="B70" s="206"/>
      <c r="C70" s="190"/>
      <c r="D70" s="192"/>
      <c r="E70" s="207"/>
      <c r="F70" s="208"/>
      <c r="G70" s="192"/>
    </row>
    <row r="71" spans="1:7" s="149" customFormat="1" ht="15.75" customHeight="1" hidden="1">
      <c r="A71" s="159" t="s">
        <v>2</v>
      </c>
      <c r="B71" s="160" t="s">
        <v>3</v>
      </c>
      <c r="C71" s="161" t="s">
        <v>5</v>
      </c>
      <c r="D71" s="161" t="s">
        <v>6</v>
      </c>
      <c r="E71" s="213" t="s">
        <v>6</v>
      </c>
      <c r="F71" s="214" t="s">
        <v>7</v>
      </c>
      <c r="G71" s="161" t="s">
        <v>245</v>
      </c>
    </row>
    <row r="72" spans="1:7" s="149" customFormat="1" ht="15.75" customHeight="1" hidden="1" thickBot="1">
      <c r="A72" s="162"/>
      <c r="B72" s="163"/>
      <c r="C72" s="164"/>
      <c r="D72" s="165" t="s">
        <v>9</v>
      </c>
      <c r="E72" s="215" t="s">
        <v>10</v>
      </c>
      <c r="F72" s="216" t="s">
        <v>11</v>
      </c>
      <c r="G72" s="165" t="s">
        <v>246</v>
      </c>
    </row>
    <row r="73" spans="1:7" s="149" customFormat="1" ht="15.75">
      <c r="A73" s="69"/>
      <c r="B73" s="173"/>
      <c r="C73" s="217"/>
      <c r="D73" s="104"/>
      <c r="E73" s="105"/>
      <c r="F73" s="106"/>
      <c r="G73" s="104"/>
    </row>
    <row r="74" spans="1:7" s="149" customFormat="1" ht="15.75">
      <c r="A74" s="69"/>
      <c r="B74" s="173"/>
      <c r="C74" s="217" t="s">
        <v>290</v>
      </c>
      <c r="D74" s="104"/>
      <c r="E74" s="105"/>
      <c r="F74" s="106"/>
      <c r="G74" s="104"/>
    </row>
    <row r="75" spans="1:7" s="149" customFormat="1" ht="14.25" customHeight="1">
      <c r="A75" s="69"/>
      <c r="B75" s="173"/>
      <c r="C75" s="71"/>
      <c r="D75" s="218"/>
      <c r="E75" s="219"/>
      <c r="F75" s="220"/>
      <c r="G75" s="218"/>
    </row>
    <row r="76" spans="1:7" s="149" customFormat="1" ht="15.75">
      <c r="A76" s="69">
        <v>71004</v>
      </c>
      <c r="B76" s="173">
        <v>2143</v>
      </c>
      <c r="C76" s="71" t="s">
        <v>291</v>
      </c>
      <c r="D76" s="104">
        <v>0</v>
      </c>
      <c r="E76" s="105">
        <v>0</v>
      </c>
      <c r="F76" s="106">
        <v>178.1</v>
      </c>
      <c r="G76" s="104" t="e">
        <f aca="true" t="shared" si="2" ref="G76:G118">(F76/E76)*100</f>
        <v>#DIV/0!</v>
      </c>
    </row>
    <row r="77" spans="1:7" s="149" customFormat="1" ht="15.75">
      <c r="A77" s="69">
        <v>81023</v>
      </c>
      <c r="B77" s="173">
        <v>2143</v>
      </c>
      <c r="C77" s="71" t="s">
        <v>292</v>
      </c>
      <c r="D77" s="104">
        <v>15000</v>
      </c>
      <c r="E77" s="105">
        <v>17050</v>
      </c>
      <c r="F77" s="106">
        <v>2518.3</v>
      </c>
      <c r="G77" s="104">
        <f t="shared" si="2"/>
        <v>14.770087976539589</v>
      </c>
    </row>
    <row r="78" spans="1:7" s="149" customFormat="1" ht="15.75">
      <c r="A78" s="69">
        <v>61005</v>
      </c>
      <c r="B78" s="173">
        <v>2212</v>
      </c>
      <c r="C78" s="221" t="s">
        <v>293</v>
      </c>
      <c r="D78" s="104">
        <v>0</v>
      </c>
      <c r="E78" s="105">
        <v>4000</v>
      </c>
      <c r="F78" s="106">
        <v>29</v>
      </c>
      <c r="G78" s="104">
        <f t="shared" si="2"/>
        <v>0.7250000000000001</v>
      </c>
    </row>
    <row r="79" spans="1:7" s="149" customFormat="1" ht="15.75">
      <c r="A79" s="69">
        <v>61006</v>
      </c>
      <c r="B79" s="173">
        <v>2212</v>
      </c>
      <c r="C79" s="71" t="s">
        <v>294</v>
      </c>
      <c r="D79" s="104">
        <v>2500</v>
      </c>
      <c r="E79" s="105">
        <v>3205</v>
      </c>
      <c r="F79" s="106">
        <v>875.3</v>
      </c>
      <c r="G79" s="104">
        <f t="shared" si="2"/>
        <v>27.31045241809672</v>
      </c>
    </row>
    <row r="80" spans="1:7" s="149" customFormat="1" ht="15.75">
      <c r="A80" s="69">
        <v>81006</v>
      </c>
      <c r="B80" s="173">
        <v>2212</v>
      </c>
      <c r="C80" s="71" t="s">
        <v>295</v>
      </c>
      <c r="D80" s="104">
        <v>12000</v>
      </c>
      <c r="E80" s="105">
        <v>13200</v>
      </c>
      <c r="F80" s="106">
        <v>4531.6</v>
      </c>
      <c r="G80" s="104">
        <f t="shared" si="2"/>
        <v>34.330303030303035</v>
      </c>
    </row>
    <row r="81" spans="1:7" s="149" customFormat="1" ht="15.75">
      <c r="A81" s="69">
        <v>81007</v>
      </c>
      <c r="B81" s="173">
        <v>2212</v>
      </c>
      <c r="C81" s="71" t="s">
        <v>296</v>
      </c>
      <c r="D81" s="104">
        <v>10000</v>
      </c>
      <c r="E81" s="105">
        <v>0</v>
      </c>
      <c r="F81" s="106">
        <v>0</v>
      </c>
      <c r="G81" s="104" t="e">
        <f t="shared" si="2"/>
        <v>#DIV/0!</v>
      </c>
    </row>
    <row r="82" spans="1:7" s="149" customFormat="1" ht="15.75">
      <c r="A82" s="69">
        <v>91015</v>
      </c>
      <c r="B82" s="173">
        <v>2212</v>
      </c>
      <c r="C82" s="221" t="s">
        <v>297</v>
      </c>
      <c r="D82" s="104">
        <v>0</v>
      </c>
      <c r="E82" s="105">
        <v>14353</v>
      </c>
      <c r="F82" s="106">
        <v>16.5</v>
      </c>
      <c r="G82" s="104">
        <f t="shared" si="2"/>
        <v>0.11495854525186372</v>
      </c>
    </row>
    <row r="83" spans="1:7" s="149" customFormat="1" ht="15.75">
      <c r="A83" s="69">
        <v>91017</v>
      </c>
      <c r="B83" s="173">
        <v>2212</v>
      </c>
      <c r="C83" s="71" t="s">
        <v>298</v>
      </c>
      <c r="D83" s="104">
        <v>0</v>
      </c>
      <c r="E83" s="105">
        <v>816</v>
      </c>
      <c r="F83" s="106">
        <v>758.3</v>
      </c>
      <c r="G83" s="104">
        <f t="shared" si="2"/>
        <v>92.92892156862744</v>
      </c>
    </row>
    <row r="84" spans="1:7" s="149" customFormat="1" ht="15.75">
      <c r="A84" s="69">
        <v>10002</v>
      </c>
      <c r="B84" s="173">
        <v>2219</v>
      </c>
      <c r="C84" s="71" t="s">
        <v>299</v>
      </c>
      <c r="D84" s="104">
        <v>7500</v>
      </c>
      <c r="E84" s="105">
        <v>7500</v>
      </c>
      <c r="F84" s="106">
        <v>0</v>
      </c>
      <c r="G84" s="104">
        <f t="shared" si="2"/>
        <v>0</v>
      </c>
    </row>
    <row r="85" spans="1:7" s="149" customFormat="1" ht="15.75">
      <c r="A85" s="69">
        <v>71002</v>
      </c>
      <c r="B85" s="173">
        <v>2219</v>
      </c>
      <c r="C85" s="71" t="s">
        <v>300</v>
      </c>
      <c r="D85" s="104">
        <v>0</v>
      </c>
      <c r="E85" s="105">
        <v>483</v>
      </c>
      <c r="F85" s="106">
        <v>0</v>
      </c>
      <c r="G85" s="104">
        <f t="shared" si="2"/>
        <v>0</v>
      </c>
    </row>
    <row r="86" spans="1:7" s="149" customFormat="1" ht="15.75">
      <c r="A86" s="69">
        <v>71010</v>
      </c>
      <c r="B86" s="173">
        <v>2219</v>
      </c>
      <c r="C86" s="71" t="s">
        <v>301</v>
      </c>
      <c r="D86" s="104">
        <v>0</v>
      </c>
      <c r="E86" s="105">
        <v>5000</v>
      </c>
      <c r="F86" s="106">
        <v>0</v>
      </c>
      <c r="G86" s="104">
        <f t="shared" si="2"/>
        <v>0</v>
      </c>
    </row>
    <row r="87" spans="1:7" s="149" customFormat="1" ht="15.75">
      <c r="A87" s="69">
        <v>71011</v>
      </c>
      <c r="B87" s="173">
        <v>2219</v>
      </c>
      <c r="C87" s="71" t="s">
        <v>302</v>
      </c>
      <c r="D87" s="104">
        <v>6000</v>
      </c>
      <c r="E87" s="105">
        <v>8400</v>
      </c>
      <c r="F87" s="106">
        <v>2207.9</v>
      </c>
      <c r="G87" s="104">
        <f t="shared" si="2"/>
        <v>26.28452380952381</v>
      </c>
    </row>
    <row r="88" spans="1:7" s="149" customFormat="1" ht="18" customHeight="1">
      <c r="A88" s="69">
        <v>91005</v>
      </c>
      <c r="B88" s="173">
        <v>2219</v>
      </c>
      <c r="C88" s="222" t="s">
        <v>303</v>
      </c>
      <c r="D88" s="104">
        <v>0</v>
      </c>
      <c r="E88" s="105">
        <v>13000</v>
      </c>
      <c r="F88" s="106">
        <v>0</v>
      </c>
      <c r="G88" s="104">
        <f t="shared" si="2"/>
        <v>0</v>
      </c>
    </row>
    <row r="89" spans="1:7" s="149" customFormat="1" ht="18" customHeight="1">
      <c r="A89" s="69">
        <v>91008</v>
      </c>
      <c r="B89" s="173">
        <v>2219</v>
      </c>
      <c r="C89" s="223" t="s">
        <v>304</v>
      </c>
      <c r="D89" s="104">
        <v>0</v>
      </c>
      <c r="E89" s="105">
        <v>600</v>
      </c>
      <c r="F89" s="106">
        <v>250</v>
      </c>
      <c r="G89" s="104">
        <f t="shared" si="2"/>
        <v>41.66666666666667</v>
      </c>
    </row>
    <row r="90" spans="1:7" s="149" customFormat="1" ht="15.75">
      <c r="A90" s="26">
        <v>71007</v>
      </c>
      <c r="B90" s="224">
        <v>2221</v>
      </c>
      <c r="C90" s="54" t="s">
        <v>305</v>
      </c>
      <c r="D90" s="104">
        <v>0</v>
      </c>
      <c r="E90" s="105">
        <v>837</v>
      </c>
      <c r="F90" s="106">
        <v>0</v>
      </c>
      <c r="G90" s="104">
        <f t="shared" si="2"/>
        <v>0</v>
      </c>
    </row>
    <row r="91" spans="1:7" s="149" customFormat="1" ht="15.75">
      <c r="A91" s="69">
        <v>91018</v>
      </c>
      <c r="B91" s="173">
        <v>3111</v>
      </c>
      <c r="C91" s="71" t="s">
        <v>306</v>
      </c>
      <c r="D91" s="104">
        <v>0</v>
      </c>
      <c r="E91" s="105">
        <v>1160</v>
      </c>
      <c r="F91" s="106">
        <v>896.4</v>
      </c>
      <c r="G91" s="104">
        <f t="shared" si="2"/>
        <v>77.27586206896552</v>
      </c>
    </row>
    <row r="92" spans="1:7" s="149" customFormat="1" ht="15.75">
      <c r="A92" s="69">
        <v>91020</v>
      </c>
      <c r="B92" s="173">
        <v>3111</v>
      </c>
      <c r="C92" s="71" t="s">
        <v>307</v>
      </c>
      <c r="D92" s="104">
        <v>0</v>
      </c>
      <c r="E92" s="105">
        <v>2844</v>
      </c>
      <c r="F92" s="106">
        <v>1362.1</v>
      </c>
      <c r="G92" s="104">
        <f t="shared" si="2"/>
        <v>47.89381153305204</v>
      </c>
    </row>
    <row r="93" spans="1:7" s="149" customFormat="1" ht="15.75">
      <c r="A93" s="69">
        <v>91021</v>
      </c>
      <c r="B93" s="173">
        <v>3111</v>
      </c>
      <c r="C93" s="71" t="s">
        <v>308</v>
      </c>
      <c r="D93" s="104">
        <v>0</v>
      </c>
      <c r="E93" s="105">
        <v>2714</v>
      </c>
      <c r="F93" s="106">
        <v>2686.9</v>
      </c>
      <c r="G93" s="104">
        <f t="shared" si="2"/>
        <v>99.00147383935152</v>
      </c>
    </row>
    <row r="94" spans="1:7" s="149" customFormat="1" ht="15.75">
      <c r="A94" s="69">
        <v>81015</v>
      </c>
      <c r="B94" s="173">
        <v>3113</v>
      </c>
      <c r="C94" s="71" t="s">
        <v>309</v>
      </c>
      <c r="D94" s="104">
        <v>0</v>
      </c>
      <c r="E94" s="105">
        <v>119</v>
      </c>
      <c r="F94" s="106">
        <v>0</v>
      </c>
      <c r="G94" s="104">
        <f t="shared" si="2"/>
        <v>0</v>
      </c>
    </row>
    <row r="95" spans="1:7" s="149" customFormat="1" ht="15.75">
      <c r="A95" s="69">
        <v>81018</v>
      </c>
      <c r="B95" s="173">
        <v>3113</v>
      </c>
      <c r="C95" s="71" t="s">
        <v>310</v>
      </c>
      <c r="D95" s="104">
        <v>0</v>
      </c>
      <c r="E95" s="105">
        <v>200</v>
      </c>
      <c r="F95" s="106">
        <v>0</v>
      </c>
      <c r="G95" s="104">
        <f t="shared" si="2"/>
        <v>0</v>
      </c>
    </row>
    <row r="96" spans="1:7" s="149" customFormat="1" ht="15.75">
      <c r="A96" s="69">
        <v>91006</v>
      </c>
      <c r="B96" s="173">
        <v>3113</v>
      </c>
      <c r="C96" s="71" t="s">
        <v>311</v>
      </c>
      <c r="D96" s="104">
        <v>0</v>
      </c>
      <c r="E96" s="105">
        <v>5037</v>
      </c>
      <c r="F96" s="106">
        <v>0</v>
      </c>
      <c r="G96" s="104">
        <f t="shared" si="2"/>
        <v>0</v>
      </c>
    </row>
    <row r="97" spans="1:7" s="149" customFormat="1" ht="15.75">
      <c r="A97" s="69">
        <v>91019</v>
      </c>
      <c r="B97" s="173">
        <v>3113</v>
      </c>
      <c r="C97" s="71" t="s">
        <v>312</v>
      </c>
      <c r="D97" s="104">
        <v>0</v>
      </c>
      <c r="E97" s="105">
        <v>920</v>
      </c>
      <c r="F97" s="106">
        <v>663.6</v>
      </c>
      <c r="G97" s="104">
        <f t="shared" si="2"/>
        <v>72.1304347826087</v>
      </c>
    </row>
    <row r="98" spans="1:7" s="149" customFormat="1" ht="15.75">
      <c r="A98" s="69">
        <v>10007</v>
      </c>
      <c r="B98" s="173">
        <v>3314</v>
      </c>
      <c r="C98" s="71" t="s">
        <v>313</v>
      </c>
      <c r="D98" s="104">
        <v>0</v>
      </c>
      <c r="E98" s="105">
        <v>3000</v>
      </c>
      <c r="F98" s="106">
        <v>0</v>
      </c>
      <c r="G98" s="104">
        <f t="shared" si="2"/>
        <v>0</v>
      </c>
    </row>
    <row r="99" spans="1:7" s="149" customFormat="1" ht="15.75">
      <c r="A99" s="69">
        <v>10006</v>
      </c>
      <c r="B99" s="173">
        <v>3322</v>
      </c>
      <c r="C99" s="71" t="s">
        <v>314</v>
      </c>
      <c r="D99" s="104">
        <v>0</v>
      </c>
      <c r="E99" s="105">
        <v>2000</v>
      </c>
      <c r="F99" s="106">
        <v>0</v>
      </c>
      <c r="G99" s="104">
        <f t="shared" si="2"/>
        <v>0</v>
      </c>
    </row>
    <row r="100" spans="1:7" s="149" customFormat="1" ht="15.75">
      <c r="A100" s="69">
        <v>71019</v>
      </c>
      <c r="B100" s="173">
        <v>3322</v>
      </c>
      <c r="C100" s="71" t="s">
        <v>315</v>
      </c>
      <c r="D100" s="104">
        <v>0</v>
      </c>
      <c r="E100" s="105">
        <v>11500</v>
      </c>
      <c r="F100" s="106">
        <v>0</v>
      </c>
      <c r="G100" s="104">
        <f t="shared" si="2"/>
        <v>0</v>
      </c>
    </row>
    <row r="101" spans="1:7" s="149" customFormat="1" ht="15.75">
      <c r="A101" s="69"/>
      <c r="B101" s="173"/>
      <c r="C101" s="71" t="s">
        <v>316</v>
      </c>
      <c r="D101" s="104">
        <v>0</v>
      </c>
      <c r="E101" s="105">
        <v>5</v>
      </c>
      <c r="F101" s="106">
        <v>3.6</v>
      </c>
      <c r="G101" s="104">
        <f t="shared" si="2"/>
        <v>72</v>
      </c>
    </row>
    <row r="102" spans="1:7" s="149" customFormat="1" ht="15.75">
      <c r="A102" s="69">
        <v>81019</v>
      </c>
      <c r="B102" s="173">
        <v>3329</v>
      </c>
      <c r="C102" s="71" t="s">
        <v>317</v>
      </c>
      <c r="D102" s="104">
        <v>0</v>
      </c>
      <c r="E102" s="105">
        <v>6000</v>
      </c>
      <c r="F102" s="106">
        <v>0</v>
      </c>
      <c r="G102" s="104">
        <f t="shared" si="2"/>
        <v>0</v>
      </c>
    </row>
    <row r="103" spans="1:7" s="149" customFormat="1" ht="15.75">
      <c r="A103" s="69">
        <v>10003</v>
      </c>
      <c r="B103" s="173">
        <v>3412</v>
      </c>
      <c r="C103" s="71" t="s">
        <v>318</v>
      </c>
      <c r="D103" s="104">
        <v>0</v>
      </c>
      <c r="E103" s="105">
        <v>4000</v>
      </c>
      <c r="F103" s="106">
        <v>100</v>
      </c>
      <c r="G103" s="104">
        <f t="shared" si="2"/>
        <v>2.5</v>
      </c>
    </row>
    <row r="104" spans="1:7" s="149" customFormat="1" ht="15.75" hidden="1">
      <c r="A104" s="143"/>
      <c r="B104" s="146"/>
      <c r="C104" s="143"/>
      <c r="D104" s="147"/>
      <c r="E104" s="225"/>
      <c r="F104" s="226"/>
      <c r="G104" s="104" t="e">
        <f t="shared" si="2"/>
        <v>#DIV/0!</v>
      </c>
    </row>
    <row r="105" spans="1:7" s="149" customFormat="1" ht="15.75" hidden="1">
      <c r="A105" s="227"/>
      <c r="B105" s="228"/>
      <c r="C105" s="227"/>
      <c r="D105" s="229"/>
      <c r="E105" s="230"/>
      <c r="F105" s="231"/>
      <c r="G105" s="104" t="e">
        <f t="shared" si="2"/>
        <v>#DIV/0!</v>
      </c>
    </row>
    <row r="106" spans="1:7" s="149" customFormat="1" ht="15.75">
      <c r="A106" s="69">
        <v>71009</v>
      </c>
      <c r="B106" s="173">
        <v>3412</v>
      </c>
      <c r="C106" s="223" t="s">
        <v>319</v>
      </c>
      <c r="D106" s="104">
        <f>616+7165</f>
        <v>7781</v>
      </c>
      <c r="E106" s="105">
        <f>1466+7165</f>
        <v>8631</v>
      </c>
      <c r="F106" s="106">
        <f>1.1+3583.6</f>
        <v>3584.7</v>
      </c>
      <c r="G106" s="104">
        <f t="shared" si="2"/>
        <v>41.53284671532846</v>
      </c>
    </row>
    <row r="107" spans="1:7" s="149" customFormat="1" ht="15.75">
      <c r="A107" s="69">
        <v>71009</v>
      </c>
      <c r="B107" s="173">
        <v>3412</v>
      </c>
      <c r="C107" s="223" t="s">
        <v>320</v>
      </c>
      <c r="D107" s="104">
        <f>1357+15362</f>
        <v>16719</v>
      </c>
      <c r="E107" s="105">
        <f>1357+15362</f>
        <v>16719</v>
      </c>
      <c r="F107" s="106">
        <f>678.5+7683.2</f>
        <v>8361.7</v>
      </c>
      <c r="G107" s="104">
        <f t="shared" si="2"/>
        <v>50.01315868173934</v>
      </c>
    </row>
    <row r="108" spans="1:7" s="149" customFormat="1" ht="15.75">
      <c r="A108" s="69">
        <v>81002</v>
      </c>
      <c r="B108" s="173">
        <v>3412</v>
      </c>
      <c r="C108" s="223" t="s">
        <v>321</v>
      </c>
      <c r="D108" s="104">
        <v>0</v>
      </c>
      <c r="E108" s="105">
        <v>516</v>
      </c>
      <c r="F108" s="106">
        <v>88.3</v>
      </c>
      <c r="G108" s="104">
        <f t="shared" si="2"/>
        <v>17.112403100775193</v>
      </c>
    </row>
    <row r="109" spans="1:7" s="149" customFormat="1" ht="15.75">
      <c r="A109" s="69">
        <v>81016</v>
      </c>
      <c r="B109" s="173">
        <v>3421</v>
      </c>
      <c r="C109" s="223" t="s">
        <v>322</v>
      </c>
      <c r="D109" s="104">
        <v>2000</v>
      </c>
      <c r="E109" s="105">
        <v>2793</v>
      </c>
      <c r="F109" s="106">
        <v>159.9</v>
      </c>
      <c r="G109" s="104">
        <f t="shared" si="2"/>
        <v>5.725026852846402</v>
      </c>
    </row>
    <row r="110" spans="1:7" s="149" customFormat="1" ht="15.75">
      <c r="A110" s="69">
        <v>10004</v>
      </c>
      <c r="B110" s="173">
        <v>3612</v>
      </c>
      <c r="C110" s="71" t="s">
        <v>323</v>
      </c>
      <c r="D110" s="104">
        <v>0</v>
      </c>
      <c r="E110" s="105">
        <v>3000</v>
      </c>
      <c r="F110" s="106">
        <v>0</v>
      </c>
      <c r="G110" s="104">
        <f t="shared" si="2"/>
        <v>0</v>
      </c>
    </row>
    <row r="111" spans="1:7" s="149" customFormat="1" ht="15.75">
      <c r="A111" s="69">
        <v>10008</v>
      </c>
      <c r="B111" s="173">
        <v>3613</v>
      </c>
      <c r="C111" s="223" t="s">
        <v>324</v>
      </c>
      <c r="D111" s="104">
        <v>0</v>
      </c>
      <c r="E111" s="105">
        <v>4000</v>
      </c>
      <c r="F111" s="106">
        <v>0</v>
      </c>
      <c r="G111" s="104">
        <f t="shared" si="2"/>
        <v>0</v>
      </c>
    </row>
    <row r="112" spans="1:7" s="149" customFormat="1" ht="15.75" customHeight="1">
      <c r="A112" s="69">
        <v>91004</v>
      </c>
      <c r="B112" s="173">
        <v>3632</v>
      </c>
      <c r="C112" s="223" t="s">
        <v>325</v>
      </c>
      <c r="D112" s="104">
        <v>0</v>
      </c>
      <c r="E112" s="105">
        <v>2600</v>
      </c>
      <c r="F112" s="106">
        <v>874</v>
      </c>
      <c r="G112" s="104">
        <f t="shared" si="2"/>
        <v>33.61538461538461</v>
      </c>
    </row>
    <row r="113" spans="1:7" s="149" customFormat="1" ht="15.75" hidden="1">
      <c r="A113" s="69">
        <v>71014</v>
      </c>
      <c r="B113" s="173">
        <v>3412</v>
      </c>
      <c r="C113" s="223" t="s">
        <v>326</v>
      </c>
      <c r="D113" s="104">
        <v>0</v>
      </c>
      <c r="E113" s="105">
        <v>0</v>
      </c>
      <c r="F113" s="106"/>
      <c r="G113" s="104" t="e">
        <f t="shared" si="2"/>
        <v>#DIV/0!</v>
      </c>
    </row>
    <row r="114" spans="1:7" s="149" customFormat="1" ht="15.75" hidden="1">
      <c r="A114" s="143"/>
      <c r="B114" s="146"/>
      <c r="C114" s="232"/>
      <c r="D114" s="147"/>
      <c r="E114" s="233"/>
      <c r="F114" s="234"/>
      <c r="G114" s="104" t="e">
        <f t="shared" si="2"/>
        <v>#DIV/0!</v>
      </c>
    </row>
    <row r="115" spans="1:7" s="149" customFormat="1" ht="15.75" hidden="1">
      <c r="A115" s="143"/>
      <c r="B115" s="146"/>
      <c r="C115" s="232"/>
      <c r="D115" s="147"/>
      <c r="E115" s="233"/>
      <c r="F115" s="234"/>
      <c r="G115" s="104" t="e">
        <f t="shared" si="2"/>
        <v>#DIV/0!</v>
      </c>
    </row>
    <row r="116" spans="1:7" s="149" customFormat="1" ht="15.75">
      <c r="A116" s="69">
        <v>10005</v>
      </c>
      <c r="B116" s="173">
        <v>3745</v>
      </c>
      <c r="C116" s="223" t="s">
        <v>327</v>
      </c>
      <c r="D116" s="104">
        <v>0</v>
      </c>
      <c r="E116" s="105">
        <v>15000</v>
      </c>
      <c r="F116" s="106">
        <v>0</v>
      </c>
      <c r="G116" s="104">
        <f t="shared" si="2"/>
        <v>0</v>
      </c>
    </row>
    <row r="117" spans="1:7" s="149" customFormat="1" ht="15.75">
      <c r="A117" s="69">
        <v>81012</v>
      </c>
      <c r="B117" s="173">
        <v>4357</v>
      </c>
      <c r="C117" s="71" t="s">
        <v>328</v>
      </c>
      <c r="D117" s="104">
        <v>0</v>
      </c>
      <c r="E117" s="105">
        <v>200</v>
      </c>
      <c r="F117" s="106">
        <v>128.4</v>
      </c>
      <c r="G117" s="104">
        <f t="shared" si="2"/>
        <v>64.2</v>
      </c>
    </row>
    <row r="118" spans="1:7" s="149" customFormat="1" ht="15.75">
      <c r="A118" s="69">
        <v>71024</v>
      </c>
      <c r="B118" s="173">
        <v>6171</v>
      </c>
      <c r="C118" s="71" t="s">
        <v>329</v>
      </c>
      <c r="D118" s="104">
        <v>0</v>
      </c>
      <c r="E118" s="105">
        <v>15343</v>
      </c>
      <c r="F118" s="106">
        <v>49.2</v>
      </c>
      <c r="G118" s="104">
        <f t="shared" si="2"/>
        <v>0.3206674053314215</v>
      </c>
    </row>
    <row r="119" spans="1:7" s="149" customFormat="1" ht="15.75" hidden="1">
      <c r="A119" s="69"/>
      <c r="B119" s="173"/>
      <c r="C119" s="223"/>
      <c r="D119" s="104"/>
      <c r="E119" s="105"/>
      <c r="F119" s="106"/>
      <c r="G119" s="104"/>
    </row>
    <row r="120" spans="1:7" s="149" customFormat="1" ht="15.75" hidden="1">
      <c r="A120" s="69"/>
      <c r="B120" s="173"/>
      <c r="C120" s="223"/>
      <c r="D120" s="104"/>
      <c r="E120" s="105"/>
      <c r="F120" s="106"/>
      <c r="G120" s="104"/>
    </row>
    <row r="121" spans="1:7" s="149" customFormat="1" ht="15.75" hidden="1">
      <c r="A121" s="69"/>
      <c r="B121" s="173"/>
      <c r="C121" s="71"/>
      <c r="D121" s="104"/>
      <c r="E121" s="105"/>
      <c r="F121" s="106"/>
      <c r="G121" s="104"/>
    </row>
    <row r="122" spans="1:7" s="149" customFormat="1" ht="15.75" hidden="1">
      <c r="A122" s="69"/>
      <c r="B122" s="173"/>
      <c r="C122" s="71"/>
      <c r="D122" s="104"/>
      <c r="E122" s="105"/>
      <c r="F122" s="106"/>
      <c r="G122" s="104"/>
    </row>
    <row r="123" spans="1:7" s="149" customFormat="1" ht="15.75" hidden="1">
      <c r="A123" s="69"/>
      <c r="B123" s="173"/>
      <c r="C123" s="71"/>
      <c r="D123" s="104"/>
      <c r="E123" s="105"/>
      <c r="F123" s="106"/>
      <c r="G123" s="104"/>
    </row>
    <row r="124" spans="1:7" s="149" customFormat="1" ht="15.75" hidden="1">
      <c r="A124" s="69"/>
      <c r="B124" s="173"/>
      <c r="C124" s="71"/>
      <c r="D124" s="104"/>
      <c r="E124" s="105"/>
      <c r="F124" s="106"/>
      <c r="G124" s="104"/>
    </row>
    <row r="125" spans="1:7" s="149" customFormat="1" ht="15.75" hidden="1">
      <c r="A125" s="69"/>
      <c r="B125" s="173"/>
      <c r="C125" s="71"/>
      <c r="D125" s="104"/>
      <c r="E125" s="105"/>
      <c r="F125" s="106"/>
      <c r="G125" s="104"/>
    </row>
    <row r="126" spans="1:7" s="149" customFormat="1" ht="15.75">
      <c r="A126" s="69"/>
      <c r="B126" s="173"/>
      <c r="C126" s="71"/>
      <c r="D126" s="104"/>
      <c r="E126" s="105"/>
      <c r="F126" s="106"/>
      <c r="G126" s="104"/>
    </row>
    <row r="127" spans="1:7" s="154" customFormat="1" ht="16.5" customHeight="1">
      <c r="A127" s="68"/>
      <c r="B127" s="235"/>
      <c r="C127" s="67" t="s">
        <v>330</v>
      </c>
      <c r="D127" s="236">
        <f>SUM(D76:D126)</f>
        <v>79500</v>
      </c>
      <c r="E127" s="237">
        <f>SUM(E76:E126)</f>
        <v>196745</v>
      </c>
      <c r="F127" s="238">
        <f>SUM(F76:F126)</f>
        <v>30323.800000000003</v>
      </c>
      <c r="G127" s="104">
        <f>(F127/E127)*100</f>
        <v>15.41274238227147</v>
      </c>
    </row>
    <row r="128" spans="1:7" s="154" customFormat="1" ht="16.5" customHeight="1">
      <c r="A128" s="68"/>
      <c r="B128" s="235"/>
      <c r="C128" s="67" t="s">
        <v>331</v>
      </c>
      <c r="D128" s="236">
        <f>SUM(D107)</f>
        <v>16719</v>
      </c>
      <c r="E128" s="237">
        <f>SUM(E107)</f>
        <v>16719</v>
      </c>
      <c r="F128" s="238">
        <f>SUM(F107)</f>
        <v>8361.7</v>
      </c>
      <c r="G128" s="104">
        <f>(F128/E128)*100</f>
        <v>50.01315868173934</v>
      </c>
    </row>
    <row r="129" spans="1:7" s="149" customFormat="1" ht="15.75" customHeight="1" thickBot="1">
      <c r="A129" s="69"/>
      <c r="B129" s="173"/>
      <c r="C129" s="71"/>
      <c r="D129" s="104"/>
      <c r="E129" s="105"/>
      <c r="F129" s="106"/>
      <c r="G129" s="104"/>
    </row>
    <row r="130" spans="1:7" s="149" customFormat="1" ht="12.75" customHeight="1" hidden="1" thickBot="1">
      <c r="A130" s="201"/>
      <c r="B130" s="202"/>
      <c r="C130" s="194"/>
      <c r="D130" s="203"/>
      <c r="E130" s="204"/>
      <c r="F130" s="205"/>
      <c r="G130" s="203"/>
    </row>
    <row r="131" spans="1:7" s="144" customFormat="1" ht="18.75" customHeight="1" thickBot="1" thickTop="1">
      <c r="A131" s="239"/>
      <c r="B131" s="185"/>
      <c r="C131" s="240" t="s">
        <v>332</v>
      </c>
      <c r="D131" s="187">
        <f>SUM(D61,D127)</f>
        <v>84900</v>
      </c>
      <c r="E131" s="188">
        <f>SUM(E61,E127)</f>
        <v>200795</v>
      </c>
      <c r="F131" s="189">
        <f>SUM(F61,F127)</f>
        <v>30658.800000000003</v>
      </c>
      <c r="G131" s="187">
        <f>(F131/E131)*100</f>
        <v>15.268706890111808</v>
      </c>
    </row>
    <row r="132" spans="1:7" s="149" customFormat="1" ht="16.5" customHeight="1">
      <c r="A132" s="190"/>
      <c r="B132" s="206"/>
      <c r="C132" s="190"/>
      <c r="D132" s="192"/>
      <c r="E132" s="152"/>
      <c r="F132" s="152"/>
      <c r="G132" s="152"/>
    </row>
    <row r="133" spans="1:7" s="144" customFormat="1" ht="12.75" customHeight="1" hidden="1">
      <c r="A133" s="143"/>
      <c r="B133" s="146"/>
      <c r="C133" s="190"/>
      <c r="D133" s="192"/>
      <c r="E133" s="192"/>
      <c r="F133" s="192"/>
      <c r="G133" s="192"/>
    </row>
    <row r="134" spans="1:7" s="144" customFormat="1" ht="12.75" customHeight="1" hidden="1">
      <c r="A134" s="143"/>
      <c r="B134" s="146"/>
      <c r="C134" s="190"/>
      <c r="D134" s="192"/>
      <c r="E134" s="192"/>
      <c r="F134" s="192"/>
      <c r="G134" s="192"/>
    </row>
    <row r="135" spans="1:7" s="144" customFormat="1" ht="12.75" customHeight="1" hidden="1">
      <c r="A135" s="143"/>
      <c r="B135" s="146"/>
      <c r="C135" s="190"/>
      <c r="D135" s="192"/>
      <c r="E135" s="192"/>
      <c r="F135" s="192"/>
      <c r="G135" s="192"/>
    </row>
    <row r="136" spans="1:7" s="144" customFormat="1" ht="12.75" customHeight="1" hidden="1">
      <c r="A136" s="143"/>
      <c r="B136" s="146"/>
      <c r="C136" s="190"/>
      <c r="D136" s="192"/>
      <c r="E136" s="192"/>
      <c r="F136" s="192"/>
      <c r="G136" s="192"/>
    </row>
    <row r="137" spans="1:7" s="144" customFormat="1" ht="12.75" customHeight="1" hidden="1">
      <c r="A137" s="143"/>
      <c r="B137" s="146"/>
      <c r="C137" s="190"/>
      <c r="D137" s="192"/>
      <c r="E137" s="192"/>
      <c r="F137" s="192"/>
      <c r="G137" s="192"/>
    </row>
    <row r="138" spans="1:7" s="144" customFormat="1" ht="12.75" customHeight="1" hidden="1">
      <c r="A138" s="143"/>
      <c r="B138" s="146"/>
      <c r="C138" s="190"/>
      <c r="D138" s="192"/>
      <c r="E138" s="192"/>
      <c r="F138" s="192"/>
      <c r="G138" s="192"/>
    </row>
    <row r="139" spans="1:7" s="144" customFormat="1" ht="15.75" customHeight="1" thickBot="1">
      <c r="A139" s="143"/>
      <c r="B139" s="146"/>
      <c r="C139" s="190"/>
      <c r="D139" s="192"/>
      <c r="E139" s="156"/>
      <c r="F139" s="156"/>
      <c r="G139" s="156"/>
    </row>
    <row r="140" spans="1:7" s="144" customFormat="1" ht="15.75">
      <c r="A140" s="159" t="s">
        <v>2</v>
      </c>
      <c r="B140" s="160" t="s">
        <v>3</v>
      </c>
      <c r="C140" s="161" t="s">
        <v>5</v>
      </c>
      <c r="D140" s="161" t="s">
        <v>6</v>
      </c>
      <c r="E140" s="161" t="s">
        <v>6</v>
      </c>
      <c r="F140" s="161" t="s">
        <v>7</v>
      </c>
      <c r="G140" s="161" t="s">
        <v>245</v>
      </c>
    </row>
    <row r="141" spans="1:7" s="144" customFormat="1" ht="15.75" customHeight="1" thickBot="1">
      <c r="A141" s="162"/>
      <c r="B141" s="163"/>
      <c r="C141" s="164"/>
      <c r="D141" s="165" t="s">
        <v>9</v>
      </c>
      <c r="E141" s="165" t="s">
        <v>10</v>
      </c>
      <c r="F141" s="165" t="s">
        <v>12</v>
      </c>
      <c r="G141" s="165" t="s">
        <v>246</v>
      </c>
    </row>
    <row r="142" spans="1:7" s="144" customFormat="1" ht="16.5" customHeight="1" thickTop="1">
      <c r="A142" s="166">
        <v>30</v>
      </c>
      <c r="B142" s="166"/>
      <c r="C142" s="241" t="s">
        <v>60</v>
      </c>
      <c r="D142" s="79"/>
      <c r="E142" s="77"/>
      <c r="F142" s="78"/>
      <c r="G142" s="79"/>
    </row>
    <row r="143" spans="1:7" s="144" customFormat="1" ht="16.5" customHeight="1" hidden="1">
      <c r="A143" s="242">
        <v>31</v>
      </c>
      <c r="B143" s="242"/>
      <c r="C143" s="190"/>
      <c r="D143" s="104"/>
      <c r="E143" s="105"/>
      <c r="F143" s="106"/>
      <c r="G143" s="104"/>
    </row>
    <row r="144" spans="1:7" s="144" customFormat="1" ht="15">
      <c r="A144" s="243"/>
      <c r="B144" s="243">
        <v>2212</v>
      </c>
      <c r="C144" s="71" t="s">
        <v>333</v>
      </c>
      <c r="D144" s="244">
        <v>8700</v>
      </c>
      <c r="E144" s="245">
        <v>10700</v>
      </c>
      <c r="F144" s="246">
        <v>2746.9</v>
      </c>
      <c r="G144" s="104">
        <f aca="true" t="shared" si="3" ref="G144:G156">(F144/E144)*100</f>
        <v>25.67196261682243</v>
      </c>
    </row>
    <row r="145" spans="1:7" s="144" customFormat="1" ht="15">
      <c r="A145" s="243"/>
      <c r="B145" s="243">
        <v>2219</v>
      </c>
      <c r="C145" s="69" t="s">
        <v>334</v>
      </c>
      <c r="D145" s="104">
        <v>4900</v>
      </c>
      <c r="E145" s="105">
        <v>4900</v>
      </c>
      <c r="F145" s="106">
        <v>3338.2</v>
      </c>
      <c r="G145" s="104">
        <f t="shared" si="3"/>
        <v>68.12653061224489</v>
      </c>
    </row>
    <row r="146" spans="1:7" s="144" customFormat="1" ht="15">
      <c r="A146" s="243"/>
      <c r="B146" s="243">
        <v>2229</v>
      </c>
      <c r="C146" s="71" t="s">
        <v>335</v>
      </c>
      <c r="D146" s="104">
        <v>50</v>
      </c>
      <c r="E146" s="105">
        <v>50</v>
      </c>
      <c r="F146" s="106">
        <v>0</v>
      </c>
      <c r="G146" s="104">
        <f t="shared" si="3"/>
        <v>0</v>
      </c>
    </row>
    <row r="147" spans="1:7" s="144" customFormat="1" ht="15">
      <c r="A147" s="69"/>
      <c r="B147" s="243">
        <v>3341</v>
      </c>
      <c r="C147" s="143" t="s">
        <v>336</v>
      </c>
      <c r="D147" s="104">
        <v>30</v>
      </c>
      <c r="E147" s="105">
        <v>30</v>
      </c>
      <c r="F147" s="106">
        <v>0</v>
      </c>
      <c r="G147" s="104">
        <f t="shared" si="3"/>
        <v>0</v>
      </c>
    </row>
    <row r="148" spans="1:7" s="144" customFormat="1" ht="15" hidden="1">
      <c r="A148" s="69"/>
      <c r="B148" s="243">
        <v>3349</v>
      </c>
      <c r="C148" s="71" t="s">
        <v>337</v>
      </c>
      <c r="D148" s="104">
        <v>0</v>
      </c>
      <c r="E148" s="105">
        <v>0</v>
      </c>
      <c r="F148" s="106"/>
      <c r="G148" s="104" t="e">
        <f t="shared" si="3"/>
        <v>#DIV/0!</v>
      </c>
    </row>
    <row r="149" spans="1:7" s="144" customFormat="1" ht="15">
      <c r="A149" s="69"/>
      <c r="B149" s="243">
        <v>3631</v>
      </c>
      <c r="C149" s="71" t="s">
        <v>338</v>
      </c>
      <c r="D149" s="104">
        <v>9570</v>
      </c>
      <c r="E149" s="105">
        <v>9870</v>
      </c>
      <c r="F149" s="106">
        <v>2222.8</v>
      </c>
      <c r="G149" s="104">
        <f t="shared" si="3"/>
        <v>22.520770010131713</v>
      </c>
    </row>
    <row r="150" spans="1:7" s="144" customFormat="1" ht="15">
      <c r="A150" s="69"/>
      <c r="B150" s="243">
        <v>3632</v>
      </c>
      <c r="C150" s="143" t="s">
        <v>339</v>
      </c>
      <c r="D150" s="104">
        <v>641</v>
      </c>
      <c r="E150" s="105">
        <v>644.6</v>
      </c>
      <c r="F150" s="106">
        <v>123</v>
      </c>
      <c r="G150" s="104">
        <f t="shared" si="3"/>
        <v>19.08160099286379</v>
      </c>
    </row>
    <row r="151" spans="1:7" s="144" customFormat="1" ht="15">
      <c r="A151" s="69"/>
      <c r="B151" s="243">
        <v>3722</v>
      </c>
      <c r="C151" s="71" t="s">
        <v>340</v>
      </c>
      <c r="D151" s="104">
        <v>25060</v>
      </c>
      <c r="E151" s="105">
        <v>22817.4</v>
      </c>
      <c r="F151" s="106">
        <v>4632.6</v>
      </c>
      <c r="G151" s="104">
        <f t="shared" si="3"/>
        <v>20.30292671382366</v>
      </c>
    </row>
    <row r="152" spans="1:7" s="144" customFormat="1" ht="15">
      <c r="A152" s="69"/>
      <c r="B152" s="243">
        <v>3745</v>
      </c>
      <c r="C152" s="71" t="s">
        <v>341</v>
      </c>
      <c r="D152" s="104">
        <v>11963</v>
      </c>
      <c r="E152" s="105">
        <v>14202</v>
      </c>
      <c r="F152" s="106">
        <v>3185.2</v>
      </c>
      <c r="G152" s="104">
        <f t="shared" si="3"/>
        <v>22.427827066610334</v>
      </c>
    </row>
    <row r="153" spans="1:7" s="144" customFormat="1" ht="15">
      <c r="A153" s="69"/>
      <c r="B153" s="243">
        <v>5512</v>
      </c>
      <c r="C153" s="143" t="s">
        <v>342</v>
      </c>
      <c r="D153" s="104">
        <v>3529</v>
      </c>
      <c r="E153" s="105">
        <v>3529</v>
      </c>
      <c r="F153" s="106">
        <v>516.8</v>
      </c>
      <c r="G153" s="104">
        <f t="shared" si="3"/>
        <v>14.644375177103994</v>
      </c>
    </row>
    <row r="154" spans="1:7" s="144" customFormat="1" ht="15.75" customHeight="1">
      <c r="A154" s="69"/>
      <c r="B154" s="243">
        <v>6112</v>
      </c>
      <c r="C154" s="71" t="s">
        <v>343</v>
      </c>
      <c r="D154" s="104">
        <v>4600</v>
      </c>
      <c r="E154" s="105">
        <v>4600</v>
      </c>
      <c r="F154" s="106">
        <v>735.5</v>
      </c>
      <c r="G154" s="104">
        <f t="shared" si="3"/>
        <v>15.98913043478261</v>
      </c>
    </row>
    <row r="155" spans="1:7" s="144" customFormat="1" ht="15.75" customHeight="1" hidden="1">
      <c r="A155" s="69"/>
      <c r="B155" s="243">
        <v>6115</v>
      </c>
      <c r="C155" s="71" t="s">
        <v>344</v>
      </c>
      <c r="D155" s="104">
        <v>0</v>
      </c>
      <c r="E155" s="105">
        <v>0</v>
      </c>
      <c r="F155" s="106"/>
      <c r="G155" s="104" t="e">
        <f t="shared" si="3"/>
        <v>#DIV/0!</v>
      </c>
    </row>
    <row r="156" spans="1:7" s="144" customFormat="1" ht="17.25" customHeight="1">
      <c r="A156" s="243" t="s">
        <v>345</v>
      </c>
      <c r="B156" s="243">
        <v>6171</v>
      </c>
      <c r="C156" s="71" t="s">
        <v>346</v>
      </c>
      <c r="D156" s="104">
        <f>91491+230</f>
        <v>91721</v>
      </c>
      <c r="E156" s="105">
        <f>94795.7+230</f>
        <v>95025.7</v>
      </c>
      <c r="F156" s="106">
        <f>16954.4+93.4</f>
        <v>17047.800000000003</v>
      </c>
      <c r="G156" s="104">
        <f t="shared" si="3"/>
        <v>17.940199335548176</v>
      </c>
    </row>
    <row r="157" spans="1:7" s="144" customFormat="1" ht="15.75" customHeight="1" thickBot="1">
      <c r="A157" s="247"/>
      <c r="B157" s="248"/>
      <c r="C157" s="177"/>
      <c r="D157" s="249"/>
      <c r="E157" s="250"/>
      <c r="F157" s="251"/>
      <c r="G157" s="249"/>
    </row>
    <row r="158" spans="1:7" s="144" customFormat="1" ht="18.75" customHeight="1" thickBot="1" thickTop="1">
      <c r="A158" s="239"/>
      <c r="B158" s="252"/>
      <c r="C158" s="253" t="s">
        <v>347</v>
      </c>
      <c r="D158" s="187">
        <f>SUM(D144:D157)</f>
        <v>160764</v>
      </c>
      <c r="E158" s="188">
        <f>SUM(E144:E157)</f>
        <v>166368.7</v>
      </c>
      <c r="F158" s="189">
        <f>SUM(F144:F157)</f>
        <v>34548.8</v>
      </c>
      <c r="G158" s="187">
        <f>(F158/E158)*100</f>
        <v>20.76640618097034</v>
      </c>
    </row>
    <row r="159" spans="1:7" s="144" customFormat="1" ht="15.75" customHeight="1">
      <c r="A159" s="143"/>
      <c r="B159" s="146"/>
      <c r="C159" s="190"/>
      <c r="D159" s="192"/>
      <c r="E159" s="192"/>
      <c r="F159" s="192"/>
      <c r="G159" s="192"/>
    </row>
    <row r="160" spans="1:7" s="144" customFormat="1" ht="12.75" customHeight="1" hidden="1">
      <c r="A160" s="143"/>
      <c r="B160" s="146"/>
      <c r="C160" s="190"/>
      <c r="D160" s="192"/>
      <c r="E160" s="192"/>
      <c r="F160" s="192"/>
      <c r="G160" s="192"/>
    </row>
    <row r="161" spans="1:7" s="144" customFormat="1" ht="12.75" customHeight="1" hidden="1">
      <c r="A161" s="143"/>
      <c r="B161" s="146"/>
      <c r="C161" s="190"/>
      <c r="D161" s="192"/>
      <c r="E161" s="192"/>
      <c r="F161" s="192"/>
      <c r="G161" s="192"/>
    </row>
    <row r="162" spans="1:7" s="144" customFormat="1" ht="12.75" customHeight="1" hidden="1">
      <c r="A162" s="143"/>
      <c r="B162" s="146"/>
      <c r="C162" s="190"/>
      <c r="D162" s="192"/>
      <c r="E162" s="192"/>
      <c r="F162" s="192"/>
      <c r="G162" s="192"/>
    </row>
    <row r="163" spans="1:7" s="144" customFormat="1" ht="12.75" customHeight="1" hidden="1">
      <c r="A163" s="143"/>
      <c r="B163" s="146"/>
      <c r="C163" s="190"/>
      <c r="D163" s="192"/>
      <c r="E163" s="192"/>
      <c r="F163" s="192"/>
      <c r="G163" s="192"/>
    </row>
    <row r="164" spans="1:7" s="144" customFormat="1" ht="15.75" customHeight="1" thickBot="1">
      <c r="A164" s="143"/>
      <c r="B164" s="146"/>
      <c r="C164" s="190"/>
      <c r="D164" s="192"/>
      <c r="E164" s="192"/>
      <c r="F164" s="192"/>
      <c r="G164" s="192"/>
    </row>
    <row r="165" spans="1:7" s="144" customFormat="1" ht="15.75">
      <c r="A165" s="159" t="s">
        <v>2</v>
      </c>
      <c r="B165" s="160" t="s">
        <v>3</v>
      </c>
      <c r="C165" s="161" t="s">
        <v>5</v>
      </c>
      <c r="D165" s="161" t="s">
        <v>6</v>
      </c>
      <c r="E165" s="161" t="s">
        <v>6</v>
      </c>
      <c r="F165" s="161" t="s">
        <v>7</v>
      </c>
      <c r="G165" s="161" t="s">
        <v>245</v>
      </c>
    </row>
    <row r="166" spans="1:7" s="144" customFormat="1" ht="15.75" customHeight="1" thickBot="1">
      <c r="A166" s="162"/>
      <c r="B166" s="163"/>
      <c r="C166" s="164"/>
      <c r="D166" s="165" t="s">
        <v>9</v>
      </c>
      <c r="E166" s="165" t="s">
        <v>10</v>
      </c>
      <c r="F166" s="165" t="s">
        <v>12</v>
      </c>
      <c r="G166" s="165" t="s">
        <v>246</v>
      </c>
    </row>
    <row r="167" spans="1:7" s="144" customFormat="1" ht="16.5" thickTop="1">
      <c r="A167" s="166">
        <v>50</v>
      </c>
      <c r="B167" s="167"/>
      <c r="C167" s="113" t="s">
        <v>106</v>
      </c>
      <c r="D167" s="79"/>
      <c r="E167" s="77"/>
      <c r="F167" s="78"/>
      <c r="G167" s="79"/>
    </row>
    <row r="168" spans="1:7" s="144" customFormat="1" ht="14.25" customHeight="1">
      <c r="A168" s="166"/>
      <c r="B168" s="167"/>
      <c r="C168" s="113"/>
      <c r="D168" s="79"/>
      <c r="E168" s="77"/>
      <c r="F168" s="78"/>
      <c r="G168" s="79"/>
    </row>
    <row r="169" spans="1:7" s="144" customFormat="1" ht="15">
      <c r="A169" s="69"/>
      <c r="B169" s="173">
        <v>3541</v>
      </c>
      <c r="C169" s="69" t="s">
        <v>348</v>
      </c>
      <c r="D169" s="56">
        <v>200</v>
      </c>
      <c r="E169" s="28">
        <v>200</v>
      </c>
      <c r="F169" s="29">
        <v>0</v>
      </c>
      <c r="G169" s="104">
        <f aca="true" t="shared" si="4" ref="G169:G197">(F169/E169)*100</f>
        <v>0</v>
      </c>
    </row>
    <row r="170" spans="1:7" s="144" customFormat="1" ht="15">
      <c r="A170" s="69"/>
      <c r="B170" s="173">
        <v>3599</v>
      </c>
      <c r="C170" s="69" t="s">
        <v>349</v>
      </c>
      <c r="D170" s="56">
        <v>140</v>
      </c>
      <c r="E170" s="28">
        <v>140</v>
      </c>
      <c r="F170" s="29">
        <v>31.7</v>
      </c>
      <c r="G170" s="104">
        <f t="shared" si="4"/>
        <v>22.642857142857142</v>
      </c>
    </row>
    <row r="171" spans="1:7" s="144" customFormat="1" ht="15">
      <c r="A171" s="69"/>
      <c r="B171" s="173">
        <v>4171</v>
      </c>
      <c r="C171" s="69" t="s">
        <v>350</v>
      </c>
      <c r="D171" s="56">
        <v>15500</v>
      </c>
      <c r="E171" s="28">
        <v>15500</v>
      </c>
      <c r="F171" s="29">
        <v>3656</v>
      </c>
      <c r="G171" s="104">
        <f t="shared" si="4"/>
        <v>23.587096774193547</v>
      </c>
    </row>
    <row r="172" spans="1:7" s="144" customFormat="1" ht="15">
      <c r="A172" s="69"/>
      <c r="B172" s="173">
        <v>4172</v>
      </c>
      <c r="C172" s="69" t="s">
        <v>351</v>
      </c>
      <c r="D172" s="56">
        <v>2000</v>
      </c>
      <c r="E172" s="28">
        <v>2000</v>
      </c>
      <c r="F172" s="29">
        <v>563.2</v>
      </c>
      <c r="G172" s="104">
        <f t="shared" si="4"/>
        <v>28.16</v>
      </c>
    </row>
    <row r="173" spans="1:7" s="144" customFormat="1" ht="15">
      <c r="A173" s="69"/>
      <c r="B173" s="173">
        <v>4173</v>
      </c>
      <c r="C173" s="69" t="s">
        <v>352</v>
      </c>
      <c r="D173" s="56">
        <v>380</v>
      </c>
      <c r="E173" s="28">
        <v>380</v>
      </c>
      <c r="F173" s="29">
        <v>78.1</v>
      </c>
      <c r="G173" s="104">
        <f t="shared" si="4"/>
        <v>20.552631578947366</v>
      </c>
    </row>
    <row r="174" spans="1:7" s="144" customFormat="1" ht="15">
      <c r="A174" s="69"/>
      <c r="B174" s="173">
        <v>4177</v>
      </c>
      <c r="C174" s="69" t="s">
        <v>353</v>
      </c>
      <c r="D174" s="56">
        <v>120</v>
      </c>
      <c r="E174" s="28">
        <v>120</v>
      </c>
      <c r="F174" s="29">
        <v>19</v>
      </c>
      <c r="G174" s="104">
        <f t="shared" si="4"/>
        <v>15.833333333333332</v>
      </c>
    </row>
    <row r="175" spans="1:7" s="144" customFormat="1" ht="15" hidden="1">
      <c r="A175" s="69"/>
      <c r="B175" s="173">
        <v>4179</v>
      </c>
      <c r="C175" s="69" t="s">
        <v>354</v>
      </c>
      <c r="D175" s="104"/>
      <c r="E175" s="105"/>
      <c r="F175" s="106"/>
      <c r="G175" s="104" t="e">
        <f t="shared" si="4"/>
        <v>#DIV/0!</v>
      </c>
    </row>
    <row r="176" spans="1:7" s="144" customFormat="1" ht="15" hidden="1">
      <c r="A176" s="69"/>
      <c r="B176" s="173">
        <v>4181</v>
      </c>
      <c r="C176" s="69" t="s">
        <v>355</v>
      </c>
      <c r="D176" s="104"/>
      <c r="E176" s="105"/>
      <c r="F176" s="106"/>
      <c r="G176" s="104" t="e">
        <f t="shared" si="4"/>
        <v>#DIV/0!</v>
      </c>
    </row>
    <row r="177" spans="1:7" s="144" customFormat="1" ht="15">
      <c r="A177" s="69"/>
      <c r="B177" s="173">
        <v>4182</v>
      </c>
      <c r="C177" s="69" t="s">
        <v>356</v>
      </c>
      <c r="D177" s="56">
        <v>750</v>
      </c>
      <c r="E177" s="28">
        <v>750</v>
      </c>
      <c r="F177" s="29">
        <v>315.3</v>
      </c>
      <c r="G177" s="104">
        <f t="shared" si="4"/>
        <v>42.04</v>
      </c>
    </row>
    <row r="178" spans="1:7" s="144" customFormat="1" ht="15">
      <c r="A178" s="69"/>
      <c r="B178" s="173">
        <v>4183</v>
      </c>
      <c r="C178" s="69" t="s">
        <v>357</v>
      </c>
      <c r="D178" s="56">
        <v>750</v>
      </c>
      <c r="E178" s="28">
        <v>750</v>
      </c>
      <c r="F178" s="29">
        <v>80</v>
      </c>
      <c r="G178" s="104">
        <f t="shared" si="4"/>
        <v>10.666666666666668</v>
      </c>
    </row>
    <row r="179" spans="1:7" s="144" customFormat="1" ht="15">
      <c r="A179" s="69"/>
      <c r="B179" s="173">
        <v>4184</v>
      </c>
      <c r="C179" s="69" t="s">
        <v>358</v>
      </c>
      <c r="D179" s="56">
        <v>3500</v>
      </c>
      <c r="E179" s="28">
        <v>3500</v>
      </c>
      <c r="F179" s="29">
        <v>958.8</v>
      </c>
      <c r="G179" s="104">
        <f t="shared" si="4"/>
        <v>27.394285714285715</v>
      </c>
    </row>
    <row r="180" spans="1:7" s="144" customFormat="1" ht="15">
      <c r="A180" s="69"/>
      <c r="B180" s="173">
        <v>4185</v>
      </c>
      <c r="C180" s="69" t="s">
        <v>359</v>
      </c>
      <c r="D180" s="56">
        <v>7000</v>
      </c>
      <c r="E180" s="28">
        <v>7000</v>
      </c>
      <c r="F180" s="29">
        <v>2062.2</v>
      </c>
      <c r="G180" s="104">
        <f t="shared" si="4"/>
        <v>29.459999999999997</v>
      </c>
    </row>
    <row r="181" spans="1:7" s="144" customFormat="1" ht="15">
      <c r="A181" s="69"/>
      <c r="B181" s="173">
        <v>4186</v>
      </c>
      <c r="C181" s="69" t="s">
        <v>360</v>
      </c>
      <c r="D181" s="56">
        <v>100</v>
      </c>
      <c r="E181" s="28">
        <v>100</v>
      </c>
      <c r="F181" s="29">
        <v>19.5</v>
      </c>
      <c r="G181" s="104">
        <f t="shared" si="4"/>
        <v>19.5</v>
      </c>
    </row>
    <row r="182" spans="1:7" s="144" customFormat="1" ht="15" hidden="1">
      <c r="A182" s="69"/>
      <c r="B182" s="173">
        <v>4189</v>
      </c>
      <c r="C182" s="69" t="s">
        <v>361</v>
      </c>
      <c r="D182" s="104"/>
      <c r="E182" s="105"/>
      <c r="F182" s="106"/>
      <c r="G182" s="104" t="e">
        <f t="shared" si="4"/>
        <v>#DIV/0!</v>
      </c>
    </row>
    <row r="183" spans="1:7" s="144" customFormat="1" ht="15">
      <c r="A183" s="69"/>
      <c r="B183" s="173">
        <v>4195</v>
      </c>
      <c r="C183" s="69" t="s">
        <v>362</v>
      </c>
      <c r="D183" s="56">
        <v>105000</v>
      </c>
      <c r="E183" s="28">
        <v>105000</v>
      </c>
      <c r="F183" s="29">
        <v>26887</v>
      </c>
      <c r="G183" s="104">
        <f t="shared" si="4"/>
        <v>25.606666666666666</v>
      </c>
    </row>
    <row r="184" spans="1:7" s="144" customFormat="1" ht="15">
      <c r="A184" s="254"/>
      <c r="B184" s="173">
        <v>4329</v>
      </c>
      <c r="C184" s="69" t="s">
        <v>363</v>
      </c>
      <c r="D184" s="56">
        <v>40</v>
      </c>
      <c r="E184" s="28">
        <v>40</v>
      </c>
      <c r="F184" s="29">
        <v>0</v>
      </c>
      <c r="G184" s="104">
        <f t="shared" si="4"/>
        <v>0</v>
      </c>
    </row>
    <row r="185" spans="1:7" s="144" customFormat="1" ht="15">
      <c r="A185" s="69"/>
      <c r="B185" s="173">
        <v>4333</v>
      </c>
      <c r="C185" s="69" t="s">
        <v>364</v>
      </c>
      <c r="D185" s="56">
        <v>100</v>
      </c>
      <c r="E185" s="28">
        <v>100</v>
      </c>
      <c r="F185" s="29">
        <v>0</v>
      </c>
      <c r="G185" s="104">
        <f t="shared" si="4"/>
        <v>0</v>
      </c>
    </row>
    <row r="186" spans="1:7" s="144" customFormat="1" ht="15" hidden="1">
      <c r="A186" s="69"/>
      <c r="B186" s="173">
        <v>4341</v>
      </c>
      <c r="C186" s="69" t="s">
        <v>365</v>
      </c>
      <c r="D186" s="56">
        <v>0</v>
      </c>
      <c r="E186" s="28">
        <v>0</v>
      </c>
      <c r="F186" s="29"/>
      <c r="G186" s="104" t="e">
        <f t="shared" si="4"/>
        <v>#DIV/0!</v>
      </c>
    </row>
    <row r="187" spans="1:7" s="144" customFormat="1" ht="15">
      <c r="A187" s="69"/>
      <c r="B187" s="173">
        <v>4342</v>
      </c>
      <c r="C187" s="69" t="s">
        <v>366</v>
      </c>
      <c r="D187" s="56">
        <v>50</v>
      </c>
      <c r="E187" s="28">
        <v>50</v>
      </c>
      <c r="F187" s="29">
        <v>0</v>
      </c>
      <c r="G187" s="104">
        <f t="shared" si="4"/>
        <v>0</v>
      </c>
    </row>
    <row r="188" spans="1:7" s="144" customFormat="1" ht="15">
      <c r="A188" s="69"/>
      <c r="B188" s="173">
        <v>4349</v>
      </c>
      <c r="C188" s="69" t="s">
        <v>367</v>
      </c>
      <c r="D188" s="56">
        <v>290</v>
      </c>
      <c r="E188" s="28">
        <v>555</v>
      </c>
      <c r="F188" s="29">
        <v>0</v>
      </c>
      <c r="G188" s="104">
        <f t="shared" si="4"/>
        <v>0</v>
      </c>
    </row>
    <row r="189" spans="1:7" s="144" customFormat="1" ht="15">
      <c r="A189" s="254"/>
      <c r="B189" s="255">
        <v>4351</v>
      </c>
      <c r="C189" s="254" t="s">
        <v>368</v>
      </c>
      <c r="D189" s="56">
        <v>1525</v>
      </c>
      <c r="E189" s="28">
        <v>1525</v>
      </c>
      <c r="F189" s="29">
        <v>0</v>
      </c>
      <c r="G189" s="104">
        <f t="shared" si="4"/>
        <v>0</v>
      </c>
    </row>
    <row r="190" spans="1:7" s="144" customFormat="1" ht="15">
      <c r="A190" s="254"/>
      <c r="B190" s="255">
        <v>4356</v>
      </c>
      <c r="C190" s="254" t="s">
        <v>369</v>
      </c>
      <c r="D190" s="56">
        <v>200</v>
      </c>
      <c r="E190" s="28">
        <v>200</v>
      </c>
      <c r="F190" s="29">
        <v>0</v>
      </c>
      <c r="G190" s="104">
        <f t="shared" si="4"/>
        <v>0</v>
      </c>
    </row>
    <row r="191" spans="1:7" s="144" customFormat="1" ht="15">
      <c r="A191" s="254"/>
      <c r="B191" s="255">
        <v>4357</v>
      </c>
      <c r="C191" s="254" t="s">
        <v>370</v>
      </c>
      <c r="D191" s="56">
        <v>7700</v>
      </c>
      <c r="E191" s="28">
        <v>7700</v>
      </c>
      <c r="F191" s="29">
        <v>4800</v>
      </c>
      <c r="G191" s="104">
        <f t="shared" si="4"/>
        <v>62.33766233766234</v>
      </c>
    </row>
    <row r="192" spans="1:7" s="144" customFormat="1" ht="15">
      <c r="A192" s="254"/>
      <c r="B192" s="255">
        <v>4357</v>
      </c>
      <c r="C192" s="254" t="s">
        <v>371</v>
      </c>
      <c r="D192" s="56">
        <v>350</v>
      </c>
      <c r="E192" s="28">
        <v>350</v>
      </c>
      <c r="F192" s="29">
        <v>0</v>
      </c>
      <c r="G192" s="104">
        <f t="shared" si="4"/>
        <v>0</v>
      </c>
    </row>
    <row r="193" spans="1:7" s="144" customFormat="1" ht="15">
      <c r="A193" s="254"/>
      <c r="B193" s="256">
        <v>4359</v>
      </c>
      <c r="C193" s="257" t="s">
        <v>372</v>
      </c>
      <c r="D193" s="258">
        <v>50</v>
      </c>
      <c r="E193" s="32">
        <v>50</v>
      </c>
      <c r="F193" s="33">
        <v>0</v>
      </c>
      <c r="G193" s="104">
        <f t="shared" si="4"/>
        <v>0</v>
      </c>
    </row>
    <row r="194" spans="1:7" s="144" customFormat="1" ht="15">
      <c r="A194" s="69"/>
      <c r="B194" s="173">
        <v>4371</v>
      </c>
      <c r="C194" s="223" t="s">
        <v>373</v>
      </c>
      <c r="D194" s="56">
        <v>300</v>
      </c>
      <c r="E194" s="28">
        <v>300</v>
      </c>
      <c r="F194" s="29">
        <v>0</v>
      </c>
      <c r="G194" s="104">
        <f t="shared" si="4"/>
        <v>0</v>
      </c>
    </row>
    <row r="195" spans="1:7" s="144" customFormat="1" ht="15">
      <c r="A195" s="69"/>
      <c r="B195" s="173">
        <v>4374</v>
      </c>
      <c r="C195" s="69" t="s">
        <v>374</v>
      </c>
      <c r="D195" s="56">
        <v>200</v>
      </c>
      <c r="E195" s="28">
        <v>200</v>
      </c>
      <c r="F195" s="29">
        <v>0</v>
      </c>
      <c r="G195" s="104">
        <f t="shared" si="4"/>
        <v>0</v>
      </c>
    </row>
    <row r="196" spans="1:7" s="144" customFormat="1" ht="15">
      <c r="A196" s="254"/>
      <c r="B196" s="255">
        <v>4399</v>
      </c>
      <c r="C196" s="254" t="s">
        <v>375</v>
      </c>
      <c r="D196" s="258">
        <v>55</v>
      </c>
      <c r="E196" s="32">
        <v>78</v>
      </c>
      <c r="F196" s="33">
        <v>18.5</v>
      </c>
      <c r="G196" s="104">
        <f t="shared" si="4"/>
        <v>23.717948717948715</v>
      </c>
    </row>
    <row r="197" spans="1:7" s="144" customFormat="1" ht="15" customHeight="1">
      <c r="A197" s="254"/>
      <c r="B197" s="255">
        <v>6171</v>
      </c>
      <c r="C197" s="254" t="s">
        <v>376</v>
      </c>
      <c r="D197" s="249">
        <v>600</v>
      </c>
      <c r="E197" s="250">
        <v>600</v>
      </c>
      <c r="F197" s="251">
        <v>54.5</v>
      </c>
      <c r="G197" s="104">
        <f t="shared" si="4"/>
        <v>9.083333333333334</v>
      </c>
    </row>
    <row r="198" spans="1:7" s="144" customFormat="1" ht="15" hidden="1">
      <c r="A198" s="254"/>
      <c r="B198" s="255">
        <v>6402</v>
      </c>
      <c r="C198" s="254" t="s">
        <v>377</v>
      </c>
      <c r="D198" s="249">
        <v>0</v>
      </c>
      <c r="E198" s="250">
        <v>0</v>
      </c>
      <c r="F198" s="251"/>
      <c r="G198" s="104" t="e">
        <f>(#REF!/E198)*100</f>
        <v>#REF!</v>
      </c>
    </row>
    <row r="199" spans="1:7" s="144" customFormat="1" ht="15" hidden="1">
      <c r="A199" s="254"/>
      <c r="B199" s="255">
        <v>6409</v>
      </c>
      <c r="C199" s="254" t="s">
        <v>378</v>
      </c>
      <c r="D199" s="249">
        <v>0</v>
      </c>
      <c r="E199" s="250">
        <v>0</v>
      </c>
      <c r="F199" s="251"/>
      <c r="G199" s="104" t="e">
        <f>(#REF!/E199)*100</f>
        <v>#REF!</v>
      </c>
    </row>
    <row r="200" spans="1:7" s="144" customFormat="1" ht="15" customHeight="1" thickBot="1">
      <c r="A200" s="254"/>
      <c r="B200" s="255"/>
      <c r="C200" s="254"/>
      <c r="D200" s="249"/>
      <c r="E200" s="250"/>
      <c r="F200" s="251"/>
      <c r="G200" s="104"/>
    </row>
    <row r="201" spans="1:7" s="144" customFormat="1" ht="18.75" customHeight="1" thickBot="1" thickTop="1">
      <c r="A201" s="239"/>
      <c r="B201" s="185"/>
      <c r="C201" s="186" t="s">
        <v>379</v>
      </c>
      <c r="D201" s="187">
        <f>SUM(D169:D200)</f>
        <v>146900</v>
      </c>
      <c r="E201" s="188">
        <f>SUM(E169:E200)</f>
        <v>147188</v>
      </c>
      <c r="F201" s="189">
        <f>SUM(F169:F200)</f>
        <v>39543.8</v>
      </c>
      <c r="G201" s="187">
        <f>(F201/E201)*100</f>
        <v>26.86618474332147</v>
      </c>
    </row>
    <row r="202" spans="1:7" s="144" customFormat="1" ht="15.75" customHeight="1">
      <c r="A202" s="143"/>
      <c r="B202" s="146"/>
      <c r="C202" s="190"/>
      <c r="D202" s="191"/>
      <c r="E202" s="191"/>
      <c r="F202" s="191"/>
      <c r="G202" s="191"/>
    </row>
    <row r="203" spans="1:7" s="144" customFormat="1" ht="15.75" customHeight="1">
      <c r="A203" s="143"/>
      <c r="B203" s="146"/>
      <c r="C203" s="190"/>
      <c r="D203" s="192"/>
      <c r="E203" s="192"/>
      <c r="F203" s="192"/>
      <c r="G203" s="192"/>
    </row>
    <row r="204" spans="1:7" s="144" customFormat="1" ht="12.75" customHeight="1" hidden="1">
      <c r="A204" s="143"/>
      <c r="C204" s="146"/>
      <c r="D204" s="192"/>
      <c r="E204" s="192"/>
      <c r="F204" s="192"/>
      <c r="G204" s="192"/>
    </row>
    <row r="205" spans="1:7" s="144" customFormat="1" ht="12.75" customHeight="1" hidden="1">
      <c r="A205" s="143"/>
      <c r="B205" s="146"/>
      <c r="C205" s="190"/>
      <c r="D205" s="192"/>
      <c r="E205" s="192"/>
      <c r="F205" s="192"/>
      <c r="G205" s="192"/>
    </row>
    <row r="206" spans="1:7" s="144" customFormat="1" ht="12.75" customHeight="1" hidden="1">
      <c r="A206" s="143"/>
      <c r="B206" s="146"/>
      <c r="C206" s="190"/>
      <c r="D206" s="192"/>
      <c r="E206" s="192"/>
      <c r="F206" s="192"/>
      <c r="G206" s="192"/>
    </row>
    <row r="207" spans="1:7" s="144" customFormat="1" ht="12.75" customHeight="1" hidden="1">
      <c r="A207" s="143"/>
      <c r="B207" s="146"/>
      <c r="C207" s="190"/>
      <c r="D207" s="192"/>
      <c r="E207" s="192"/>
      <c r="F207" s="192"/>
      <c r="G207" s="192"/>
    </row>
    <row r="208" spans="1:7" s="144" customFormat="1" ht="12.75" customHeight="1" hidden="1">
      <c r="A208" s="143"/>
      <c r="B208" s="146"/>
      <c r="C208" s="190"/>
      <c r="D208" s="192"/>
      <c r="E208" s="192"/>
      <c r="F208" s="192"/>
      <c r="G208" s="192"/>
    </row>
    <row r="209" spans="1:7" s="144" customFormat="1" ht="12.75" customHeight="1" hidden="1">
      <c r="A209" s="143"/>
      <c r="B209" s="146"/>
      <c r="C209" s="190"/>
      <c r="D209" s="192"/>
      <c r="E209" s="192"/>
      <c r="F209" s="192"/>
      <c r="G209" s="192"/>
    </row>
    <row r="210" spans="1:7" s="144" customFormat="1" ht="12.75" customHeight="1" hidden="1">
      <c r="A210" s="143"/>
      <c r="B210" s="146"/>
      <c r="C210" s="190"/>
      <c r="D210" s="192"/>
      <c r="E210" s="152"/>
      <c r="F210" s="152"/>
      <c r="G210" s="152"/>
    </row>
    <row r="211" spans="1:7" s="144" customFormat="1" ht="12.75" customHeight="1" hidden="1">
      <c r="A211" s="143"/>
      <c r="B211" s="146"/>
      <c r="C211" s="190"/>
      <c r="D211" s="192"/>
      <c r="E211" s="192"/>
      <c r="F211" s="192"/>
      <c r="G211" s="192"/>
    </row>
    <row r="212" spans="1:7" s="144" customFormat="1" ht="12.75" customHeight="1" hidden="1">
      <c r="A212" s="143"/>
      <c r="B212" s="146"/>
      <c r="C212" s="190"/>
      <c r="D212" s="192"/>
      <c r="E212" s="192"/>
      <c r="F212" s="192"/>
      <c r="G212" s="192"/>
    </row>
    <row r="213" spans="1:7" s="144" customFormat="1" ht="18" customHeight="1" hidden="1">
      <c r="A213" s="143"/>
      <c r="B213" s="146"/>
      <c r="C213" s="190"/>
      <c r="D213" s="192"/>
      <c r="E213" s="152"/>
      <c r="F213" s="152"/>
      <c r="G213" s="152"/>
    </row>
    <row r="214" spans="1:7" s="144" customFormat="1" ht="15.75" customHeight="1" thickBot="1">
      <c r="A214" s="143"/>
      <c r="B214" s="146"/>
      <c r="C214" s="190"/>
      <c r="D214" s="192"/>
      <c r="E214" s="156"/>
      <c r="F214" s="156"/>
      <c r="G214" s="156"/>
    </row>
    <row r="215" spans="1:7" s="144" customFormat="1" ht="15.75">
      <c r="A215" s="159" t="s">
        <v>2</v>
      </c>
      <c r="B215" s="160" t="s">
        <v>3</v>
      </c>
      <c r="C215" s="161" t="s">
        <v>5</v>
      </c>
      <c r="D215" s="161" t="s">
        <v>6</v>
      </c>
      <c r="E215" s="161" t="s">
        <v>6</v>
      </c>
      <c r="F215" s="161" t="s">
        <v>7</v>
      </c>
      <c r="G215" s="161" t="s">
        <v>245</v>
      </c>
    </row>
    <row r="216" spans="1:7" s="144" customFormat="1" ht="15.75" customHeight="1" thickBot="1">
      <c r="A216" s="162"/>
      <c r="B216" s="163"/>
      <c r="C216" s="164"/>
      <c r="D216" s="165" t="s">
        <v>9</v>
      </c>
      <c r="E216" s="165" t="s">
        <v>10</v>
      </c>
      <c r="F216" s="165" t="s">
        <v>12</v>
      </c>
      <c r="G216" s="165" t="s">
        <v>246</v>
      </c>
    </row>
    <row r="217" spans="1:7" s="144" customFormat="1" ht="16.5" thickTop="1">
      <c r="A217" s="166">
        <v>60</v>
      </c>
      <c r="B217" s="167"/>
      <c r="C217" s="113" t="s">
        <v>132</v>
      </c>
      <c r="D217" s="79"/>
      <c r="E217" s="77"/>
      <c r="F217" s="78"/>
      <c r="G217" s="79"/>
    </row>
    <row r="218" spans="1:7" s="144" customFormat="1" ht="15.75">
      <c r="A218" s="171"/>
      <c r="B218" s="172"/>
      <c r="C218" s="171"/>
      <c r="D218" s="104"/>
      <c r="E218" s="105"/>
      <c r="F218" s="106"/>
      <c r="G218" s="104"/>
    </row>
    <row r="219" spans="1:7" s="144" customFormat="1" ht="15">
      <c r="A219" s="69"/>
      <c r="B219" s="173">
        <v>1014</v>
      </c>
      <c r="C219" s="69" t="s">
        <v>380</v>
      </c>
      <c r="D219" s="27">
        <v>663</v>
      </c>
      <c r="E219" s="28">
        <v>663</v>
      </c>
      <c r="F219" s="29">
        <v>155</v>
      </c>
      <c r="G219" s="104">
        <f aca="true" t="shared" si="5" ref="G219:G232">(F219/E219)*100</f>
        <v>23.378582202111613</v>
      </c>
    </row>
    <row r="220" spans="1:7" s="144" customFormat="1" ht="15" hidden="1">
      <c r="A220" s="254"/>
      <c r="B220" s="255">
        <v>1031</v>
      </c>
      <c r="C220" s="254" t="s">
        <v>381</v>
      </c>
      <c r="D220" s="31"/>
      <c r="E220" s="32"/>
      <c r="F220" s="33"/>
      <c r="G220" s="104" t="e">
        <f t="shared" si="5"/>
        <v>#DIV/0!</v>
      </c>
    </row>
    <row r="221" spans="1:7" s="144" customFormat="1" ht="15" hidden="1">
      <c r="A221" s="69"/>
      <c r="B221" s="173">
        <v>1036</v>
      </c>
      <c r="C221" s="69" t="s">
        <v>382</v>
      </c>
      <c r="D221" s="27">
        <v>0</v>
      </c>
      <c r="E221" s="28">
        <v>0</v>
      </c>
      <c r="F221" s="29"/>
      <c r="G221" s="104" t="e">
        <f t="shared" si="5"/>
        <v>#DIV/0!</v>
      </c>
    </row>
    <row r="222" spans="1:7" s="144" customFormat="1" ht="15" hidden="1">
      <c r="A222" s="254"/>
      <c r="B222" s="255">
        <v>1037</v>
      </c>
      <c r="C222" s="254" t="s">
        <v>383</v>
      </c>
      <c r="D222" s="31">
        <v>0</v>
      </c>
      <c r="E222" s="32">
        <v>0</v>
      </c>
      <c r="F222" s="33"/>
      <c r="G222" s="104" t="e">
        <f t="shared" si="5"/>
        <v>#DIV/0!</v>
      </c>
    </row>
    <row r="223" spans="1:7" s="144" customFormat="1" ht="15">
      <c r="A223" s="254"/>
      <c r="B223" s="255">
        <v>1039</v>
      </c>
      <c r="C223" s="254" t="s">
        <v>384</v>
      </c>
      <c r="D223" s="31">
        <v>10</v>
      </c>
      <c r="E223" s="32">
        <v>10</v>
      </c>
      <c r="F223" s="33">
        <v>0</v>
      </c>
      <c r="G223" s="104">
        <f t="shared" si="5"/>
        <v>0</v>
      </c>
    </row>
    <row r="224" spans="1:7" s="144" customFormat="1" ht="15" hidden="1">
      <c r="A224" s="69"/>
      <c r="B224" s="173">
        <v>2331</v>
      </c>
      <c r="C224" s="69" t="s">
        <v>385</v>
      </c>
      <c r="D224" s="27">
        <v>0</v>
      </c>
      <c r="E224" s="28">
        <v>0</v>
      </c>
      <c r="F224" s="29"/>
      <c r="G224" s="104" t="e">
        <f t="shared" si="5"/>
        <v>#DIV/0!</v>
      </c>
    </row>
    <row r="225" spans="1:7" s="144" customFormat="1" ht="15" hidden="1">
      <c r="A225" s="69"/>
      <c r="B225" s="173">
        <v>2339</v>
      </c>
      <c r="C225" s="69" t="s">
        <v>386</v>
      </c>
      <c r="D225" s="27">
        <v>0</v>
      </c>
      <c r="E225" s="28">
        <v>0</v>
      </c>
      <c r="F225" s="29"/>
      <c r="G225" s="104" t="e">
        <f t="shared" si="5"/>
        <v>#DIV/0!</v>
      </c>
    </row>
    <row r="226" spans="1:7" s="144" customFormat="1" ht="15" hidden="1">
      <c r="A226" s="69"/>
      <c r="B226" s="173">
        <v>2399</v>
      </c>
      <c r="C226" s="69" t="s">
        <v>387</v>
      </c>
      <c r="D226" s="27">
        <v>0</v>
      </c>
      <c r="E226" s="28">
        <v>0</v>
      </c>
      <c r="F226" s="29"/>
      <c r="G226" s="104" t="e">
        <f t="shared" si="5"/>
        <v>#DIV/0!</v>
      </c>
    </row>
    <row r="227" spans="1:7" s="144" customFormat="1" ht="15" hidden="1">
      <c r="A227" s="69"/>
      <c r="B227" s="173">
        <v>3728</v>
      </c>
      <c r="C227" s="69" t="s">
        <v>388</v>
      </c>
      <c r="D227" s="27"/>
      <c r="E227" s="28"/>
      <c r="F227" s="29"/>
      <c r="G227" s="104" t="e">
        <f t="shared" si="5"/>
        <v>#DIV/0!</v>
      </c>
    </row>
    <row r="228" spans="1:7" s="144" customFormat="1" ht="15" hidden="1">
      <c r="A228" s="254"/>
      <c r="B228" s="255">
        <v>3729</v>
      </c>
      <c r="C228" s="254" t="s">
        <v>389</v>
      </c>
      <c r="D228" s="31"/>
      <c r="E228" s="32"/>
      <c r="F228" s="33"/>
      <c r="G228" s="104" t="e">
        <f t="shared" si="5"/>
        <v>#DIV/0!</v>
      </c>
    </row>
    <row r="229" spans="1:7" s="144" customFormat="1" ht="15">
      <c r="A229" s="254"/>
      <c r="B229" s="255">
        <v>1070</v>
      </c>
      <c r="C229" s="254" t="s">
        <v>390</v>
      </c>
      <c r="D229" s="31">
        <v>20</v>
      </c>
      <c r="E229" s="32">
        <v>20</v>
      </c>
      <c r="F229" s="33">
        <v>0</v>
      </c>
      <c r="G229" s="104">
        <f t="shared" si="5"/>
        <v>0</v>
      </c>
    </row>
    <row r="230" spans="1:7" s="144" customFormat="1" ht="15">
      <c r="A230" s="254"/>
      <c r="B230" s="255">
        <v>3739</v>
      </c>
      <c r="C230" s="254" t="s">
        <v>391</v>
      </c>
      <c r="D230" s="27">
        <v>50</v>
      </c>
      <c r="E230" s="28">
        <v>50</v>
      </c>
      <c r="F230" s="29">
        <v>0</v>
      </c>
      <c r="G230" s="104">
        <f t="shared" si="5"/>
        <v>0</v>
      </c>
    </row>
    <row r="231" spans="1:7" s="144" customFormat="1" ht="15">
      <c r="A231" s="254"/>
      <c r="B231" s="255">
        <v>3741</v>
      </c>
      <c r="C231" s="254" t="s">
        <v>392</v>
      </c>
      <c r="D231" s="27">
        <v>50</v>
      </c>
      <c r="E231" s="28">
        <v>50</v>
      </c>
      <c r="F231" s="29">
        <v>0</v>
      </c>
      <c r="G231" s="104">
        <f t="shared" si="5"/>
        <v>0</v>
      </c>
    </row>
    <row r="232" spans="1:7" s="144" customFormat="1" ht="15">
      <c r="A232" s="69"/>
      <c r="B232" s="173">
        <v>3749</v>
      </c>
      <c r="C232" s="69" t="s">
        <v>393</v>
      </c>
      <c r="D232" s="31">
        <v>20</v>
      </c>
      <c r="E232" s="32">
        <v>20</v>
      </c>
      <c r="F232" s="33">
        <v>0</v>
      </c>
      <c r="G232" s="104">
        <f t="shared" si="5"/>
        <v>0</v>
      </c>
    </row>
    <row r="233" spans="1:7" s="144" customFormat="1" ht="15.75" thickBot="1">
      <c r="A233" s="178"/>
      <c r="B233" s="259"/>
      <c r="C233" s="178"/>
      <c r="D233" s="249"/>
      <c r="E233" s="250"/>
      <c r="F233" s="251"/>
      <c r="G233" s="249"/>
    </row>
    <row r="234" spans="1:7" s="144" customFormat="1" ht="18.75" customHeight="1" thickBot="1" thickTop="1">
      <c r="A234" s="184"/>
      <c r="B234" s="260"/>
      <c r="C234" s="261" t="s">
        <v>394</v>
      </c>
      <c r="D234" s="187">
        <f>SUM(D217:D233)</f>
        <v>813</v>
      </c>
      <c r="E234" s="188">
        <f>SUM(E217:E233)</f>
        <v>813</v>
      </c>
      <c r="F234" s="189">
        <f>SUM(F217:F233)</f>
        <v>155</v>
      </c>
      <c r="G234" s="187">
        <f>(F234/E234)*100</f>
        <v>19.06519065190652</v>
      </c>
    </row>
    <row r="235" spans="1:7" s="144" customFormat="1" ht="12.75" customHeight="1">
      <c r="A235" s="143"/>
      <c r="B235" s="146"/>
      <c r="C235" s="190"/>
      <c r="D235" s="192"/>
      <c r="E235" s="192"/>
      <c r="F235" s="192"/>
      <c r="G235" s="192"/>
    </row>
    <row r="236" spans="1:7" s="144" customFormat="1" ht="12.75" customHeight="1" hidden="1">
      <c r="A236" s="143"/>
      <c r="B236" s="146"/>
      <c r="C236" s="190"/>
      <c r="D236" s="192"/>
      <c r="E236" s="192"/>
      <c r="F236" s="192"/>
      <c r="G236" s="192"/>
    </row>
    <row r="237" spans="1:7" s="144" customFormat="1" ht="12.75" customHeight="1" hidden="1">
      <c r="A237" s="143"/>
      <c r="B237" s="146"/>
      <c r="C237" s="190"/>
      <c r="D237" s="192"/>
      <c r="E237" s="192"/>
      <c r="F237" s="192"/>
      <c r="G237" s="192"/>
    </row>
    <row r="238" spans="1:7" s="144" customFormat="1" ht="12.75" customHeight="1" hidden="1">
      <c r="A238" s="143"/>
      <c r="B238" s="146"/>
      <c r="C238" s="190"/>
      <c r="D238" s="192"/>
      <c r="E238" s="192"/>
      <c r="F238" s="192"/>
      <c r="G238" s="192"/>
    </row>
    <row r="239" s="144" customFormat="1" ht="12.75" customHeight="1" hidden="1">
      <c r="B239" s="193"/>
    </row>
    <row r="240" s="144" customFormat="1" ht="12.75" customHeight="1">
      <c r="B240" s="193"/>
    </row>
    <row r="241" s="144" customFormat="1" ht="12.75" customHeight="1" thickBot="1">
      <c r="B241" s="193"/>
    </row>
    <row r="242" spans="1:7" s="144" customFormat="1" ht="15.75">
      <c r="A242" s="159" t="s">
        <v>2</v>
      </c>
      <c r="B242" s="160" t="s">
        <v>3</v>
      </c>
      <c r="C242" s="161" t="s">
        <v>5</v>
      </c>
      <c r="D242" s="161" t="s">
        <v>6</v>
      </c>
      <c r="E242" s="161" t="s">
        <v>6</v>
      </c>
      <c r="F242" s="161" t="s">
        <v>7</v>
      </c>
      <c r="G242" s="161" t="s">
        <v>245</v>
      </c>
    </row>
    <row r="243" spans="1:7" s="144" customFormat="1" ht="15.75" customHeight="1" thickBot="1">
      <c r="A243" s="162"/>
      <c r="B243" s="163"/>
      <c r="C243" s="164"/>
      <c r="D243" s="165" t="s">
        <v>9</v>
      </c>
      <c r="E243" s="165" t="s">
        <v>10</v>
      </c>
      <c r="F243" s="165" t="s">
        <v>12</v>
      </c>
      <c r="G243" s="165" t="s">
        <v>246</v>
      </c>
    </row>
    <row r="244" spans="1:7" s="144" customFormat="1" ht="16.5" thickTop="1">
      <c r="A244" s="166">
        <v>80</v>
      </c>
      <c r="B244" s="166"/>
      <c r="C244" s="113" t="s">
        <v>149</v>
      </c>
      <c r="D244" s="79"/>
      <c r="E244" s="77"/>
      <c r="F244" s="78"/>
      <c r="G244" s="79"/>
    </row>
    <row r="245" spans="1:7" s="144" customFormat="1" ht="15.75">
      <c r="A245" s="171"/>
      <c r="B245" s="242"/>
      <c r="C245" s="171"/>
      <c r="D245" s="104"/>
      <c r="E245" s="105"/>
      <c r="F245" s="106"/>
      <c r="G245" s="104"/>
    </row>
    <row r="246" spans="1:7" s="144" customFormat="1" ht="15">
      <c r="A246" s="69"/>
      <c r="B246" s="243">
        <v>2219</v>
      </c>
      <c r="C246" s="69" t="s">
        <v>395</v>
      </c>
      <c r="D246" s="107">
        <v>70</v>
      </c>
      <c r="E246" s="28">
        <v>70</v>
      </c>
      <c r="F246" s="29">
        <v>9.2</v>
      </c>
      <c r="G246" s="104">
        <f aca="true" t="shared" si="6" ref="G246:G251">(F246/E246)*100</f>
        <v>13.142857142857142</v>
      </c>
    </row>
    <row r="247" spans="1:98" s="143" customFormat="1" ht="15">
      <c r="A247" s="69"/>
      <c r="B247" s="243">
        <v>2221</v>
      </c>
      <c r="C247" s="69" t="s">
        <v>396</v>
      </c>
      <c r="D247" s="107">
        <v>13802</v>
      </c>
      <c r="E247" s="28">
        <v>13687</v>
      </c>
      <c r="F247" s="29">
        <v>3289.5</v>
      </c>
      <c r="G247" s="104">
        <f t="shared" si="6"/>
        <v>24.03375465770439</v>
      </c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  <c r="AQ247" s="144"/>
      <c r="AR247" s="144"/>
      <c r="AS247" s="144"/>
      <c r="AT247" s="144"/>
      <c r="AU247" s="144"/>
      <c r="AV247" s="144"/>
      <c r="AW247" s="144"/>
      <c r="AX247" s="144"/>
      <c r="AY247" s="144"/>
      <c r="AZ247" s="144"/>
      <c r="BA247" s="144"/>
      <c r="BB247" s="144"/>
      <c r="BC247" s="144"/>
      <c r="BD247" s="144"/>
      <c r="BE247" s="144"/>
      <c r="BF247" s="144"/>
      <c r="BG247" s="144"/>
      <c r="BH247" s="144"/>
      <c r="BI247" s="144"/>
      <c r="BJ247" s="144"/>
      <c r="BK247" s="144"/>
      <c r="BL247" s="144"/>
      <c r="BM247" s="144"/>
      <c r="BN247" s="144"/>
      <c r="BO247" s="144"/>
      <c r="BP247" s="144"/>
      <c r="BQ247" s="144"/>
      <c r="BR247" s="144"/>
      <c r="BS247" s="144"/>
      <c r="BT247" s="144"/>
      <c r="BU247" s="144"/>
      <c r="BV247" s="144"/>
      <c r="BW247" s="144"/>
      <c r="BX247" s="144"/>
      <c r="BY247" s="144"/>
      <c r="BZ247" s="144"/>
      <c r="CA247" s="144"/>
      <c r="CB247" s="144"/>
      <c r="CC247" s="144"/>
      <c r="CD247" s="144"/>
      <c r="CE247" s="144"/>
      <c r="CF247" s="144"/>
      <c r="CG247" s="144"/>
      <c r="CH247" s="144"/>
      <c r="CI247" s="144"/>
      <c r="CJ247" s="144"/>
      <c r="CK247" s="144"/>
      <c r="CL247" s="144"/>
      <c r="CM247" s="144"/>
      <c r="CN247" s="144"/>
      <c r="CO247" s="144"/>
      <c r="CP247" s="144"/>
      <c r="CQ247" s="144"/>
      <c r="CR247" s="144"/>
      <c r="CS247" s="144"/>
      <c r="CT247" s="144"/>
    </row>
    <row r="248" spans="1:98" s="143" customFormat="1" ht="15">
      <c r="A248" s="69"/>
      <c r="B248" s="243">
        <v>2221</v>
      </c>
      <c r="C248" s="69" t="s">
        <v>397</v>
      </c>
      <c r="D248" s="107">
        <v>0</v>
      </c>
      <c r="E248" s="28">
        <v>6400</v>
      </c>
      <c r="F248" s="29">
        <v>0</v>
      </c>
      <c r="G248" s="104">
        <f t="shared" si="6"/>
        <v>0</v>
      </c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  <c r="AQ248" s="144"/>
      <c r="AR248" s="144"/>
      <c r="AS248" s="144"/>
      <c r="AT248" s="144"/>
      <c r="AU248" s="144"/>
      <c r="AV248" s="144"/>
      <c r="AW248" s="144"/>
      <c r="AX248" s="144"/>
      <c r="AY248" s="144"/>
      <c r="AZ248" s="144"/>
      <c r="BA248" s="144"/>
      <c r="BB248" s="144"/>
      <c r="BC248" s="144"/>
      <c r="BD248" s="144"/>
      <c r="BE248" s="144"/>
      <c r="BF248" s="144"/>
      <c r="BG248" s="144"/>
      <c r="BH248" s="144"/>
      <c r="BI248" s="144"/>
      <c r="BJ248" s="144"/>
      <c r="BK248" s="144"/>
      <c r="BL248" s="144"/>
      <c r="BM248" s="144"/>
      <c r="BN248" s="144"/>
      <c r="BO248" s="144"/>
      <c r="BP248" s="144"/>
      <c r="BQ248" s="144"/>
      <c r="BR248" s="144"/>
      <c r="BS248" s="144"/>
      <c r="BT248" s="144"/>
      <c r="BU248" s="144"/>
      <c r="BV248" s="144"/>
      <c r="BW248" s="144"/>
      <c r="BX248" s="144"/>
      <c r="BY248" s="144"/>
      <c r="BZ248" s="144"/>
      <c r="CA248" s="144"/>
      <c r="CB248" s="144"/>
      <c r="CC248" s="144"/>
      <c r="CD248" s="144"/>
      <c r="CE248" s="144"/>
      <c r="CF248" s="144"/>
      <c r="CG248" s="144"/>
      <c r="CH248" s="144"/>
      <c r="CI248" s="144"/>
      <c r="CJ248" s="144"/>
      <c r="CK248" s="144"/>
      <c r="CL248" s="144"/>
      <c r="CM248" s="144"/>
      <c r="CN248" s="144"/>
      <c r="CO248" s="144"/>
      <c r="CP248" s="144"/>
      <c r="CQ248" s="144"/>
      <c r="CR248" s="144"/>
      <c r="CS248" s="144"/>
      <c r="CT248" s="144"/>
    </row>
    <row r="249" spans="1:98" s="143" customFormat="1" ht="15">
      <c r="A249" s="69"/>
      <c r="B249" s="243">
        <v>2232</v>
      </c>
      <c r="C249" s="69" t="s">
        <v>398</v>
      </c>
      <c r="D249" s="27">
        <v>135</v>
      </c>
      <c r="E249" s="28">
        <v>500</v>
      </c>
      <c r="F249" s="29">
        <v>0</v>
      </c>
      <c r="G249" s="104">
        <f t="shared" si="6"/>
        <v>0</v>
      </c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144"/>
      <c r="AP249" s="144"/>
      <c r="AQ249" s="144"/>
      <c r="AR249" s="144"/>
      <c r="AS249" s="144"/>
      <c r="AT249" s="144"/>
      <c r="AU249" s="144"/>
      <c r="AV249" s="144"/>
      <c r="AW249" s="144"/>
      <c r="AX249" s="144"/>
      <c r="AY249" s="144"/>
      <c r="AZ249" s="144"/>
      <c r="BA249" s="144"/>
      <c r="BB249" s="144"/>
      <c r="BC249" s="144"/>
      <c r="BD249" s="144"/>
      <c r="BE249" s="144"/>
      <c r="BF249" s="144"/>
      <c r="BG249" s="144"/>
      <c r="BH249" s="144"/>
      <c r="BI249" s="144"/>
      <c r="BJ249" s="144"/>
      <c r="BK249" s="144"/>
      <c r="BL249" s="144"/>
      <c r="BM249" s="144"/>
      <c r="BN249" s="144"/>
      <c r="BO249" s="144"/>
      <c r="BP249" s="144"/>
      <c r="BQ249" s="144"/>
      <c r="BR249" s="144"/>
      <c r="BS249" s="144"/>
      <c r="BT249" s="144"/>
      <c r="BU249" s="144"/>
      <c r="BV249" s="144"/>
      <c r="BW249" s="144"/>
      <c r="BX249" s="144"/>
      <c r="BY249" s="144"/>
      <c r="BZ249" s="144"/>
      <c r="CA249" s="144"/>
      <c r="CB249" s="144"/>
      <c r="CC249" s="144"/>
      <c r="CD249" s="144"/>
      <c r="CE249" s="144"/>
      <c r="CF249" s="144"/>
      <c r="CG249" s="144"/>
      <c r="CH249" s="144"/>
      <c r="CI249" s="144"/>
      <c r="CJ249" s="144"/>
      <c r="CK249" s="144"/>
      <c r="CL249" s="144"/>
      <c r="CM249" s="144"/>
      <c r="CN249" s="144"/>
      <c r="CO249" s="144"/>
      <c r="CP249" s="144"/>
      <c r="CQ249" s="144"/>
      <c r="CR249" s="144"/>
      <c r="CS249" s="144"/>
      <c r="CT249" s="144"/>
    </row>
    <row r="250" spans="1:98" s="143" customFormat="1" ht="15.75" thickBot="1">
      <c r="A250" s="177"/>
      <c r="B250" s="248">
        <v>6171</v>
      </c>
      <c r="C250" s="177" t="s">
        <v>399</v>
      </c>
      <c r="D250" s="104">
        <v>0</v>
      </c>
      <c r="E250" s="105">
        <v>0</v>
      </c>
      <c r="F250" s="106">
        <v>27</v>
      </c>
      <c r="G250" s="104" t="e">
        <f t="shared" si="6"/>
        <v>#DIV/0!</v>
      </c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44"/>
      <c r="AV250" s="144"/>
      <c r="AW250" s="144"/>
      <c r="AX250" s="144"/>
      <c r="AY250" s="144"/>
      <c r="AZ250" s="144"/>
      <c r="BA250" s="144"/>
      <c r="BB250" s="144"/>
      <c r="BC250" s="144"/>
      <c r="BD250" s="144"/>
      <c r="BE250" s="144"/>
      <c r="BF250" s="144"/>
      <c r="BG250" s="144"/>
      <c r="BH250" s="144"/>
      <c r="BI250" s="144"/>
      <c r="BJ250" s="144"/>
      <c r="BK250" s="144"/>
      <c r="BL250" s="144"/>
      <c r="BM250" s="144"/>
      <c r="BN250" s="144"/>
      <c r="BO250" s="144"/>
      <c r="BP250" s="144"/>
      <c r="BQ250" s="144"/>
      <c r="BR250" s="144"/>
      <c r="BS250" s="144"/>
      <c r="BT250" s="144"/>
      <c r="BU250" s="144"/>
      <c r="BV250" s="144"/>
      <c r="BW250" s="144"/>
      <c r="BX250" s="144"/>
      <c r="BY250" s="144"/>
      <c r="BZ250" s="144"/>
      <c r="CA250" s="144"/>
      <c r="CB250" s="144"/>
      <c r="CC250" s="144"/>
      <c r="CD250" s="144"/>
      <c r="CE250" s="144"/>
      <c r="CF250" s="144"/>
      <c r="CG250" s="144"/>
      <c r="CH250" s="144"/>
      <c r="CI250" s="144"/>
      <c r="CJ250" s="144"/>
      <c r="CK250" s="144"/>
      <c r="CL250" s="144"/>
      <c r="CM250" s="144"/>
      <c r="CN250" s="144"/>
      <c r="CO250" s="144"/>
      <c r="CP250" s="144"/>
      <c r="CQ250" s="144"/>
      <c r="CR250" s="144"/>
      <c r="CS250" s="144"/>
      <c r="CT250" s="144"/>
    </row>
    <row r="251" spans="1:98" s="143" customFormat="1" ht="18.75" customHeight="1" thickBot="1" thickTop="1">
      <c r="A251" s="184"/>
      <c r="B251" s="262"/>
      <c r="C251" s="261" t="s">
        <v>400</v>
      </c>
      <c r="D251" s="187">
        <f>SUM(D246:D250)</f>
        <v>14007</v>
      </c>
      <c r="E251" s="188">
        <f>SUM(E246:E250)</f>
        <v>20657</v>
      </c>
      <c r="F251" s="189">
        <f>SUM(F246:F250)</f>
        <v>3325.7</v>
      </c>
      <c r="G251" s="187">
        <f t="shared" si="6"/>
        <v>16.099627245001695</v>
      </c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</row>
    <row r="252" spans="2:98" s="143" customFormat="1" ht="15.75" customHeight="1">
      <c r="B252" s="146"/>
      <c r="C252" s="190"/>
      <c r="D252" s="192"/>
      <c r="E252" s="192"/>
      <c r="F252" s="192"/>
      <c r="G252" s="192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144"/>
      <c r="AP252" s="144"/>
      <c r="AQ252" s="144"/>
      <c r="AR252" s="144"/>
      <c r="AS252" s="144"/>
      <c r="AT252" s="144"/>
      <c r="AU252" s="144"/>
      <c r="AV252" s="144"/>
      <c r="AW252" s="144"/>
      <c r="AX252" s="144"/>
      <c r="AY252" s="144"/>
      <c r="AZ252" s="144"/>
      <c r="BA252" s="144"/>
      <c r="BB252" s="144"/>
      <c r="BC252" s="144"/>
      <c r="BD252" s="144"/>
      <c r="BE252" s="144"/>
      <c r="BF252" s="144"/>
      <c r="BG252" s="144"/>
      <c r="BH252" s="144"/>
      <c r="BI252" s="144"/>
      <c r="BJ252" s="144"/>
      <c r="BK252" s="144"/>
      <c r="BL252" s="144"/>
      <c r="BM252" s="144"/>
      <c r="BN252" s="144"/>
      <c r="BO252" s="144"/>
      <c r="BP252" s="144"/>
      <c r="BQ252" s="144"/>
      <c r="BR252" s="144"/>
      <c r="BS252" s="144"/>
      <c r="BT252" s="144"/>
      <c r="BU252" s="144"/>
      <c r="BV252" s="144"/>
      <c r="BW252" s="144"/>
      <c r="BX252" s="144"/>
      <c r="BY252" s="144"/>
      <c r="BZ252" s="144"/>
      <c r="CA252" s="144"/>
      <c r="CB252" s="144"/>
      <c r="CC252" s="144"/>
      <c r="CD252" s="144"/>
      <c r="CE252" s="144"/>
      <c r="CF252" s="144"/>
      <c r="CG252" s="144"/>
      <c r="CH252" s="144"/>
      <c r="CI252" s="144"/>
      <c r="CJ252" s="144"/>
      <c r="CK252" s="144"/>
      <c r="CL252" s="144"/>
      <c r="CM252" s="144"/>
      <c r="CN252" s="144"/>
      <c r="CO252" s="144"/>
      <c r="CP252" s="144"/>
      <c r="CQ252" s="144"/>
      <c r="CR252" s="144"/>
      <c r="CS252" s="144"/>
      <c r="CT252" s="144"/>
    </row>
    <row r="253" spans="2:98" s="143" customFormat="1" ht="12.75" customHeight="1" hidden="1">
      <c r="B253" s="146"/>
      <c r="C253" s="190"/>
      <c r="D253" s="192"/>
      <c r="E253" s="192"/>
      <c r="F253" s="192"/>
      <c r="G253" s="192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144"/>
      <c r="AP253" s="144"/>
      <c r="AQ253" s="144"/>
      <c r="AR253" s="144"/>
      <c r="AS253" s="144"/>
      <c r="AT253" s="144"/>
      <c r="AU253" s="144"/>
      <c r="AV253" s="144"/>
      <c r="AW253" s="144"/>
      <c r="AX253" s="144"/>
      <c r="AY253" s="144"/>
      <c r="AZ253" s="144"/>
      <c r="BA253" s="144"/>
      <c r="BB253" s="144"/>
      <c r="BC253" s="144"/>
      <c r="BD253" s="144"/>
      <c r="BE253" s="144"/>
      <c r="BF253" s="144"/>
      <c r="BG253" s="144"/>
      <c r="BH253" s="144"/>
      <c r="BI253" s="144"/>
      <c r="BJ253" s="144"/>
      <c r="BK253" s="144"/>
      <c r="BL253" s="144"/>
      <c r="BM253" s="144"/>
      <c r="BN253" s="144"/>
      <c r="BO253" s="144"/>
      <c r="BP253" s="144"/>
      <c r="BQ253" s="144"/>
      <c r="BR253" s="144"/>
      <c r="BS253" s="144"/>
      <c r="BT253" s="144"/>
      <c r="BU253" s="144"/>
      <c r="BV253" s="144"/>
      <c r="BW253" s="144"/>
      <c r="BX253" s="144"/>
      <c r="BY253" s="144"/>
      <c r="BZ253" s="144"/>
      <c r="CA253" s="144"/>
      <c r="CB253" s="144"/>
      <c r="CC253" s="144"/>
      <c r="CD253" s="144"/>
      <c r="CE253" s="144"/>
      <c r="CF253" s="144"/>
      <c r="CG253" s="144"/>
      <c r="CH253" s="144"/>
      <c r="CI253" s="144"/>
      <c r="CJ253" s="144"/>
      <c r="CK253" s="144"/>
      <c r="CL253" s="144"/>
      <c r="CM253" s="144"/>
      <c r="CN253" s="144"/>
      <c r="CO253" s="144"/>
      <c r="CP253" s="144"/>
      <c r="CQ253" s="144"/>
      <c r="CR253" s="144"/>
      <c r="CS253" s="144"/>
      <c r="CT253" s="144"/>
    </row>
    <row r="254" spans="2:98" s="143" customFormat="1" ht="12.75" customHeight="1" hidden="1">
      <c r="B254" s="146"/>
      <c r="C254" s="190"/>
      <c r="D254" s="192"/>
      <c r="E254" s="192"/>
      <c r="F254" s="192"/>
      <c r="G254" s="192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144"/>
      <c r="AP254" s="144"/>
      <c r="AQ254" s="144"/>
      <c r="AR254" s="144"/>
      <c r="AS254" s="144"/>
      <c r="AT254" s="144"/>
      <c r="AU254" s="144"/>
      <c r="AV254" s="144"/>
      <c r="AW254" s="144"/>
      <c r="AX254" s="144"/>
      <c r="AY254" s="144"/>
      <c r="AZ254" s="144"/>
      <c r="BA254" s="144"/>
      <c r="BB254" s="144"/>
      <c r="BC254" s="144"/>
      <c r="BD254" s="144"/>
      <c r="BE254" s="144"/>
      <c r="BF254" s="144"/>
      <c r="BG254" s="144"/>
      <c r="BH254" s="144"/>
      <c r="BI254" s="144"/>
      <c r="BJ254" s="144"/>
      <c r="BK254" s="144"/>
      <c r="BL254" s="144"/>
      <c r="BM254" s="144"/>
      <c r="BN254" s="144"/>
      <c r="BO254" s="144"/>
      <c r="BP254" s="144"/>
      <c r="BQ254" s="144"/>
      <c r="BR254" s="144"/>
      <c r="BS254" s="144"/>
      <c r="BT254" s="144"/>
      <c r="BU254" s="144"/>
      <c r="BV254" s="144"/>
      <c r="BW254" s="144"/>
      <c r="BX254" s="144"/>
      <c r="BY254" s="144"/>
      <c r="BZ254" s="144"/>
      <c r="CA254" s="144"/>
      <c r="CB254" s="144"/>
      <c r="CC254" s="144"/>
      <c r="CD254" s="144"/>
      <c r="CE254" s="144"/>
      <c r="CF254" s="144"/>
      <c r="CG254" s="144"/>
      <c r="CH254" s="144"/>
      <c r="CI254" s="144"/>
      <c r="CJ254" s="144"/>
      <c r="CK254" s="144"/>
      <c r="CL254" s="144"/>
      <c r="CM254" s="144"/>
      <c r="CN254" s="144"/>
      <c r="CO254" s="144"/>
      <c r="CP254" s="144"/>
      <c r="CQ254" s="144"/>
      <c r="CR254" s="144"/>
      <c r="CS254" s="144"/>
      <c r="CT254" s="144"/>
    </row>
    <row r="255" spans="2:98" s="143" customFormat="1" ht="12.75" customHeight="1" hidden="1">
      <c r="B255" s="146"/>
      <c r="C255" s="190"/>
      <c r="D255" s="192"/>
      <c r="E255" s="192"/>
      <c r="F255" s="192"/>
      <c r="G255" s="192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44"/>
      <c r="AV255" s="144"/>
      <c r="AW255" s="144"/>
      <c r="AX255" s="144"/>
      <c r="AY255" s="144"/>
      <c r="AZ255" s="144"/>
      <c r="BA255" s="144"/>
      <c r="BB255" s="144"/>
      <c r="BC255" s="144"/>
      <c r="BD255" s="144"/>
      <c r="BE255" s="144"/>
      <c r="BF255" s="144"/>
      <c r="BG255" s="144"/>
      <c r="BH255" s="144"/>
      <c r="BI255" s="144"/>
      <c r="BJ255" s="144"/>
      <c r="BK255" s="144"/>
      <c r="BL255" s="144"/>
      <c r="BM255" s="144"/>
      <c r="BN255" s="144"/>
      <c r="BO255" s="144"/>
      <c r="BP255" s="144"/>
      <c r="BQ255" s="144"/>
      <c r="BR255" s="144"/>
      <c r="BS255" s="144"/>
      <c r="BT255" s="144"/>
      <c r="BU255" s="144"/>
      <c r="BV255" s="144"/>
      <c r="BW255" s="144"/>
      <c r="BX255" s="144"/>
      <c r="BY255" s="144"/>
      <c r="BZ255" s="144"/>
      <c r="CA255" s="144"/>
      <c r="CB255" s="144"/>
      <c r="CC255" s="144"/>
      <c r="CD255" s="144"/>
      <c r="CE255" s="144"/>
      <c r="CF255" s="144"/>
      <c r="CG255" s="144"/>
      <c r="CH255" s="144"/>
      <c r="CI255" s="144"/>
      <c r="CJ255" s="144"/>
      <c r="CK255" s="144"/>
      <c r="CL255" s="144"/>
      <c r="CM255" s="144"/>
      <c r="CN255" s="144"/>
      <c r="CO255" s="144"/>
      <c r="CP255" s="144"/>
      <c r="CQ255" s="144"/>
      <c r="CR255" s="144"/>
      <c r="CS255" s="144"/>
      <c r="CT255" s="144"/>
    </row>
    <row r="256" spans="2:98" s="143" customFormat="1" ht="12.75" customHeight="1" hidden="1">
      <c r="B256" s="146"/>
      <c r="C256" s="190"/>
      <c r="D256" s="192"/>
      <c r="E256" s="192"/>
      <c r="F256" s="192"/>
      <c r="G256" s="192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144"/>
      <c r="AP256" s="144"/>
      <c r="AQ256" s="144"/>
      <c r="AR256" s="144"/>
      <c r="AS256" s="144"/>
      <c r="AT256" s="144"/>
      <c r="AU256" s="144"/>
      <c r="AV256" s="144"/>
      <c r="AW256" s="144"/>
      <c r="AX256" s="144"/>
      <c r="AY256" s="144"/>
      <c r="AZ256" s="144"/>
      <c r="BA256" s="144"/>
      <c r="BB256" s="144"/>
      <c r="BC256" s="144"/>
      <c r="BD256" s="144"/>
      <c r="BE256" s="144"/>
      <c r="BF256" s="144"/>
      <c r="BG256" s="144"/>
      <c r="BH256" s="144"/>
      <c r="BI256" s="144"/>
      <c r="BJ256" s="144"/>
      <c r="BK256" s="144"/>
      <c r="BL256" s="144"/>
      <c r="BM256" s="144"/>
      <c r="BN256" s="144"/>
      <c r="BO256" s="144"/>
      <c r="BP256" s="144"/>
      <c r="BQ256" s="144"/>
      <c r="BR256" s="144"/>
      <c r="BS256" s="144"/>
      <c r="BT256" s="144"/>
      <c r="BU256" s="144"/>
      <c r="BV256" s="144"/>
      <c r="BW256" s="144"/>
      <c r="BX256" s="144"/>
      <c r="BY256" s="144"/>
      <c r="BZ256" s="144"/>
      <c r="CA256" s="144"/>
      <c r="CB256" s="144"/>
      <c r="CC256" s="144"/>
      <c r="CD256" s="144"/>
      <c r="CE256" s="144"/>
      <c r="CF256" s="144"/>
      <c r="CG256" s="144"/>
      <c r="CH256" s="144"/>
      <c r="CI256" s="144"/>
      <c r="CJ256" s="144"/>
      <c r="CK256" s="144"/>
      <c r="CL256" s="144"/>
      <c r="CM256" s="144"/>
      <c r="CN256" s="144"/>
      <c r="CO256" s="144"/>
      <c r="CP256" s="144"/>
      <c r="CQ256" s="144"/>
      <c r="CR256" s="144"/>
      <c r="CS256" s="144"/>
      <c r="CT256" s="144"/>
    </row>
    <row r="257" spans="2:98" s="143" customFormat="1" ht="12.75" customHeight="1" hidden="1">
      <c r="B257" s="146"/>
      <c r="C257" s="190"/>
      <c r="D257" s="192"/>
      <c r="E257" s="192"/>
      <c r="F257" s="192"/>
      <c r="G257" s="192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  <c r="AQ257" s="144"/>
      <c r="AR257" s="144"/>
      <c r="AS257" s="144"/>
      <c r="AT257" s="144"/>
      <c r="AU257" s="144"/>
      <c r="AV257" s="144"/>
      <c r="AW257" s="144"/>
      <c r="AX257" s="144"/>
      <c r="AY257" s="144"/>
      <c r="AZ257" s="144"/>
      <c r="BA257" s="144"/>
      <c r="BB257" s="144"/>
      <c r="BC257" s="144"/>
      <c r="BD257" s="144"/>
      <c r="BE257" s="144"/>
      <c r="BF257" s="144"/>
      <c r="BG257" s="144"/>
      <c r="BH257" s="144"/>
      <c r="BI257" s="144"/>
      <c r="BJ257" s="144"/>
      <c r="BK257" s="144"/>
      <c r="BL257" s="144"/>
      <c r="BM257" s="144"/>
      <c r="BN257" s="144"/>
      <c r="BO257" s="144"/>
      <c r="BP257" s="144"/>
      <c r="BQ257" s="144"/>
      <c r="BR257" s="144"/>
      <c r="BS257" s="144"/>
      <c r="BT257" s="144"/>
      <c r="BU257" s="144"/>
      <c r="BV257" s="144"/>
      <c r="BW257" s="144"/>
      <c r="BX257" s="144"/>
      <c r="BY257" s="144"/>
      <c r="BZ257" s="144"/>
      <c r="CA257" s="144"/>
      <c r="CB257" s="144"/>
      <c r="CC257" s="144"/>
      <c r="CD257" s="144"/>
      <c r="CE257" s="144"/>
      <c r="CF257" s="144"/>
      <c r="CG257" s="144"/>
      <c r="CH257" s="144"/>
      <c r="CI257" s="144"/>
      <c r="CJ257" s="144"/>
      <c r="CK257" s="144"/>
      <c r="CL257" s="144"/>
      <c r="CM257" s="144"/>
      <c r="CN257" s="144"/>
      <c r="CO257" s="144"/>
      <c r="CP257" s="144"/>
      <c r="CQ257" s="144"/>
      <c r="CR257" s="144"/>
      <c r="CS257" s="144"/>
      <c r="CT257" s="144"/>
    </row>
    <row r="258" spans="2:98" s="143" customFormat="1" ht="12.75" customHeight="1" hidden="1">
      <c r="B258" s="146"/>
      <c r="C258" s="190"/>
      <c r="D258" s="192"/>
      <c r="E258" s="192"/>
      <c r="F258" s="192"/>
      <c r="G258" s="192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144"/>
      <c r="AP258" s="144"/>
      <c r="AQ258" s="144"/>
      <c r="AR258" s="144"/>
      <c r="AS258" s="144"/>
      <c r="AT258" s="144"/>
      <c r="AU258" s="144"/>
      <c r="AV258" s="144"/>
      <c r="AW258" s="144"/>
      <c r="AX258" s="144"/>
      <c r="AY258" s="144"/>
      <c r="AZ258" s="144"/>
      <c r="BA258" s="144"/>
      <c r="BB258" s="144"/>
      <c r="BC258" s="144"/>
      <c r="BD258" s="144"/>
      <c r="BE258" s="144"/>
      <c r="BF258" s="144"/>
      <c r="BG258" s="144"/>
      <c r="BH258" s="144"/>
      <c r="BI258" s="144"/>
      <c r="BJ258" s="144"/>
      <c r="BK258" s="144"/>
      <c r="BL258" s="144"/>
      <c r="BM258" s="144"/>
      <c r="BN258" s="144"/>
      <c r="BO258" s="144"/>
      <c r="BP258" s="144"/>
      <c r="BQ258" s="144"/>
      <c r="BR258" s="144"/>
      <c r="BS258" s="144"/>
      <c r="BT258" s="144"/>
      <c r="BU258" s="144"/>
      <c r="BV258" s="144"/>
      <c r="BW258" s="144"/>
      <c r="BX258" s="144"/>
      <c r="BY258" s="144"/>
      <c r="BZ258" s="144"/>
      <c r="CA258" s="144"/>
      <c r="CB258" s="144"/>
      <c r="CC258" s="144"/>
      <c r="CD258" s="144"/>
      <c r="CE258" s="144"/>
      <c r="CF258" s="144"/>
      <c r="CG258" s="144"/>
      <c r="CH258" s="144"/>
      <c r="CI258" s="144"/>
      <c r="CJ258" s="144"/>
      <c r="CK258" s="144"/>
      <c r="CL258" s="144"/>
      <c r="CM258" s="144"/>
      <c r="CN258" s="144"/>
      <c r="CO258" s="144"/>
      <c r="CP258" s="144"/>
      <c r="CQ258" s="144"/>
      <c r="CR258" s="144"/>
      <c r="CS258" s="144"/>
      <c r="CT258" s="144"/>
    </row>
    <row r="259" spans="2:98" s="143" customFormat="1" ht="12.75" customHeight="1" hidden="1">
      <c r="B259" s="146"/>
      <c r="C259" s="190"/>
      <c r="D259" s="192"/>
      <c r="E259" s="192"/>
      <c r="F259" s="192"/>
      <c r="G259" s="192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144"/>
      <c r="AP259" s="144"/>
      <c r="AQ259" s="144"/>
      <c r="AR259" s="144"/>
      <c r="AS259" s="144"/>
      <c r="AT259" s="144"/>
      <c r="AU259" s="144"/>
      <c r="AV259" s="144"/>
      <c r="AW259" s="144"/>
      <c r="AX259" s="144"/>
      <c r="AY259" s="144"/>
      <c r="AZ259" s="144"/>
      <c r="BA259" s="144"/>
      <c r="BB259" s="144"/>
      <c r="BC259" s="144"/>
      <c r="BD259" s="144"/>
      <c r="BE259" s="144"/>
      <c r="BF259" s="144"/>
      <c r="BG259" s="144"/>
      <c r="BH259" s="144"/>
      <c r="BI259" s="144"/>
      <c r="BJ259" s="144"/>
      <c r="BK259" s="144"/>
      <c r="BL259" s="144"/>
      <c r="BM259" s="144"/>
      <c r="BN259" s="144"/>
      <c r="BO259" s="144"/>
      <c r="BP259" s="144"/>
      <c r="BQ259" s="144"/>
      <c r="BR259" s="144"/>
      <c r="BS259" s="144"/>
      <c r="BT259" s="144"/>
      <c r="BU259" s="144"/>
      <c r="BV259" s="144"/>
      <c r="BW259" s="144"/>
      <c r="BX259" s="144"/>
      <c r="BY259" s="144"/>
      <c r="BZ259" s="144"/>
      <c r="CA259" s="144"/>
      <c r="CB259" s="144"/>
      <c r="CC259" s="144"/>
      <c r="CD259" s="144"/>
      <c r="CE259" s="144"/>
      <c r="CF259" s="144"/>
      <c r="CG259" s="144"/>
      <c r="CH259" s="144"/>
      <c r="CI259" s="144"/>
      <c r="CJ259" s="144"/>
      <c r="CK259" s="144"/>
      <c r="CL259" s="144"/>
      <c r="CM259" s="144"/>
      <c r="CN259" s="144"/>
      <c r="CO259" s="144"/>
      <c r="CP259" s="144"/>
      <c r="CQ259" s="144"/>
      <c r="CR259" s="144"/>
      <c r="CS259" s="144"/>
      <c r="CT259" s="144"/>
    </row>
    <row r="260" spans="2:98" s="143" customFormat="1" ht="15.75" customHeight="1">
      <c r="B260" s="146"/>
      <c r="C260" s="190"/>
      <c r="D260" s="192"/>
      <c r="E260" s="152"/>
      <c r="F260" s="152"/>
      <c r="G260" s="152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144"/>
      <c r="AP260" s="144"/>
      <c r="AQ260" s="144"/>
      <c r="AR260" s="144"/>
      <c r="AS260" s="144"/>
      <c r="AT260" s="144"/>
      <c r="AU260" s="144"/>
      <c r="AV260" s="144"/>
      <c r="AW260" s="144"/>
      <c r="AX260" s="144"/>
      <c r="AY260" s="144"/>
      <c r="AZ260" s="144"/>
      <c r="BA260" s="144"/>
      <c r="BB260" s="144"/>
      <c r="BC260" s="144"/>
      <c r="BD260" s="144"/>
      <c r="BE260" s="144"/>
      <c r="BF260" s="144"/>
      <c r="BG260" s="144"/>
      <c r="BH260" s="144"/>
      <c r="BI260" s="144"/>
      <c r="BJ260" s="144"/>
      <c r="BK260" s="144"/>
      <c r="BL260" s="144"/>
      <c r="BM260" s="144"/>
      <c r="BN260" s="144"/>
      <c r="BO260" s="144"/>
      <c r="BP260" s="144"/>
      <c r="BQ260" s="144"/>
      <c r="BR260" s="144"/>
      <c r="BS260" s="144"/>
      <c r="BT260" s="144"/>
      <c r="BU260" s="144"/>
      <c r="BV260" s="144"/>
      <c r="BW260" s="144"/>
      <c r="BX260" s="144"/>
      <c r="BY260" s="144"/>
      <c r="BZ260" s="144"/>
      <c r="CA260" s="144"/>
      <c r="CB260" s="144"/>
      <c r="CC260" s="144"/>
      <c r="CD260" s="144"/>
      <c r="CE260" s="144"/>
      <c r="CF260" s="144"/>
      <c r="CG260" s="144"/>
      <c r="CH260" s="144"/>
      <c r="CI260" s="144"/>
      <c r="CJ260" s="144"/>
      <c r="CK260" s="144"/>
      <c r="CL260" s="144"/>
      <c r="CM260" s="144"/>
      <c r="CN260" s="144"/>
      <c r="CO260" s="144"/>
      <c r="CP260" s="144"/>
      <c r="CQ260" s="144"/>
      <c r="CR260" s="144"/>
      <c r="CS260" s="144"/>
      <c r="CT260" s="144"/>
    </row>
    <row r="261" spans="2:98" s="143" customFormat="1" ht="15.75" customHeight="1">
      <c r="B261" s="146"/>
      <c r="C261" s="190"/>
      <c r="D261" s="192"/>
      <c r="E261" s="192"/>
      <c r="F261" s="192"/>
      <c r="G261" s="192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44"/>
      <c r="AV261" s="144"/>
      <c r="AW261" s="144"/>
      <c r="AX261" s="144"/>
      <c r="AY261" s="144"/>
      <c r="AZ261" s="144"/>
      <c r="BA261" s="144"/>
      <c r="BB261" s="144"/>
      <c r="BC261" s="144"/>
      <c r="BD261" s="144"/>
      <c r="BE261" s="144"/>
      <c r="BF261" s="144"/>
      <c r="BG261" s="144"/>
      <c r="BH261" s="144"/>
      <c r="BI261" s="144"/>
      <c r="BJ261" s="144"/>
      <c r="BK261" s="144"/>
      <c r="BL261" s="144"/>
      <c r="BM261" s="144"/>
      <c r="BN261" s="144"/>
      <c r="BO261" s="144"/>
      <c r="BP261" s="144"/>
      <c r="BQ261" s="144"/>
      <c r="BR261" s="144"/>
      <c r="BS261" s="144"/>
      <c r="BT261" s="144"/>
      <c r="BU261" s="144"/>
      <c r="BV261" s="144"/>
      <c r="BW261" s="144"/>
      <c r="BX261" s="144"/>
      <c r="BY261" s="144"/>
      <c r="BZ261" s="144"/>
      <c r="CA261" s="144"/>
      <c r="CB261" s="144"/>
      <c r="CC261" s="144"/>
      <c r="CD261" s="144"/>
      <c r="CE261" s="144"/>
      <c r="CF261" s="144"/>
      <c r="CG261" s="144"/>
      <c r="CH261" s="144"/>
      <c r="CI261" s="144"/>
      <c r="CJ261" s="144"/>
      <c r="CK261" s="144"/>
      <c r="CL261" s="144"/>
      <c r="CM261" s="144"/>
      <c r="CN261" s="144"/>
      <c r="CO261" s="144"/>
      <c r="CP261" s="144"/>
      <c r="CQ261" s="144"/>
      <c r="CR261" s="144"/>
      <c r="CS261" s="144"/>
      <c r="CT261" s="144"/>
    </row>
    <row r="262" spans="2:98" s="143" customFormat="1" ht="15.75" customHeight="1" thickBot="1">
      <c r="B262" s="146"/>
      <c r="C262" s="190"/>
      <c r="D262" s="192"/>
      <c r="E262" s="156"/>
      <c r="F262" s="156"/>
      <c r="G262" s="156" t="s">
        <v>244</v>
      </c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  <c r="AQ262" s="144"/>
      <c r="AR262" s="144"/>
      <c r="AS262" s="144"/>
      <c r="AT262" s="144"/>
      <c r="AU262" s="144"/>
      <c r="AV262" s="144"/>
      <c r="AW262" s="144"/>
      <c r="AX262" s="144"/>
      <c r="AY262" s="144"/>
      <c r="AZ262" s="144"/>
      <c r="BA262" s="144"/>
      <c r="BB262" s="144"/>
      <c r="BC262" s="144"/>
      <c r="BD262" s="144"/>
      <c r="BE262" s="144"/>
      <c r="BF262" s="144"/>
      <c r="BG262" s="144"/>
      <c r="BH262" s="144"/>
      <c r="BI262" s="144"/>
      <c r="BJ262" s="144"/>
      <c r="BK262" s="144"/>
      <c r="BL262" s="144"/>
      <c r="BM262" s="144"/>
      <c r="BN262" s="144"/>
      <c r="BO262" s="144"/>
      <c r="BP262" s="144"/>
      <c r="BQ262" s="144"/>
      <c r="BR262" s="144"/>
      <c r="BS262" s="144"/>
      <c r="BT262" s="144"/>
      <c r="BU262" s="144"/>
      <c r="BV262" s="144"/>
      <c r="BW262" s="144"/>
      <c r="BX262" s="144"/>
      <c r="BY262" s="144"/>
      <c r="BZ262" s="144"/>
      <c r="CA262" s="144"/>
      <c r="CB262" s="144"/>
      <c r="CC262" s="144"/>
      <c r="CD262" s="144"/>
      <c r="CE262" s="144"/>
      <c r="CF262" s="144"/>
      <c r="CG262" s="144"/>
      <c r="CH262" s="144"/>
      <c r="CI262" s="144"/>
      <c r="CJ262" s="144"/>
      <c r="CK262" s="144"/>
      <c r="CL262" s="144"/>
      <c r="CM262" s="144"/>
      <c r="CN262" s="144"/>
      <c r="CO262" s="144"/>
      <c r="CP262" s="144"/>
      <c r="CQ262" s="144"/>
      <c r="CR262" s="144"/>
      <c r="CS262" s="144"/>
      <c r="CT262" s="144"/>
    </row>
    <row r="263" spans="1:98" s="143" customFormat="1" ht="15.75" customHeight="1">
      <c r="A263" s="159" t="s">
        <v>2</v>
      </c>
      <c r="B263" s="160" t="s">
        <v>3</v>
      </c>
      <c r="C263" s="161" t="s">
        <v>5</v>
      </c>
      <c r="D263" s="161" t="s">
        <v>6</v>
      </c>
      <c r="E263" s="161" t="s">
        <v>6</v>
      </c>
      <c r="F263" s="161" t="s">
        <v>7</v>
      </c>
      <c r="G263" s="161" t="s">
        <v>245</v>
      </c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  <c r="AQ263" s="144"/>
      <c r="AR263" s="144"/>
      <c r="AS263" s="144"/>
      <c r="AT263" s="144"/>
      <c r="AU263" s="144"/>
      <c r="AV263" s="144"/>
      <c r="AW263" s="144"/>
      <c r="AX263" s="144"/>
      <c r="AY263" s="144"/>
      <c r="AZ263" s="144"/>
      <c r="BA263" s="144"/>
      <c r="BB263" s="144"/>
      <c r="BC263" s="144"/>
      <c r="BD263" s="144"/>
      <c r="BE263" s="144"/>
      <c r="BF263" s="144"/>
      <c r="BG263" s="144"/>
      <c r="BH263" s="144"/>
      <c r="BI263" s="144"/>
      <c r="BJ263" s="144"/>
      <c r="BK263" s="144"/>
      <c r="BL263" s="144"/>
      <c r="BM263" s="144"/>
      <c r="BN263" s="144"/>
      <c r="BO263" s="144"/>
      <c r="BP263" s="144"/>
      <c r="BQ263" s="144"/>
      <c r="BR263" s="144"/>
      <c r="BS263" s="144"/>
      <c r="BT263" s="144"/>
      <c r="BU263" s="144"/>
      <c r="BV263" s="144"/>
      <c r="BW263" s="144"/>
      <c r="BX263" s="144"/>
      <c r="BY263" s="144"/>
      <c r="BZ263" s="144"/>
      <c r="CA263" s="144"/>
      <c r="CB263" s="144"/>
      <c r="CC263" s="144"/>
      <c r="CD263" s="144"/>
      <c r="CE263" s="144"/>
      <c r="CF263" s="144"/>
      <c r="CG263" s="144"/>
      <c r="CH263" s="144"/>
      <c r="CI263" s="144"/>
      <c r="CJ263" s="144"/>
      <c r="CK263" s="144"/>
      <c r="CL263" s="144"/>
      <c r="CM263" s="144"/>
      <c r="CN263" s="144"/>
      <c r="CO263" s="144"/>
      <c r="CP263" s="144"/>
      <c r="CQ263" s="144"/>
      <c r="CR263" s="144"/>
      <c r="CS263" s="144"/>
      <c r="CT263" s="144"/>
    </row>
    <row r="264" spans="1:7" s="144" customFormat="1" ht="15.75" customHeight="1" thickBot="1">
      <c r="A264" s="162"/>
      <c r="B264" s="163"/>
      <c r="C264" s="164"/>
      <c r="D264" s="165" t="s">
        <v>9</v>
      </c>
      <c r="E264" s="165" t="s">
        <v>10</v>
      </c>
      <c r="F264" s="165" t="s">
        <v>12</v>
      </c>
      <c r="G264" s="165" t="s">
        <v>246</v>
      </c>
    </row>
    <row r="265" spans="1:7" s="144" customFormat="1" ht="16.5" thickTop="1">
      <c r="A265" s="166">
        <v>90</v>
      </c>
      <c r="B265" s="166"/>
      <c r="C265" s="113" t="s">
        <v>156</v>
      </c>
      <c r="D265" s="79"/>
      <c r="E265" s="77"/>
      <c r="F265" s="78"/>
      <c r="G265" s="79"/>
    </row>
    <row r="266" spans="1:7" s="144" customFormat="1" ht="15.75">
      <c r="A266" s="171"/>
      <c r="B266" s="242"/>
      <c r="C266" s="171"/>
      <c r="D266" s="104"/>
      <c r="E266" s="105"/>
      <c r="F266" s="106"/>
      <c r="G266" s="104"/>
    </row>
    <row r="267" spans="1:7" s="144" customFormat="1" ht="15">
      <c r="A267" s="69"/>
      <c r="B267" s="243">
        <v>5311</v>
      </c>
      <c r="C267" s="69" t="s">
        <v>401</v>
      </c>
      <c r="D267" s="104">
        <v>12000</v>
      </c>
      <c r="E267" s="105">
        <v>12000</v>
      </c>
      <c r="F267" s="106">
        <v>2113.8</v>
      </c>
      <c r="G267" s="104">
        <f>(F267/E267)*100</f>
        <v>17.615000000000002</v>
      </c>
    </row>
    <row r="268" spans="1:7" s="144" customFormat="1" ht="16.5" thickBot="1">
      <c r="A268" s="247"/>
      <c r="B268" s="247"/>
      <c r="C268" s="263"/>
      <c r="D268" s="264"/>
      <c r="E268" s="265"/>
      <c r="F268" s="266"/>
      <c r="G268" s="264"/>
    </row>
    <row r="269" spans="1:7" s="144" customFormat="1" ht="18.75" customHeight="1" thickBot="1" thickTop="1">
      <c r="A269" s="184"/>
      <c r="B269" s="262"/>
      <c r="C269" s="261" t="s">
        <v>402</v>
      </c>
      <c r="D269" s="187">
        <f>SUM(D265:D268)</f>
        <v>12000</v>
      </c>
      <c r="E269" s="188">
        <f>SUM(E265:E268)</f>
        <v>12000</v>
      </c>
      <c r="F269" s="189">
        <f>SUM(F265:F268)</f>
        <v>2113.8</v>
      </c>
      <c r="G269" s="187">
        <f>(F269/E269)*100</f>
        <v>17.615000000000002</v>
      </c>
    </row>
    <row r="270" spans="1:7" s="144" customFormat="1" ht="15.75" customHeight="1">
      <c r="A270" s="143"/>
      <c r="B270" s="146"/>
      <c r="C270" s="190"/>
      <c r="D270" s="192"/>
      <c r="E270" s="192"/>
      <c r="F270" s="192"/>
      <c r="G270" s="192"/>
    </row>
    <row r="271" spans="1:7" s="144" customFormat="1" ht="15.75" customHeight="1" thickBot="1">
      <c r="A271" s="143"/>
      <c r="B271" s="146"/>
      <c r="C271" s="190"/>
      <c r="D271" s="192"/>
      <c r="E271" s="192"/>
      <c r="F271" s="192"/>
      <c r="G271" s="192"/>
    </row>
    <row r="272" spans="1:98" s="143" customFormat="1" ht="15.75" customHeight="1">
      <c r="A272" s="159" t="s">
        <v>2</v>
      </c>
      <c r="B272" s="160" t="s">
        <v>3</v>
      </c>
      <c r="C272" s="161" t="s">
        <v>5</v>
      </c>
      <c r="D272" s="161" t="s">
        <v>6</v>
      </c>
      <c r="E272" s="161" t="s">
        <v>6</v>
      </c>
      <c r="F272" s="161" t="s">
        <v>7</v>
      </c>
      <c r="G272" s="161" t="s">
        <v>245</v>
      </c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44"/>
      <c r="AV272" s="144"/>
      <c r="AW272" s="144"/>
      <c r="AX272" s="144"/>
      <c r="AY272" s="144"/>
      <c r="AZ272" s="144"/>
      <c r="BA272" s="144"/>
      <c r="BB272" s="144"/>
      <c r="BC272" s="144"/>
      <c r="BD272" s="144"/>
      <c r="BE272" s="144"/>
      <c r="BF272" s="144"/>
      <c r="BG272" s="144"/>
      <c r="BH272" s="144"/>
      <c r="BI272" s="144"/>
      <c r="BJ272" s="144"/>
      <c r="BK272" s="144"/>
      <c r="BL272" s="144"/>
      <c r="BM272" s="144"/>
      <c r="BN272" s="144"/>
      <c r="BO272" s="144"/>
      <c r="BP272" s="144"/>
      <c r="BQ272" s="144"/>
      <c r="BR272" s="144"/>
      <c r="BS272" s="144"/>
      <c r="BT272" s="144"/>
      <c r="BU272" s="144"/>
      <c r="BV272" s="144"/>
      <c r="BW272" s="144"/>
      <c r="BX272" s="144"/>
      <c r="BY272" s="144"/>
      <c r="BZ272" s="144"/>
      <c r="CA272" s="144"/>
      <c r="CB272" s="144"/>
      <c r="CC272" s="144"/>
      <c r="CD272" s="144"/>
      <c r="CE272" s="144"/>
      <c r="CF272" s="144"/>
      <c r="CG272" s="144"/>
      <c r="CH272" s="144"/>
      <c r="CI272" s="144"/>
      <c r="CJ272" s="144"/>
      <c r="CK272" s="144"/>
      <c r="CL272" s="144"/>
      <c r="CM272" s="144"/>
      <c r="CN272" s="144"/>
      <c r="CO272" s="144"/>
      <c r="CP272" s="144"/>
      <c r="CQ272" s="144"/>
      <c r="CR272" s="144"/>
      <c r="CS272" s="144"/>
      <c r="CT272" s="144"/>
    </row>
    <row r="273" spans="1:7" s="144" customFormat="1" ht="15.75" customHeight="1" thickBot="1">
      <c r="A273" s="162"/>
      <c r="B273" s="163"/>
      <c r="C273" s="164"/>
      <c r="D273" s="165" t="s">
        <v>9</v>
      </c>
      <c r="E273" s="165" t="s">
        <v>10</v>
      </c>
      <c r="F273" s="165" t="s">
        <v>12</v>
      </c>
      <c r="G273" s="165" t="s">
        <v>246</v>
      </c>
    </row>
    <row r="274" spans="1:7" s="144" customFormat="1" ht="16.5" thickTop="1">
      <c r="A274" s="166">
        <v>100</v>
      </c>
      <c r="B274" s="166"/>
      <c r="C274" s="113" t="s">
        <v>161</v>
      </c>
      <c r="D274" s="79"/>
      <c r="E274" s="77"/>
      <c r="F274" s="78"/>
      <c r="G274" s="79"/>
    </row>
    <row r="275" spans="1:7" s="144" customFormat="1" ht="15.75">
      <c r="A275" s="171"/>
      <c r="B275" s="242"/>
      <c r="C275" s="171"/>
      <c r="D275" s="104"/>
      <c r="E275" s="105"/>
      <c r="F275" s="106"/>
      <c r="G275" s="104"/>
    </row>
    <row r="276" spans="1:7" s="144" customFormat="1" ht="15">
      <c r="A276" s="69"/>
      <c r="B276" s="243">
        <v>3635</v>
      </c>
      <c r="C276" s="69" t="s">
        <v>403</v>
      </c>
      <c r="D276" s="56">
        <v>3400</v>
      </c>
      <c r="E276" s="28">
        <v>3400</v>
      </c>
      <c r="F276" s="29">
        <v>43.2</v>
      </c>
      <c r="G276" s="104">
        <f>(F276/E276)*100</f>
        <v>1.2705882352941178</v>
      </c>
    </row>
    <row r="277" spans="1:7" s="144" customFormat="1" ht="16.5" thickBot="1">
      <c r="A277" s="247"/>
      <c r="B277" s="267">
        <v>2169</v>
      </c>
      <c r="C277" s="268" t="s">
        <v>404</v>
      </c>
      <c r="D277" s="269">
        <v>150</v>
      </c>
      <c r="E277" s="119">
        <v>150</v>
      </c>
      <c r="F277" s="120">
        <v>0</v>
      </c>
      <c r="G277" s="104">
        <f>(F277/E277)*100</f>
        <v>0</v>
      </c>
    </row>
    <row r="278" spans="1:7" s="144" customFormat="1" ht="18.75" customHeight="1" thickBot="1" thickTop="1">
      <c r="A278" s="184"/>
      <c r="B278" s="262"/>
      <c r="C278" s="261" t="s">
        <v>402</v>
      </c>
      <c r="D278" s="187">
        <f>SUM(D274:D277)</f>
        <v>3550</v>
      </c>
      <c r="E278" s="188">
        <f>SUM(E274:E277)</f>
        <v>3550</v>
      </c>
      <c r="F278" s="189">
        <f>SUM(F274:F277)</f>
        <v>43.2</v>
      </c>
      <c r="G278" s="187">
        <f>(F278/E278)*100</f>
        <v>1.2169014084507042</v>
      </c>
    </row>
    <row r="279" spans="1:7" s="144" customFormat="1" ht="15.75" customHeight="1">
      <c r="A279" s="143"/>
      <c r="B279" s="146"/>
      <c r="C279" s="190"/>
      <c r="D279" s="192"/>
      <c r="E279" s="192"/>
      <c r="F279" s="192"/>
      <c r="G279" s="192"/>
    </row>
    <row r="280" spans="1:7" s="144" customFormat="1" ht="15.75" customHeight="1">
      <c r="A280" s="143"/>
      <c r="B280" s="146"/>
      <c r="C280" s="190"/>
      <c r="D280" s="192"/>
      <c r="E280" s="192"/>
      <c r="F280" s="192"/>
      <c r="G280" s="192"/>
    </row>
    <row r="281" s="144" customFormat="1" ht="15.75" customHeight="1" thickBot="1">
      <c r="B281" s="193"/>
    </row>
    <row r="282" spans="1:7" s="144" customFormat="1" ht="15.75">
      <c r="A282" s="159" t="s">
        <v>2</v>
      </c>
      <c r="B282" s="160" t="s">
        <v>3</v>
      </c>
      <c r="C282" s="161" t="s">
        <v>5</v>
      </c>
      <c r="D282" s="161" t="s">
        <v>6</v>
      </c>
      <c r="E282" s="161" t="s">
        <v>6</v>
      </c>
      <c r="F282" s="161" t="s">
        <v>7</v>
      </c>
      <c r="G282" s="161" t="s">
        <v>245</v>
      </c>
    </row>
    <row r="283" spans="1:7" s="144" customFormat="1" ht="15.75" customHeight="1" thickBot="1">
      <c r="A283" s="162"/>
      <c r="B283" s="163"/>
      <c r="C283" s="164"/>
      <c r="D283" s="165" t="s">
        <v>9</v>
      </c>
      <c r="E283" s="165" t="s">
        <v>10</v>
      </c>
      <c r="F283" s="165" t="s">
        <v>12</v>
      </c>
      <c r="G283" s="165" t="s">
        <v>246</v>
      </c>
    </row>
    <row r="284" spans="1:7" s="144" customFormat="1" ht="16.5" thickTop="1">
      <c r="A284" s="166">
        <v>110</v>
      </c>
      <c r="B284" s="166"/>
      <c r="C284" s="113" t="s">
        <v>165</v>
      </c>
      <c r="D284" s="79"/>
      <c r="E284" s="77"/>
      <c r="F284" s="78"/>
      <c r="G284" s="79"/>
    </row>
    <row r="285" spans="1:7" s="144" customFormat="1" ht="15" customHeight="1">
      <c r="A285" s="171"/>
      <c r="B285" s="242"/>
      <c r="C285" s="171"/>
      <c r="D285" s="104"/>
      <c r="E285" s="105"/>
      <c r="F285" s="106"/>
      <c r="G285" s="104"/>
    </row>
    <row r="286" spans="1:7" s="144" customFormat="1" ht="15" hidden="1">
      <c r="A286" s="69"/>
      <c r="B286" s="243">
        <v>3611</v>
      </c>
      <c r="C286" s="69" t="s">
        <v>405</v>
      </c>
      <c r="D286" s="104"/>
      <c r="E286" s="105"/>
      <c r="F286" s="106"/>
      <c r="G286" s="104"/>
    </row>
    <row r="287" spans="1:7" s="144" customFormat="1" ht="15">
      <c r="A287" s="69"/>
      <c r="B287" s="243">
        <v>6310</v>
      </c>
      <c r="C287" s="69" t="s">
        <v>406</v>
      </c>
      <c r="D287" s="104">
        <v>4226</v>
      </c>
      <c r="E287" s="105">
        <v>4226</v>
      </c>
      <c r="F287" s="106">
        <v>1087.6</v>
      </c>
      <c r="G287" s="104">
        <f>(F287/E287)*100</f>
        <v>25.735920492191195</v>
      </c>
    </row>
    <row r="288" spans="1:7" s="144" customFormat="1" ht="15">
      <c r="A288" s="69"/>
      <c r="B288" s="243">
        <v>6399</v>
      </c>
      <c r="C288" s="69" t="s">
        <v>407</v>
      </c>
      <c r="D288" s="104">
        <v>77850</v>
      </c>
      <c r="E288" s="105">
        <v>78600</v>
      </c>
      <c r="F288" s="106">
        <v>1899.5</v>
      </c>
      <c r="G288" s="104">
        <f>(F288/E288)*100</f>
        <v>2.4166666666666665</v>
      </c>
    </row>
    <row r="289" spans="1:7" s="144" customFormat="1" ht="15">
      <c r="A289" s="69"/>
      <c r="B289" s="243">
        <v>6402</v>
      </c>
      <c r="C289" s="69" t="s">
        <v>408</v>
      </c>
      <c r="D289" s="104">
        <v>0</v>
      </c>
      <c r="E289" s="105">
        <v>5762.3</v>
      </c>
      <c r="F289" s="106">
        <v>5762.1</v>
      </c>
      <c r="G289" s="104">
        <f>(F289/E289)*100</f>
        <v>99.996529163702</v>
      </c>
    </row>
    <row r="290" spans="1:7" s="144" customFormat="1" ht="15">
      <c r="A290" s="69"/>
      <c r="B290" s="243">
        <v>6409</v>
      </c>
      <c r="C290" s="69" t="s">
        <v>409</v>
      </c>
      <c r="D290" s="104">
        <v>0</v>
      </c>
      <c r="E290" s="105">
        <v>0</v>
      </c>
      <c r="F290" s="106">
        <v>-108.6</v>
      </c>
      <c r="G290" s="104" t="e">
        <f>(F290/E290)*100</f>
        <v>#DIV/0!</v>
      </c>
    </row>
    <row r="291" spans="1:7" s="149" customFormat="1" ht="20.25" customHeight="1">
      <c r="A291" s="113"/>
      <c r="B291" s="166">
        <v>6409</v>
      </c>
      <c r="C291" s="113" t="s">
        <v>410</v>
      </c>
      <c r="D291" s="198">
        <v>0</v>
      </c>
      <c r="E291" s="199">
        <v>0</v>
      </c>
      <c r="F291" s="200">
        <v>0</v>
      </c>
      <c r="G291" s="104" t="e">
        <f>(F291/E291)*100</f>
        <v>#DIV/0!</v>
      </c>
    </row>
    <row r="292" spans="1:7" s="144" customFormat="1" ht="15.75" thickBot="1">
      <c r="A292" s="177"/>
      <c r="B292" s="248"/>
      <c r="C292" s="177"/>
      <c r="D292" s="270"/>
      <c r="E292" s="271"/>
      <c r="F292" s="272"/>
      <c r="G292" s="270"/>
    </row>
    <row r="293" spans="1:7" s="144" customFormat="1" ht="18.75" customHeight="1" thickBot="1" thickTop="1">
      <c r="A293" s="184"/>
      <c r="B293" s="262"/>
      <c r="C293" s="261" t="s">
        <v>411</v>
      </c>
      <c r="D293" s="273">
        <f>SUM(D285:D291)</f>
        <v>82076</v>
      </c>
      <c r="E293" s="274">
        <f>SUM(E285:E291)</f>
        <v>88588.3</v>
      </c>
      <c r="F293" s="275">
        <f>SUM(F285:F291)</f>
        <v>8640.6</v>
      </c>
      <c r="G293" s="187">
        <f>(F293/E293)*100</f>
        <v>9.753658214459472</v>
      </c>
    </row>
    <row r="294" spans="1:7" s="144" customFormat="1" ht="18.75" customHeight="1">
      <c r="A294" s="143"/>
      <c r="B294" s="146"/>
      <c r="C294" s="190"/>
      <c r="D294" s="192"/>
      <c r="E294" s="192"/>
      <c r="F294" s="192"/>
      <c r="G294" s="192"/>
    </row>
    <row r="295" spans="1:7" s="144" customFormat="1" ht="13.5" customHeight="1" hidden="1">
      <c r="A295" s="143"/>
      <c r="B295" s="146"/>
      <c r="C295" s="190"/>
      <c r="D295" s="192"/>
      <c r="E295" s="192"/>
      <c r="F295" s="192"/>
      <c r="G295" s="192"/>
    </row>
    <row r="296" spans="1:7" s="144" customFormat="1" ht="13.5" customHeight="1" hidden="1">
      <c r="A296" s="143"/>
      <c r="B296" s="146"/>
      <c r="C296" s="190"/>
      <c r="D296" s="192"/>
      <c r="E296" s="192"/>
      <c r="F296" s="192"/>
      <c r="G296" s="192"/>
    </row>
    <row r="297" spans="1:7" s="144" customFormat="1" ht="13.5" customHeight="1" hidden="1">
      <c r="A297" s="143"/>
      <c r="B297" s="146"/>
      <c r="C297" s="190"/>
      <c r="D297" s="192"/>
      <c r="E297" s="192"/>
      <c r="F297" s="192"/>
      <c r="G297" s="192"/>
    </row>
    <row r="298" spans="1:7" s="144" customFormat="1" ht="13.5" customHeight="1" hidden="1">
      <c r="A298" s="143"/>
      <c r="B298" s="146"/>
      <c r="C298" s="190"/>
      <c r="D298" s="192"/>
      <c r="E298" s="192"/>
      <c r="F298" s="192"/>
      <c r="G298" s="192"/>
    </row>
    <row r="299" spans="1:7" s="144" customFormat="1" ht="13.5" customHeight="1" hidden="1">
      <c r="A299" s="143"/>
      <c r="B299" s="146"/>
      <c r="C299" s="190"/>
      <c r="D299" s="192"/>
      <c r="E299" s="192"/>
      <c r="F299" s="192"/>
      <c r="G299" s="192"/>
    </row>
    <row r="300" spans="1:7" s="144" customFormat="1" ht="16.5" customHeight="1">
      <c r="A300" s="143"/>
      <c r="B300" s="146"/>
      <c r="C300" s="190"/>
      <c r="D300" s="192"/>
      <c r="E300" s="192"/>
      <c r="F300" s="192"/>
      <c r="G300" s="192"/>
    </row>
    <row r="301" spans="1:7" s="144" customFormat="1" ht="15.75" customHeight="1" thickBot="1">
      <c r="A301" s="143"/>
      <c r="B301" s="146"/>
      <c r="C301" s="190"/>
      <c r="D301" s="192"/>
      <c r="E301" s="192"/>
      <c r="F301" s="192"/>
      <c r="G301" s="192"/>
    </row>
    <row r="302" spans="1:7" s="144" customFormat="1" ht="15.75">
      <c r="A302" s="159" t="s">
        <v>2</v>
      </c>
      <c r="B302" s="160" t="s">
        <v>3</v>
      </c>
      <c r="C302" s="161" t="s">
        <v>5</v>
      </c>
      <c r="D302" s="161" t="s">
        <v>6</v>
      </c>
      <c r="E302" s="161" t="s">
        <v>6</v>
      </c>
      <c r="F302" s="161" t="s">
        <v>7</v>
      </c>
      <c r="G302" s="161" t="s">
        <v>245</v>
      </c>
    </row>
    <row r="303" spans="1:7" s="144" customFormat="1" ht="15.75" customHeight="1" thickBot="1">
      <c r="A303" s="162"/>
      <c r="B303" s="163"/>
      <c r="C303" s="164"/>
      <c r="D303" s="165" t="s">
        <v>9</v>
      </c>
      <c r="E303" s="165" t="s">
        <v>10</v>
      </c>
      <c r="F303" s="165" t="s">
        <v>12</v>
      </c>
      <c r="G303" s="165" t="s">
        <v>246</v>
      </c>
    </row>
    <row r="304" spans="1:7" s="144" customFormat="1" ht="16.5" thickTop="1">
      <c r="A304" s="166">
        <v>120</v>
      </c>
      <c r="B304" s="166"/>
      <c r="C304" s="113" t="s">
        <v>193</v>
      </c>
      <c r="D304" s="79"/>
      <c r="E304" s="77"/>
      <c r="F304" s="78"/>
      <c r="G304" s="79"/>
    </row>
    <row r="305" spans="1:7" s="144" customFormat="1" ht="15" customHeight="1">
      <c r="A305" s="171"/>
      <c r="B305" s="242"/>
      <c r="C305" s="171"/>
      <c r="D305" s="104"/>
      <c r="E305" s="105"/>
      <c r="F305" s="106"/>
      <c r="G305" s="104"/>
    </row>
    <row r="306" spans="1:7" s="144" customFormat="1" ht="15.75">
      <c r="A306" s="171"/>
      <c r="B306" s="243">
        <v>2310</v>
      </c>
      <c r="C306" s="69" t="s">
        <v>412</v>
      </c>
      <c r="D306" s="249">
        <v>30</v>
      </c>
      <c r="E306" s="250">
        <v>30</v>
      </c>
      <c r="F306" s="251">
        <v>0</v>
      </c>
      <c r="G306" s="104">
        <f aca="true" t="shared" si="7" ref="G306:G314">(F306/E306)*100</f>
        <v>0</v>
      </c>
    </row>
    <row r="307" spans="1:7" s="144" customFormat="1" ht="15.75" hidden="1">
      <c r="A307" s="171"/>
      <c r="B307" s="243">
        <v>2321</v>
      </c>
      <c r="C307" s="69" t="s">
        <v>413</v>
      </c>
      <c r="D307" s="249">
        <v>0</v>
      </c>
      <c r="E307" s="250">
        <v>0</v>
      </c>
      <c r="F307" s="251"/>
      <c r="G307" s="104" t="e">
        <f t="shared" si="7"/>
        <v>#DIV/0!</v>
      </c>
    </row>
    <row r="308" spans="1:7" s="144" customFormat="1" ht="15">
      <c r="A308" s="69"/>
      <c r="B308" s="243">
        <v>3612</v>
      </c>
      <c r="C308" s="69" t="s">
        <v>414</v>
      </c>
      <c r="D308" s="104">
        <f>17099-15480</f>
        <v>1619</v>
      </c>
      <c r="E308" s="105">
        <f>17099-15480</f>
        <v>1619</v>
      </c>
      <c r="F308" s="106">
        <f>6277.2-6000</f>
        <v>277.1999999999998</v>
      </c>
      <c r="G308" s="104">
        <f t="shared" si="7"/>
        <v>17.121680049413207</v>
      </c>
    </row>
    <row r="309" spans="1:7" s="144" customFormat="1" ht="15">
      <c r="A309" s="69"/>
      <c r="B309" s="243">
        <v>3612</v>
      </c>
      <c r="C309" s="69" t="s">
        <v>415</v>
      </c>
      <c r="D309" s="104">
        <v>15480</v>
      </c>
      <c r="E309" s="105">
        <v>15480</v>
      </c>
      <c r="F309" s="106">
        <v>6000</v>
      </c>
      <c r="G309" s="104">
        <f t="shared" si="7"/>
        <v>38.759689922480625</v>
      </c>
    </row>
    <row r="310" spans="1:7" s="144" customFormat="1" ht="15">
      <c r="A310" s="69"/>
      <c r="B310" s="243">
        <v>3634</v>
      </c>
      <c r="C310" s="69" t="s">
        <v>416</v>
      </c>
      <c r="D310" s="104">
        <v>1200</v>
      </c>
      <c r="E310" s="105">
        <v>1200</v>
      </c>
      <c r="F310" s="106">
        <v>138.1</v>
      </c>
      <c r="G310" s="104">
        <f t="shared" si="7"/>
        <v>11.508333333333333</v>
      </c>
    </row>
    <row r="311" spans="1:7" s="144" customFormat="1" ht="15">
      <c r="A311" s="69"/>
      <c r="B311" s="243">
        <v>3639</v>
      </c>
      <c r="C311" s="69" t="s">
        <v>417</v>
      </c>
      <c r="D311" s="104">
        <f>6570-6000</f>
        <v>570</v>
      </c>
      <c r="E311" s="105">
        <f>9570-9000</f>
        <v>570</v>
      </c>
      <c r="F311" s="106">
        <f>355.7-316.2</f>
        <v>39.5</v>
      </c>
      <c r="G311" s="104">
        <f t="shared" si="7"/>
        <v>6.9298245614035086</v>
      </c>
    </row>
    <row r="312" spans="1:7" s="144" customFormat="1" ht="15" hidden="1">
      <c r="A312" s="69"/>
      <c r="B312" s="243">
        <v>3639</v>
      </c>
      <c r="C312" s="69" t="s">
        <v>418</v>
      </c>
      <c r="D312" s="104">
        <v>0</v>
      </c>
      <c r="E312" s="105">
        <v>0</v>
      </c>
      <c r="F312" s="106"/>
      <c r="G312" s="104" t="e">
        <f t="shared" si="7"/>
        <v>#DIV/0!</v>
      </c>
    </row>
    <row r="313" spans="1:7" s="144" customFormat="1" ht="15">
      <c r="A313" s="69"/>
      <c r="B313" s="243">
        <v>3639</v>
      </c>
      <c r="C313" s="69" t="s">
        <v>419</v>
      </c>
      <c r="D313" s="104">
        <v>6000</v>
      </c>
      <c r="E313" s="105">
        <v>9000</v>
      </c>
      <c r="F313" s="106">
        <v>316.2</v>
      </c>
      <c r="G313" s="104">
        <f t="shared" si="7"/>
        <v>3.5133333333333328</v>
      </c>
    </row>
    <row r="314" spans="1:7" s="144" customFormat="1" ht="15">
      <c r="A314" s="69"/>
      <c r="B314" s="243">
        <v>3729</v>
      </c>
      <c r="C314" s="69" t="s">
        <v>420</v>
      </c>
      <c r="D314" s="104">
        <v>101</v>
      </c>
      <c r="E314" s="105">
        <v>101</v>
      </c>
      <c r="F314" s="106">
        <v>0</v>
      </c>
      <c r="G314" s="104">
        <f t="shared" si="7"/>
        <v>0</v>
      </c>
    </row>
    <row r="315" spans="1:7" s="144" customFormat="1" ht="12.75" customHeight="1" thickBot="1">
      <c r="A315" s="247"/>
      <c r="B315" s="247"/>
      <c r="C315" s="263"/>
      <c r="D315" s="270"/>
      <c r="E315" s="271"/>
      <c r="F315" s="272"/>
      <c r="G315" s="270"/>
    </row>
    <row r="316" spans="1:7" s="144" customFormat="1" ht="18.75" customHeight="1" thickBot="1" thickTop="1">
      <c r="A316" s="276"/>
      <c r="B316" s="262"/>
      <c r="C316" s="261" t="s">
        <v>421</v>
      </c>
      <c r="D316" s="273">
        <f>SUM(D306:D314)</f>
        <v>25000</v>
      </c>
      <c r="E316" s="274">
        <f>SUM(E306:E314)</f>
        <v>28000</v>
      </c>
      <c r="F316" s="275">
        <f>SUM(F306:F314)</f>
        <v>6771</v>
      </c>
      <c r="G316" s="187">
        <f>(F316/E316)*100</f>
        <v>24.182142857142857</v>
      </c>
    </row>
    <row r="317" spans="1:7" s="144" customFormat="1" ht="15.75" customHeight="1">
      <c r="A317" s="143"/>
      <c r="B317" s="146"/>
      <c r="C317" s="190"/>
      <c r="D317" s="192"/>
      <c r="E317" s="192"/>
      <c r="F317" s="192"/>
      <c r="G317" s="192"/>
    </row>
    <row r="318" spans="1:7" s="144" customFormat="1" ht="15.75" customHeight="1">
      <c r="A318" s="143"/>
      <c r="B318" s="146"/>
      <c r="C318" s="190"/>
      <c r="D318" s="192"/>
      <c r="E318" s="192"/>
      <c r="F318" s="192"/>
      <c r="G318" s="192"/>
    </row>
    <row r="319" s="144" customFormat="1" ht="15.75" customHeight="1" thickBot="1"/>
    <row r="320" spans="1:7" s="144" customFormat="1" ht="15.75">
      <c r="A320" s="159" t="s">
        <v>2</v>
      </c>
      <c r="B320" s="160" t="s">
        <v>3</v>
      </c>
      <c r="C320" s="161" t="s">
        <v>5</v>
      </c>
      <c r="D320" s="161" t="s">
        <v>6</v>
      </c>
      <c r="E320" s="161" t="s">
        <v>6</v>
      </c>
      <c r="F320" s="161" t="s">
        <v>7</v>
      </c>
      <c r="G320" s="161" t="s">
        <v>245</v>
      </c>
    </row>
    <row r="321" spans="1:7" s="144" customFormat="1" ht="15.75" customHeight="1" thickBot="1">
      <c r="A321" s="162"/>
      <c r="B321" s="163"/>
      <c r="C321" s="164"/>
      <c r="D321" s="165" t="s">
        <v>9</v>
      </c>
      <c r="E321" s="165" t="s">
        <v>10</v>
      </c>
      <c r="F321" s="165" t="s">
        <v>12</v>
      </c>
      <c r="G321" s="165" t="s">
        <v>246</v>
      </c>
    </row>
    <row r="322" spans="1:7" s="144" customFormat="1" ht="38.25" customHeight="1" thickBot="1" thickTop="1">
      <c r="A322" s="261"/>
      <c r="B322" s="277"/>
      <c r="C322" s="278" t="s">
        <v>422</v>
      </c>
      <c r="D322" s="279">
        <f>SUM(D35,D131,D158,D201,D234,D251,D269,D278,D293,D316)</f>
        <v>638702</v>
      </c>
      <c r="E322" s="280">
        <f>SUM(E35,E131,E158,E201,E234,E251,E269,E278,E293,E316)</f>
        <v>794264</v>
      </c>
      <c r="F322" s="281">
        <f>SUM(F35,F131,F158,F201,F234,F251,F269,F278,F293,F316)</f>
        <v>159095.1</v>
      </c>
      <c r="G322" s="282">
        <f>(F322/E322)*100</f>
        <v>20.030506229666713</v>
      </c>
    </row>
    <row r="323" spans="1:7" ht="15">
      <c r="A323" s="42"/>
      <c r="B323" s="42"/>
      <c r="C323" s="42"/>
      <c r="D323" s="42"/>
      <c r="E323" s="42"/>
      <c r="F323" s="42"/>
      <c r="G323" s="42"/>
    </row>
    <row r="324" spans="1:7" ht="15" hidden="1">
      <c r="A324" s="42"/>
      <c r="B324" s="42"/>
      <c r="C324" s="42"/>
      <c r="D324" s="42"/>
      <c r="E324" s="42"/>
      <c r="F324" s="42"/>
      <c r="G324" s="42"/>
    </row>
    <row r="325" spans="1:7" ht="15" hidden="1">
      <c r="A325" s="42"/>
      <c r="B325" s="42"/>
      <c r="C325" s="42" t="s">
        <v>423</v>
      </c>
      <c r="D325" s="43"/>
      <c r="E325" s="43"/>
      <c r="F325" s="43"/>
      <c r="G325" s="43"/>
    </row>
    <row r="326" spans="1:7" ht="15" hidden="1">
      <c r="A326" s="42"/>
      <c r="B326" s="42"/>
      <c r="C326" s="42"/>
      <c r="D326" s="283">
        <f>SUM(D58,D59,D127,D312,D313)</f>
        <v>87500</v>
      </c>
      <c r="E326" s="283">
        <f>SUM(E58,E59,E127,E312,E313)</f>
        <v>206732</v>
      </c>
      <c r="F326" s="283">
        <f>SUM(F58,F59,F127,F312,F313)</f>
        <v>30640.000000000004</v>
      </c>
      <c r="G326" s="283" t="e">
        <f>SUM(G58,G59,G127,G312,G313)</f>
        <v>#DIV/0!</v>
      </c>
    </row>
    <row r="327" spans="1:7" ht="15" hidden="1">
      <c r="A327" s="42"/>
      <c r="B327" s="42"/>
      <c r="C327" s="42"/>
      <c r="D327" s="42"/>
      <c r="E327" s="42"/>
      <c r="F327" s="42"/>
      <c r="G327" s="42"/>
    </row>
    <row r="328" spans="1:7" ht="15" hidden="1">
      <c r="A328" s="42"/>
      <c r="B328" s="42"/>
      <c r="C328" s="42"/>
      <c r="D328" s="42"/>
      <c r="E328" s="42"/>
      <c r="F328" s="42"/>
      <c r="G328" s="42"/>
    </row>
    <row r="329" spans="1:7" ht="15">
      <c r="A329" s="42"/>
      <c r="B329" s="42"/>
      <c r="C329" s="42"/>
      <c r="D329" s="42"/>
      <c r="E329" s="42"/>
      <c r="F329" s="42"/>
      <c r="G329" s="42"/>
    </row>
    <row r="330" spans="1:7" ht="15">
      <c r="A330" s="42"/>
      <c r="B330" s="42"/>
      <c r="C330" s="42"/>
      <c r="D330" s="42"/>
      <c r="E330" s="42"/>
      <c r="F330" s="42"/>
      <c r="G330" s="42"/>
    </row>
    <row r="331" spans="1:7" ht="15">
      <c r="A331" s="42"/>
      <c r="B331" s="42"/>
      <c r="C331" s="42"/>
      <c r="D331" s="42"/>
      <c r="E331" s="42"/>
      <c r="F331" s="42"/>
      <c r="G331" s="42"/>
    </row>
    <row r="332" spans="1:7" ht="15">
      <c r="A332" s="42"/>
      <c r="B332" s="42"/>
      <c r="C332" s="42"/>
      <c r="D332" s="42"/>
      <c r="E332" s="42"/>
      <c r="F332" s="42"/>
      <c r="G332" s="42"/>
    </row>
    <row r="333" spans="1:7" ht="15">
      <c r="A333" s="42"/>
      <c r="B333" s="42"/>
      <c r="C333" s="42"/>
      <c r="D333" s="42"/>
      <c r="E333" s="42"/>
      <c r="F333" s="42"/>
      <c r="G333" s="42"/>
    </row>
    <row r="334" spans="1:7" ht="15">
      <c r="A334" s="42"/>
      <c r="B334" s="42"/>
      <c r="C334" s="42"/>
      <c r="D334" s="42"/>
      <c r="E334" s="42"/>
      <c r="F334" s="42"/>
      <c r="G334" s="42"/>
    </row>
    <row r="335" spans="1:7" ht="15">
      <c r="A335" s="42"/>
      <c r="B335" s="42"/>
      <c r="C335" s="42"/>
      <c r="D335" s="42"/>
      <c r="E335" s="42"/>
      <c r="F335" s="42"/>
      <c r="G335" s="42"/>
    </row>
    <row r="336" spans="1:7" ht="15">
      <c r="A336" s="42"/>
      <c r="B336" s="42"/>
      <c r="C336" s="42"/>
      <c r="D336" s="42"/>
      <c r="E336" s="42"/>
      <c r="F336" s="42"/>
      <c r="G336" s="42"/>
    </row>
    <row r="337" spans="1:7" ht="15">
      <c r="A337" s="42"/>
      <c r="B337" s="42"/>
      <c r="C337" s="42"/>
      <c r="D337" s="42"/>
      <c r="E337" s="42"/>
      <c r="F337" s="42"/>
      <c r="G337" s="42"/>
    </row>
    <row r="338" spans="1:7" ht="15">
      <c r="A338" s="42"/>
      <c r="B338" s="42"/>
      <c r="C338" s="42"/>
      <c r="D338" s="42"/>
      <c r="E338" s="42"/>
      <c r="F338" s="42"/>
      <c r="G338" s="42"/>
    </row>
    <row r="339" spans="1:7" ht="15">
      <c r="A339" s="42"/>
      <c r="B339" s="42"/>
      <c r="C339" s="42"/>
      <c r="D339" s="42"/>
      <c r="E339" s="42"/>
      <c r="F339" s="42"/>
      <c r="G339" s="42"/>
    </row>
    <row r="340" spans="1:7" ht="15">
      <c r="A340" s="42"/>
      <c r="B340" s="42"/>
      <c r="C340" s="42"/>
      <c r="D340" s="42"/>
      <c r="E340" s="42"/>
      <c r="F340" s="42"/>
      <c r="G340" s="42"/>
    </row>
    <row r="341" spans="1:7" ht="15">
      <c r="A341" s="42"/>
      <c r="B341" s="42"/>
      <c r="C341" s="42"/>
      <c r="D341" s="42"/>
      <c r="E341" s="42"/>
      <c r="F341" s="42"/>
      <c r="G341" s="42"/>
    </row>
    <row r="342" spans="1:7" ht="15">
      <c r="A342" s="42"/>
      <c r="B342" s="42"/>
      <c r="C342" s="42"/>
      <c r="D342" s="42"/>
      <c r="E342" s="42"/>
      <c r="F342" s="42"/>
      <c r="G342" s="42"/>
    </row>
    <row r="343" spans="1:7" ht="15">
      <c r="A343" s="42"/>
      <c r="B343" s="42"/>
      <c r="C343" s="42"/>
      <c r="D343" s="42"/>
      <c r="E343" s="42"/>
      <c r="F343" s="42"/>
      <c r="G343" s="42"/>
    </row>
    <row r="344" spans="1:7" ht="15">
      <c r="A344" s="42"/>
      <c r="B344" s="42"/>
      <c r="C344" s="42"/>
      <c r="D344" s="42"/>
      <c r="E344" s="42"/>
      <c r="F344" s="42"/>
      <c r="G344" s="42"/>
    </row>
    <row r="345" spans="1:7" ht="15">
      <c r="A345" s="42"/>
      <c r="B345" s="42"/>
      <c r="C345" s="42"/>
      <c r="D345" s="42"/>
      <c r="E345" s="42"/>
      <c r="F345" s="42"/>
      <c r="G345" s="42"/>
    </row>
  </sheetData>
  <sheetProtection/>
  <mergeCells count="1">
    <mergeCell ref="A3:C3"/>
  </mergeCells>
  <printOptions/>
  <pageMargins left="0.35433070866141736" right="0.2362204724409449" top="0.2755905511811024" bottom="0.4724409448818898" header="0.31496062992125984" footer="0.3543307086614173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slatinska</cp:lastModifiedBy>
  <cp:lastPrinted>2010-05-11T10:19:30Z</cp:lastPrinted>
  <dcterms:created xsi:type="dcterms:W3CDTF">2010-05-10T16:08:27Z</dcterms:created>
  <dcterms:modified xsi:type="dcterms:W3CDTF">2010-05-11T10:35:25Z</dcterms:modified>
  <cp:category/>
  <cp:version/>
  <cp:contentType/>
  <cp:contentStatus/>
</cp:coreProperties>
</file>