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175" windowHeight="7875" tabRatio="582" activeTab="3"/>
  </bookViews>
  <sheets>
    <sheet name="Doplň. ukaz. 12_2010" sheetId="1" r:id="rId1"/>
    <sheet name="Město_příjmy " sheetId="2" r:id="rId2"/>
    <sheet name="Město_výdaje" sheetId="3" r:id="rId3"/>
    <sheet name="Rezerva 2010 OE" sheetId="4" r:id="rId4"/>
  </sheets>
  <definedNames/>
  <calcPr fullCalcOnLoad="1"/>
</workbook>
</file>

<file path=xl/sharedStrings.xml><?xml version="1.0" encoding="utf-8"?>
<sst xmlns="http://schemas.openxmlformats.org/spreadsheetml/2006/main" count="919" uniqueCount="567">
  <si>
    <t>Město Břeclav</t>
  </si>
  <si>
    <t>tis. Kč</t>
  </si>
  <si>
    <t>ORJ</t>
  </si>
  <si>
    <t>Paragraf</t>
  </si>
  <si>
    <t>Položka</t>
  </si>
  <si>
    <t>Text</t>
  </si>
  <si>
    <t>Rozpočet</t>
  </si>
  <si>
    <t>%</t>
  </si>
  <si>
    <t>schválený</t>
  </si>
  <si>
    <t>plnění</t>
  </si>
  <si>
    <t>ODBOR ŠKOLSTVÍ, KULT., MLÁDEŽE A SPORTU</t>
  </si>
  <si>
    <t xml:space="preserve">Místní poplatek ze vstupného </t>
  </si>
  <si>
    <t>Správní poplatky</t>
  </si>
  <si>
    <t xml:space="preserve">Neinvestiční přijaté transfery od obcí na žáka </t>
  </si>
  <si>
    <t>Ostatní nedaňové příjmy jinde nezařazené-Cestovní ruch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</si>
  <si>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</si>
  <si>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</si>
  <si>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</si>
  <si>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</si>
  <si>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</si>
  <si>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</si>
  <si>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</si>
  <si>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</si>
  <si>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</si>
  <si>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</si>
  <si>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</si>
  <si>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</si>
  <si>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</si>
  <si>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</si>
  <si>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</si>
  <si>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</si>
  <si>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</si>
  <si>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</si>
  <si>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Přijaté nekapitálové příspěvky - využití vol. času dětí a ml.</t>
  </si>
  <si>
    <t>PŘÍJMY ORJ 10 CELKEM</t>
  </si>
  <si>
    <t>Přijaté sankční poplatky - památková péče</t>
  </si>
  <si>
    <t>PŘÍJMY ORJ 20 CELKEM</t>
  </si>
  <si>
    <t>ODBOR VNITŘNÍCH VĚCÍ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</si>
  <si>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</si>
  <si>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</si>
  <si>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</si>
  <si>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</si>
  <si>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SR-výk. st. spr. soc.-práv.ochr.dětí</t>
  </si>
  <si>
    <t>Neinvestič. přij. transf. ze SR-výk. st. spr. -sociální služby</t>
  </si>
  <si>
    <t xml:space="preserve">Převody z ostatních vlastních fondů </t>
  </si>
  <si>
    <t>Příjmy z poskytovaných služeb -  placené parkovací zóny</t>
  </si>
  <si>
    <t>Příjmy z pronájmu movitých věcí - 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</si>
  <si>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</si>
  <si>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</si>
  <si>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</si>
  <si>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</si>
  <si>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</si>
  <si>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</si>
  <si>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</si>
  <si>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</si>
  <si>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</si>
  <si>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</si>
  <si>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</si>
  <si>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náhrady - péče o vzhled obcí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</si>
  <si>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</si>
  <si>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</si>
  <si>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</si>
  <si>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</si>
  <si>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</si>
  <si>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</si>
  <si>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</si>
  <si>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</si>
  <si>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</si>
  <si>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</si>
  <si>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</si>
  <si>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</si>
  <si>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</si>
  <si>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</si>
  <si>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</si>
  <si>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</si>
  <si>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</si>
  <si>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</si>
  <si>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</si>
  <si>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</si>
  <si>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</si>
  <si>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</si>
  <si>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</si>
  <si>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</si>
  <si>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</si>
  <si>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</si>
  <si>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</si>
  <si>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</si>
  <si>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</si>
  <si>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</si>
  <si>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</si>
  <si>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</si>
  <si>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</si>
  <si>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</si>
  <si>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</si>
  <si>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</si>
  <si>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</si>
  <si>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</si>
  <si>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</si>
  <si>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</si>
  <si>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</si>
  <si>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</si>
  <si>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</si>
  <si>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</si>
  <si>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</si>
  <si>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</si>
  <si>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</si>
  <si>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</si>
  <si>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</si>
  <si>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</si>
  <si>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</si>
  <si>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Sankční poplatky</t>
  </si>
  <si>
    <t>Přijaté nekapitálové příspěvky jinde nezařazené</t>
  </si>
  <si>
    <t>PŘÍJMY ORJ 80 CELKEM</t>
  </si>
  <si>
    <t>MĚSTSKÁ POLICIE</t>
  </si>
  <si>
    <t>Neinv. příjaté dodace od obcí - veřejnoprávní smlouvy</t>
  </si>
  <si>
    <t>Příjmy z prodeje drob. a krátkodob. majetku</t>
  </si>
  <si>
    <t>PŘÍJMY ORJ 90 CELKEM</t>
  </si>
  <si>
    <t>Přijaté příspěvky na investice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</si>
  <si>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</si>
  <si>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</si>
  <si>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</si>
  <si>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</si>
  <si>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</si>
  <si>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</si>
  <si>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</si>
  <si>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</si>
  <si>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</si>
  <si>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</si>
  <si>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</si>
  <si>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</si>
  <si>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</si>
  <si>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</si>
  <si>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</si>
  <si>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</si>
  <si>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</si>
  <si>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</si>
  <si>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</si>
  <si>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</si>
  <si>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</si>
  <si>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</si>
  <si>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</si>
  <si>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</si>
  <si>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</si>
  <si>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</si>
  <si>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</si>
  <si>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</si>
  <si>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</si>
  <si>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</si>
  <si>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</si>
  <si>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</si>
  <si>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</si>
  <si>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</si>
  <si>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</si>
  <si>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</si>
  <si>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</si>
  <si>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</si>
  <si>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</si>
  <si>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</si>
  <si>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</si>
  <si>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</si>
  <si>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</si>
  <si>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</si>
  <si>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</si>
  <si>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</si>
  <si>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</si>
  <si>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</si>
  <si>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</si>
  <si>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</si>
  <si>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</si>
  <si>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</si>
  <si>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</si>
  <si>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Přijatý bankovní investiční úvěr</t>
  </si>
  <si>
    <t xml:space="preserve">Uhrazené splátky dlouhodobě přijatých půjček </t>
  </si>
  <si>
    <t>FINANCOVÁNÍ CELKEM</t>
  </si>
  <si>
    <t>Třída 8 - Financování  celkem se nerozpočtuje a neúčtuje - automatizovaný výčet.</t>
  </si>
  <si>
    <t xml:space="preserve">Kontrolní součet </t>
  </si>
  <si>
    <t>příjmy celkem + financování celkem = výdaje celkem</t>
  </si>
  <si>
    <t>Daňové příjmy</t>
  </si>
  <si>
    <t>Kapitálové příjmy</t>
  </si>
  <si>
    <t>Dotace</t>
  </si>
  <si>
    <t>Běžné příjmy</t>
  </si>
  <si>
    <t xml:space="preserve">Město Břeclav </t>
  </si>
  <si>
    <t>čerpání</t>
  </si>
  <si>
    <t>ODBOR ŠKOLSTVÍ, KULTURY, MLÁDEŽE A SPORTU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</si>
  <si>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</si>
  <si>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</si>
  <si>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</si>
  <si>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</si>
  <si>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</si>
  <si>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</si>
  <si>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</si>
  <si>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</si>
  <si>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</si>
  <si>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</si>
  <si>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</si>
  <si>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Záležitosti kultury (Svatováclavské slavnosti, Moravský den, ples aj.)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</si>
  <si>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</si>
  <si>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</si>
  <si>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</si>
  <si>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</si>
  <si>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</si>
  <si>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</si>
  <si>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ODBOR DOTACÍ A ROZVOJE </t>
  </si>
  <si>
    <t>Zachování a obnova kulturních památek</t>
  </si>
  <si>
    <t>Územní plánování - studie</t>
  </si>
  <si>
    <t>Manažerská projektová příprava</t>
  </si>
  <si>
    <t>Mezisoučet</t>
  </si>
  <si>
    <t xml:space="preserve">Propagace LVA   </t>
  </si>
  <si>
    <t xml:space="preserve">Komunikace (VAK -  Projekt Břeclavsko) </t>
  </si>
  <si>
    <t>ZŠ Slovácká- vnitř. rek.</t>
  </si>
  <si>
    <t>Zámek Břeclav - revitalizace nemovité kult. památky</t>
  </si>
  <si>
    <t>VÝDAJE ORJ 20 CELKEM</t>
  </si>
  <si>
    <t>Silnice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</si>
  <si>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</si>
  <si>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</si>
  <si>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</si>
  <si>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</si>
  <si>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Veřejné osvětlení</t>
  </si>
  <si>
    <t>Pohřebnictví</t>
  </si>
  <si>
    <t>Sběr a svoz komunálního odpadu</t>
  </si>
  <si>
    <t>Péče o vzhled obcí a veřejnou zeleň</t>
  </si>
  <si>
    <t>Místní zastupitelské orgány</t>
  </si>
  <si>
    <t>30+31</t>
  </si>
  <si>
    <t>Činnosti místní správy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</si>
  <si>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</si>
  <si>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</si>
  <si>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</si>
  <si>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</si>
  <si>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</si>
  <si>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</si>
  <si>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</si>
  <si>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</si>
  <si>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</si>
  <si>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</si>
  <si>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</si>
  <si>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</si>
  <si>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</si>
  <si>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</si>
  <si>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</si>
  <si>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</si>
  <si>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</si>
  <si>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</si>
  <si>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</si>
  <si>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</si>
  <si>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</si>
  <si>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</si>
  <si>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</si>
  <si>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</si>
  <si>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</si>
  <si>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</si>
  <si>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</si>
  <si>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</si>
  <si>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</si>
  <si>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</si>
  <si>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</si>
  <si>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</si>
  <si>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</si>
  <si>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Ostatní ochrana půdy a spodních vod</t>
  </si>
  <si>
    <t>Ochrana druhů a stanovišť</t>
  </si>
  <si>
    <t>Ostatní ochrana přírody - znalecké posudky</t>
  </si>
  <si>
    <t>VÝDAJE ORJ 60 CELKEM</t>
  </si>
  <si>
    <t>Záležitosti pozem. komunikací j. n. - BESIP</t>
  </si>
  <si>
    <t>Provoz vnitrozemské plavby (Břeclav-Pohansko-Janohrad)</t>
  </si>
  <si>
    <t>VÝDAJE ORJ 80 CELKEM</t>
  </si>
  <si>
    <t xml:space="preserve">Bezpečnost a veřejný pořádek </t>
  </si>
  <si>
    <t>VÝDAJE ORJ  90 CELKEM</t>
  </si>
  <si>
    <t>Územní plánování</t>
  </si>
  <si>
    <t>Program podpory individuál. byt. výstavby</t>
  </si>
  <si>
    <t>Příjmy a výdaje z finančních úvěrových operací-úroky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</si>
  <si>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</si>
  <si>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</si>
  <si>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</si>
  <si>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</si>
  <si>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Odvádění a čištění odpadních vod a nakl. s kaly</t>
  </si>
  <si>
    <t>Zásobování teplem - TEPLO (opravy a údržba)</t>
  </si>
  <si>
    <t>Komunální služby a územní rozvoj</t>
  </si>
  <si>
    <t>Ostatní nakládání s odpady-výkup pozemku a nájem za skládku</t>
  </si>
  <si>
    <t>VÝDAJE ORJ 120  CELKEM</t>
  </si>
  <si>
    <t>CELKEM VÝDAJE MĚSTA</t>
  </si>
  <si>
    <t>Kapitálové výdaje</t>
  </si>
  <si>
    <t>Ostatní neinvestič. výdaje j. n. - ostatní činnosti j. n.</t>
  </si>
  <si>
    <t xml:space="preserve">ODBOR DOTACÍ A ROZVOJE                  </t>
  </si>
  <si>
    <t>Stavební úřad</t>
  </si>
  <si>
    <t>Speciální ZŠ (stacionář - projekt "Žijeme s Vámi")</t>
  </si>
  <si>
    <t xml:space="preserve">Krytý bazén - havarie vany  </t>
  </si>
  <si>
    <t>Domov seniorů Břeclav</t>
  </si>
  <si>
    <t xml:space="preserve">Činnosti muzeí a galerií   (Městské muzeum) -běžný provoz     </t>
  </si>
  <si>
    <t>Nedostatek zdrojů</t>
  </si>
  <si>
    <t>Ostat. záležřtosti v silniční dopravě (smlouva-žádost o dot.na ek. autobusy)</t>
  </si>
  <si>
    <t>Odvádění a čištění odpadních vod   (havárie)</t>
  </si>
  <si>
    <t>Územní rozvoj - poradenské, konzultač. a práv. služby (sml. EURO ONE)</t>
  </si>
  <si>
    <t xml:space="preserve">Miniatury LVA  </t>
  </si>
  <si>
    <t xml:space="preserve">Pěší zóna  - centrum J.Palacha </t>
  </si>
  <si>
    <t xml:space="preserve">Rekonstrukce nám. St. Břeclav (u kapličky)                                                         </t>
  </si>
  <si>
    <t xml:space="preserve">Zvláštní zařízení soc. péče - azylový dům </t>
  </si>
  <si>
    <t>Remedia Plus - Respitní péče</t>
  </si>
  <si>
    <t>Remedia Plus - Domov se zvláštním režimem</t>
  </si>
  <si>
    <t xml:space="preserve">Osob. asistence., pečovatelská služba a podpora samostat. bydlení </t>
  </si>
  <si>
    <t>Pitná voda (opravy a udržování,nákup ost. služeb)</t>
  </si>
  <si>
    <t>Zájmová činnost v kultuře (kulturní domy)</t>
  </si>
  <si>
    <t>Skutečnost</t>
  </si>
  <si>
    <t>Přijaté neinvestiční dary</t>
  </si>
  <si>
    <t xml:space="preserve">Komunikace Slovácká </t>
  </si>
  <si>
    <t>Pitná voda</t>
  </si>
  <si>
    <t xml:space="preserve">Zimní stadion-přestavba na hotel </t>
  </si>
  <si>
    <t>Silnice - nákup služeb - projekt přechody</t>
  </si>
  <si>
    <t>Vnitřní správa - nákup sociálních poukázek</t>
  </si>
  <si>
    <t>Komunální služby a územní rozvoj - výkupy pozemků</t>
  </si>
  <si>
    <t>Komunální služby a územní rozvoj - výkupy budov</t>
  </si>
  <si>
    <t>Ostatní záležitosti sdělovacích prostředků - RADNICE</t>
  </si>
  <si>
    <t>Osvětlení památek a mostů</t>
  </si>
  <si>
    <t>Provoz veřejné silniční dopravy - MHD - dotace na provoz</t>
  </si>
  <si>
    <t>Komunikace Poštorná - Pod zahradama</t>
  </si>
  <si>
    <t xml:space="preserve">Rekonstrukce nám. Ch. N. Ves - ul. Lednická-Tyršův sad (vl.podíl projektu)                            </t>
  </si>
  <si>
    <t>Hřbitovy (Ch.N.Ves, Poštorná) - chodníky PD</t>
  </si>
  <si>
    <t>Projektová a manažerská příprava na vybrané investiční akce</t>
  </si>
  <si>
    <t>Změna stavu krátkodobých peněžních prostředků na BÚ</t>
  </si>
  <si>
    <t>Ostatní inv.přijaté transfery ze SR</t>
  </si>
  <si>
    <t>Investice celkem</t>
  </si>
  <si>
    <t xml:space="preserve">          z toho dotace se SR</t>
  </si>
  <si>
    <t xml:space="preserve">Bytové a nebytové hospodářství - Domovní správa Břeclav </t>
  </si>
  <si>
    <t>Provoz veřejné silniční dopravy - MHD - dotace na investice (IDS)</t>
  </si>
  <si>
    <t>Nerealizované kurzové rozdíly</t>
  </si>
  <si>
    <t>Finanční operace jinde nezař.(daň z příjmu, daň z převodu nemov., DPH)</t>
  </si>
  <si>
    <t>dotace</t>
  </si>
  <si>
    <t>dan</t>
  </si>
  <si>
    <t xml:space="preserve">Cestovní ruch - TIC </t>
  </si>
  <si>
    <t xml:space="preserve">Příjmy z poskyt. služeb - TIC </t>
  </si>
  <si>
    <t xml:space="preserve">Příjmy z prodeje zboží - TIC </t>
  </si>
  <si>
    <t>ODBOR STAVEBNÍHO ŘÁDU A ÚP</t>
  </si>
  <si>
    <t>1-2/2010</t>
  </si>
  <si>
    <t xml:space="preserve">% </t>
  </si>
  <si>
    <t>upravený</t>
  </si>
  <si>
    <t xml:space="preserve">                                       ROZPOČET  VÝDAJŮ  NA  ROK  2010</t>
  </si>
  <si>
    <t>Městské muzeum - Knížecí dům na pomezí</t>
  </si>
  <si>
    <t>Komunikace  Na zahradách</t>
  </si>
  <si>
    <t>Rek. vozovky Pastevní a U Zbrodku</t>
  </si>
  <si>
    <t>Valtická-úprava veřej. prostr., parkoviště IPRM</t>
  </si>
  <si>
    <t xml:space="preserve">Komunikace Česká, parkoviště Sovadinova, Gen. Šimka                      </t>
  </si>
  <si>
    <t>Centrum - chodníky + chodník za Kinem Koruna</t>
  </si>
  <si>
    <t>Přístup k zámku od náměstí - studie</t>
  </si>
  <si>
    <t>Integr. přestupní terminál IDS JMK-studie</t>
  </si>
  <si>
    <t>MŠ Slovácká-PD</t>
  </si>
  <si>
    <t>MŠ Osvobození-PD</t>
  </si>
  <si>
    <t>ZŠ Kupkova-stav. Úpravy na provoz MŠ</t>
  </si>
  <si>
    <t>MŠ-zateplení PD</t>
  </si>
  <si>
    <t>ZŠ-zateplení PD</t>
  </si>
  <si>
    <t>Knihovna Břeclav-okna, fasáda</t>
  </si>
  <si>
    <t>Investiční akce r. 2009, přecházející do r. 2010, připravované nové akce</t>
  </si>
  <si>
    <t>Kaple sv. Huberta</t>
  </si>
  <si>
    <t>MSK-zázemí, půdní vestavba</t>
  </si>
  <si>
    <t>Revitalizace sportovního areálu ZŠ Slovácká - z ÚSC</t>
  </si>
  <si>
    <t>Startovací byty Ch. N. Ves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</si>
  <si>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</si>
  <si>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</si>
  <si>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</si>
  <si>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Denní stacionáře a centra denních služeb</t>
  </si>
  <si>
    <t>Raná péče a soc. aktivizační sl. pro rodiny s dětmi</t>
  </si>
  <si>
    <t>Rybářství</t>
  </si>
  <si>
    <t xml:space="preserve">Činnost místní správy - zálohy </t>
  </si>
  <si>
    <t>Ostat. neinv. přijaté transfery ze SR-Měst. knih. - nákup zvuk. knih</t>
  </si>
  <si>
    <t>Odvody příspěvkových organizací</t>
  </si>
  <si>
    <t>Ostat. neinv. přij. transfery ze SR a ESF - aktiv. politika zaměst.</t>
  </si>
  <si>
    <t>Neinvestiční přij. transfery od obcí a krajů</t>
  </si>
  <si>
    <t>Přijaté pojistné náhrady -silnice</t>
  </si>
  <si>
    <t>Přijaté nekapitálové příspěvky a náhrady - silnice</t>
  </si>
  <si>
    <t>Ostat. nedaňové příjmy jinde nezařaz.-ost. zál. pozem. komunikací</t>
  </si>
  <si>
    <t>Přijaté nekapitálové příspěvky a náhr.-sběr a svoz TKO</t>
  </si>
  <si>
    <t>Příjmy z pronájmu ost. nemovitostí - požární ochrana</t>
  </si>
  <si>
    <t>Ostatní přijaté vratky transferů-příspěvek na živobytí</t>
  </si>
  <si>
    <t>Ostatní přijaté vratky transferů - příspěvek na živobytí</t>
  </si>
  <si>
    <t>Ostat. neinv. transf. ze SR - odbor. les. hosp.,zvýš.nákl. výsadbu</t>
  </si>
  <si>
    <t>Ost. odvody z vybr. čin. a služ. j. n.</t>
  </si>
  <si>
    <t>Ostat. nedaňové příjmy jinde nezařazené-odbor správ. věcí a dopr.</t>
  </si>
  <si>
    <t xml:space="preserve">Neinv. přijaté dotace ze SR - přísp. na výkon stát. správy, na žáka </t>
  </si>
  <si>
    <t>ODBOR MAJETKOVÝ A PRÁVNÍ</t>
  </si>
  <si>
    <t>Ostatní  příjmy z vlastní činnosti - Komunál. služby a rozvoj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</si>
  <si>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</si>
  <si>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</si>
  <si>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</si>
  <si>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</si>
  <si>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</si>
  <si>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</si>
  <si>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</si>
  <si>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ROZPOČET PŘÍJMŮ NA ROK 2010</t>
  </si>
  <si>
    <t>Ost. nedaň. příjmy - ZŠ -bude proveden přesun rozp. do 4121 dle smluv</t>
  </si>
  <si>
    <t xml:space="preserve">Ostat. přij. vratky transferů - ostat. zájmová činnost </t>
  </si>
  <si>
    <t>Přijaté nekapitál. přísp. a náhrady - památková péče</t>
  </si>
  <si>
    <t>Ostatní přijaté  vratky transferů - využití volného času dětí a ml.</t>
  </si>
  <si>
    <t>Ostat. investič. přij. transf. ze SR-Valtická úpr. veř. prostr., park. IPRM</t>
  </si>
  <si>
    <t>Přijaté investiční příspěvky- Památník přátelství Poštorná-Zweetendorf</t>
  </si>
  <si>
    <t>Obnova kaple a prostr. židovského hřbitova - PD</t>
  </si>
  <si>
    <t>VÝDAJE ORJ 30 + 31  CELKEM</t>
  </si>
  <si>
    <t>Neinvestič. přij. transf. ze SR-volby do Parlamentu ČR</t>
  </si>
  <si>
    <t>Ostatní činnosti - neidentifikované platby</t>
  </si>
  <si>
    <t>Komunikace na Pohansko - investiční transfer Lesům ČR</t>
  </si>
  <si>
    <t>Kotelny-rekonstrukce střech</t>
  </si>
  <si>
    <t>Využití volného času dětí a mládeže - dětské hřiště</t>
  </si>
  <si>
    <t>Volby do Parlamentu ČR</t>
  </si>
  <si>
    <t>Příjmy z prodeje ostatního hmot. dlouhodob. maj. - požární ochrana</t>
  </si>
  <si>
    <t>Příjmy z pronájmu pozemků- územní rozvoj</t>
  </si>
  <si>
    <t>ZŠ Slovácká-PD stav. úpr., zateplení</t>
  </si>
  <si>
    <t>Památník J. A. Komenského</t>
  </si>
  <si>
    <t>Stavební úpravy MÚ Břeclav I. etapa</t>
  </si>
  <si>
    <t>Domov seniorů  Břeclav - balkony, okna, zateplení</t>
  </si>
  <si>
    <t>Celková kolaudace zim. stadion BV</t>
  </si>
  <si>
    <t>Jednoráz. příspěvek na zvl. pomůcky</t>
  </si>
  <si>
    <t xml:space="preserve">Cestovní ruch </t>
  </si>
  <si>
    <t>Obřadní síň Poštorná</t>
  </si>
  <si>
    <t>Obřadní síň Stará Břeclav</t>
  </si>
  <si>
    <t>Obřadní síň Břeclav</t>
  </si>
  <si>
    <t>Bytové a nebytové hospodářství - Domovní správa Břeclav - bezúroč.  půjčka</t>
  </si>
  <si>
    <t>Inv. přij. transfery ze státních fondů - OPŽP-ZŠ Slovácká</t>
  </si>
  <si>
    <t>Inv. přij. transfery ze státních fondů - EU - OPŽP-MŠ Břetislavova</t>
  </si>
  <si>
    <t>Přijaté nekapitál. přísp. a náhrady - pam. péče - Revital. zámku Břeclav</t>
  </si>
  <si>
    <t>Příjmy z prodeje ostat. hmot. dlouhodob.  maj. - silnice</t>
  </si>
  <si>
    <t>Neidentif. příjmy</t>
  </si>
  <si>
    <t>Ostat. investič. přij. transf. ze SR-MŠ Břetislavova-podíl EU, SR</t>
  </si>
  <si>
    <t>ZŠ Slovácká - stav. úpravy, zateplení -podíl EU</t>
  </si>
  <si>
    <t>Prevence kriminality-systém včasné intervence-podíl SR</t>
  </si>
  <si>
    <t>Inv. přij. transf. od region. rad - Revit.sport. areálu ZŠ Slovácká - SR</t>
  </si>
  <si>
    <t>Inv. přij. transf. od region. rad - Revit.sport. areálu ZŠ Slovácká - EU</t>
  </si>
  <si>
    <t>Splátky půjčených prostředků od PO</t>
  </si>
  <si>
    <t>ODBOR SPRÁVY NEMOVITOSTÍ</t>
  </si>
  <si>
    <t>PŘÍJMY ORJ 130 CELKEM</t>
  </si>
  <si>
    <t xml:space="preserve">Nebytové hospodářství - ostatní odvody přebytků organizací </t>
  </si>
  <si>
    <t>Bytové hospodářství - příjmy z poskytování služeb</t>
  </si>
  <si>
    <t>Bytové hospodářství - příjmy z pronájmu ostat. nem.</t>
  </si>
  <si>
    <t>Nebytové hospodářství - příjmy z pronájmu ostat. nem.</t>
  </si>
  <si>
    <t>Nebytové hospodářství - příjmy z poskytování služeb</t>
  </si>
  <si>
    <t>Městské muzeum - rek. Zámečku Pohansko</t>
  </si>
  <si>
    <t>Sportovní zařízení v majetku obce -TEREZA   příspěvek provozní +inv.</t>
  </si>
  <si>
    <t>Cyklostezka Na Řádku</t>
  </si>
  <si>
    <t>Ch. N. Ves-SNP obnova VO</t>
  </si>
  <si>
    <t>Bytové hospodářství - "BYT 2000"+náhrady za byt</t>
  </si>
  <si>
    <r>
      <t xml:space="preserve">Revitalizace sportovního areálu ZŠ Slovácká - EU, SR                     </t>
    </r>
    <r>
      <rPr>
        <b/>
        <sz val="12"/>
        <rFont val="Arial"/>
        <family val="2"/>
      </rPr>
      <t xml:space="preserve">  X </t>
    </r>
  </si>
  <si>
    <t>Revitalizace bytů Nár. hrdinů 47</t>
  </si>
  <si>
    <t>VÝDAJE ORJ 130  CELKEM</t>
  </si>
  <si>
    <t xml:space="preserve">Bytové hospodářství </t>
  </si>
  <si>
    <t xml:space="preserve">Nebytové hospodářství </t>
  </si>
  <si>
    <t>Ostatní činnosti</t>
  </si>
  <si>
    <t>Příjmy z pronájmu movitých věcí-kino</t>
  </si>
  <si>
    <t>Neinv. přij. transfery od krajů - prevence kriminality</t>
  </si>
  <si>
    <t>Příjmy z pronájmu pozemků-ostatní záležitosti pozemních komunikací</t>
  </si>
  <si>
    <t>Přijaté nekapitálové příspěvky a náhrady-využívání a zneškod. komun. odp.</t>
  </si>
  <si>
    <t>Ostat. investič. přij. transfery ze SR - zprac. lesních osnov</t>
  </si>
  <si>
    <t>v tis. Kč</t>
  </si>
  <si>
    <t>Příjmy z pronájmu ost. nemovit. a jejich částí-sport. zař. v maj. obce</t>
  </si>
  <si>
    <t>Příjmy z pronájmu movitých věcí-sport. zař. v maj. obce</t>
  </si>
  <si>
    <t>Neinvestič. přij. transf. ze SR-volby do zastrupitelstev ÚSC</t>
  </si>
  <si>
    <t>Provoz veřtejné silniční dopravy</t>
  </si>
  <si>
    <t>Příjmy z pronájmu ost. nemovitostí - komunální služby a územ.rozvoj</t>
  </si>
  <si>
    <t>Měastské muzeum - Muzejní noc v synagoze</t>
  </si>
  <si>
    <t>Kaple sv. Huberta-přesunuto do neinvestičních výdajů</t>
  </si>
  <si>
    <t>VÝDAJE ORJ 100 CELKEM</t>
  </si>
  <si>
    <t>Ostatní činnosti j. n.</t>
  </si>
  <si>
    <t>Neinvestič. přij. dotace od krajů - (na TIC, Muzej. noc v synagoze,Mor.den)</t>
  </si>
  <si>
    <t>Ostat. inv. příjmy jinde nezařazené-MND Cyklostezka Na Řádku</t>
  </si>
  <si>
    <t>Volby do zastupitelstev obcí</t>
  </si>
  <si>
    <t>Sankční platby od jiných subjektů - činnost místní správy</t>
  </si>
  <si>
    <t>Investiční přijaté transfery ze SR (SDH - vozidlo)</t>
  </si>
  <si>
    <t>Investič. příj. transfery od krajů  (SDH - vozidlo)</t>
  </si>
  <si>
    <t>Splátky půjčených prostředků od obyvatelstva</t>
  </si>
  <si>
    <t>Neinvestiční přijaté transfery od krajů - ztráta z poskyt. žákovského jízd.</t>
  </si>
  <si>
    <t>MŠ Okružní, PD k zateplení a výměně oken</t>
  </si>
  <si>
    <t>MŠ Kpt. Nálepky, PD k zateplení a výměně oken</t>
  </si>
  <si>
    <t>MŠ Na Valtické, PD k zateplení a výměně oken</t>
  </si>
  <si>
    <t>Kaple sv. Huberta-§ 3322 -pam. péče - kaple sv. Hub.přesun do neinv. výd.</t>
  </si>
  <si>
    <t>Požární ochrana (z toho 2 mil. Ze  SR, 1 mil. Z  JMK na hasič. auto)</t>
  </si>
  <si>
    <t>ZŠ Kupkova, PD k zateplení a výměně oken</t>
  </si>
  <si>
    <t>1-11/2010</t>
  </si>
  <si>
    <t>Neinvestič. přij. transf. ze SR-sčítání lidu 2011</t>
  </si>
  <si>
    <t>Příjmy z poskytování služeb a výrobků</t>
  </si>
  <si>
    <t>Břeclav bez bariér-lávka Komenského-podíl ÚSC</t>
  </si>
  <si>
    <r>
      <t xml:space="preserve">Břeclav bez bariér-lávka Komenského - podíl  SFDI                            </t>
    </r>
    <r>
      <rPr>
        <b/>
        <sz val="12"/>
        <rFont val="Arial"/>
        <family val="2"/>
      </rPr>
      <t xml:space="preserve"> X</t>
    </r>
  </si>
  <si>
    <t>ZŠ Komenského, objekt šaten - neinv. výdaje</t>
  </si>
  <si>
    <t>ZŠ Komenského, objekt šaten - inv. výdaje</t>
  </si>
  <si>
    <t>Park miniatur</t>
  </si>
  <si>
    <t>1-12/2010</t>
  </si>
  <si>
    <t>Okružní křižovatka u hlavní pošty</t>
  </si>
  <si>
    <t>Cyklostezka Na Řádku - podíl ÚSC</t>
  </si>
  <si>
    <r>
      <t xml:space="preserve">Cyklostezka Na Řádku - podíl SFDI                                                </t>
    </r>
    <r>
      <rPr>
        <b/>
        <sz val="12"/>
        <rFont val="Arial"/>
        <family val="2"/>
      </rPr>
      <t xml:space="preserve">   X</t>
    </r>
  </si>
  <si>
    <t>Cyklostezka ul. Bratislavská-ul. Na Zahradách</t>
  </si>
  <si>
    <t>Cyklostezka Cukrovar-městská část Poštorná</t>
  </si>
  <si>
    <t>Na Valtické</t>
  </si>
  <si>
    <t>Dětská hřiště Na Valtické - z ÚSC</t>
  </si>
  <si>
    <r>
      <t xml:space="preserve">Dětská hřiště Na Valtické - z IOP-EU                                               </t>
    </r>
    <r>
      <rPr>
        <b/>
        <sz val="12"/>
        <rFont val="Arial"/>
        <family val="2"/>
      </rPr>
      <t>X</t>
    </r>
  </si>
  <si>
    <t>Azylový dům</t>
  </si>
  <si>
    <t>Pohansko-stavební úpravy</t>
  </si>
  <si>
    <t>Sčítání domů, bytů a lidu</t>
  </si>
  <si>
    <t>Příjmy z pronájmu movitých věcí-záležitosti sdělovacích prostředků</t>
  </si>
  <si>
    <t>Splátky půjčených prostředků - SOJM</t>
  </si>
  <si>
    <t>Inv. přij. transfery ze státních fondů - SFDI - Lávka Komenského</t>
  </si>
  <si>
    <t>Inv. přij. transfery ze státních fondů - SFDI - Cyklostezka Na Řádku</t>
  </si>
  <si>
    <t>Ostat. investič. přij. transf. ze SR-Dětská hřiště Na Valtické</t>
  </si>
  <si>
    <t>Přijaté nekapitál. přísp. a náhrady -Koncepce prevence krimin. 2009-2011</t>
  </si>
  <si>
    <t>Neinvestiční přij. transfery od krajů - JSDH</t>
  </si>
  <si>
    <t>Bytové hospodářství - přijaté nekapitálové příspěvky a náhrady</t>
  </si>
  <si>
    <t>Nebytové hospodářství - přijaté nekapitálové příspěvky a náhrady</t>
  </si>
  <si>
    <t>Ostatní finanční operace-vratka daně od FÚ - DS</t>
  </si>
  <si>
    <t>Kraj: Jihomoravský</t>
  </si>
  <si>
    <t>Okres: Břeclav</t>
  </si>
  <si>
    <t>Město: Břeclav</t>
  </si>
  <si>
    <t xml:space="preserve">                    Tabulka doplňujících ukazatelů za období 1-12/2010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</si>
  <si>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</si>
  <si>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</si>
  <si>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</si>
  <si>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</si>
  <si>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</si>
  <si>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</si>
  <si>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</si>
  <si>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</si>
  <si>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</si>
  <si>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</si>
  <si>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</si>
  <si>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</si>
  <si>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</si>
  <si>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</si>
  <si>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</si>
  <si>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</si>
  <si>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</si>
  <si>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REZERVA MĚSTA  U ORJ 110 - ODBOR EKONOMICKÝ                        § 6409 pol. 5901 </t>
  </si>
  <si>
    <t>Datum RM</t>
  </si>
  <si>
    <t>č. dokl.</t>
  </si>
  <si>
    <t>Zvýšení,snížení</t>
  </si>
  <si>
    <t>Zůstatek</t>
  </si>
  <si>
    <t>Účel</t>
  </si>
  <si>
    <t>neinv.</t>
  </si>
  <si>
    <t>inv.</t>
  </si>
  <si>
    <t>Schválený rozpočet -  nespecifikované rezervy § 6409, pol. 5901</t>
  </si>
  <si>
    <t>RM 83-Zvýšení rezervy - snížení rozpočtu na akci 10005 - Zámecký park (věcně RM č. 82-12.5.2010)</t>
  </si>
  <si>
    <t>RM 83-Zvýšení rezervy -snížení rozpočtu na akci 71002 - Pěší zóna J. Palacha(věcně RM č. 82-12.5.2010)</t>
  </si>
  <si>
    <t>Snížení rez.- navýšení na opr. komunik. a chodníků, úpr. veř. zeleně, opr. hřiště CH. N. Ves, zídka hřbit. St.BV</t>
  </si>
  <si>
    <t>Stav k 31. 5. 2010</t>
  </si>
  <si>
    <t>Zvýšení rozp. Tereza Břeclav - Zim. stadion-výměna desk. čpavk. výměníku (věcně RM 83-26.5.2010)</t>
  </si>
  <si>
    <t>Zvýšení rozpočtu na pol.  - drobný dlouhodobý hmotný majetek u OVV</t>
  </si>
  <si>
    <t>Zvýšení rozpočtu ZŠ - havarie odpadů soc. zaříz a opr. kanalizační přípojky ZŠ Komenského 2</t>
  </si>
  <si>
    <t>Zvýšení rozpočtu reprefondu -  na nákup věcných darů</t>
  </si>
  <si>
    <t>Stav k 30. 6. 2010</t>
  </si>
  <si>
    <t>Dotace SK Duhovka Břeclav na projekt "Podpora talentované mládeže-volejbal" (R M 85)</t>
  </si>
  <si>
    <t>TJ Tatran Poštorná na pořízení teleskopické výsuv. tribuny (RM 85)</t>
  </si>
  <si>
    <t>MŠ Slovácká, MŠ Osvobození, ZŠ a MŠ Kupkova á 200 tis. Kč zvýšení příspěvků na provoz</t>
  </si>
  <si>
    <t>Břeclavský ochotnický spolek o. s. (RM 85)</t>
  </si>
  <si>
    <t>Dotace o. s. JUNÁK - svaz skautů a skautek ČR na projekt "Břeclavské jamboree 2010"</t>
  </si>
  <si>
    <t>Příjem dotace EU a SFŽP - akce: ZŠ Slovácká - zateplení, MV ČR - dopl. akce: Systém včasné intervence</t>
  </si>
  <si>
    <t>Havarie odpadů soc. zaříz. a opr. kanal. příp. - ZŠ a MŠ Břeclav, kpt. Nálepky 7, Ch. N. Ves</t>
  </si>
  <si>
    <t>Navýšení rozpočtu PO Tereze Břeclav na náklady spojené s rekonstrukcí hlediště zimního stadionu</t>
  </si>
  <si>
    <t>Stavební úpravy Lichtenštejnského domu - půdní prostory</t>
  </si>
  <si>
    <t>Stav k 31. 7. 2010</t>
  </si>
  <si>
    <t>Montáž sedaček MSK Břeclav</t>
  </si>
  <si>
    <t>Zvýšení rozpočtu odboru vnitř. věcí - DDHM, stavební úpravy na odb. spr. věcí a dopravy, obnova voz. parku</t>
  </si>
  <si>
    <t>Zvýšení rozpočtu Městské policie - platy pro 2 prac. ostrahy (RM 86 7. 7. 2010)</t>
  </si>
  <si>
    <t>Zvýšení rozpočtu výdajů Městské policie na rozšíření kamerového systému-kostel Poštorná, hřiště CH. N. Ves</t>
  </si>
  <si>
    <t>Kompenzace za vložené náklady do bytů v byt. domě Nár. hrdinů 20 (mat. RM 81 - 28. 4. 2010 č. 4/1/30)</t>
  </si>
  <si>
    <t>Muzeum Břeclav - Urban</t>
  </si>
  <si>
    <t>Stav k 30. 8. 2010</t>
  </si>
  <si>
    <t>MSK - montáž sedaček</t>
  </si>
  <si>
    <t>Zvýšení rozpočtu výdajů OSVD - na IDS</t>
  </si>
  <si>
    <t>Slavnostní otevření - akce St. Břeclav náměstíčko u kapličky</t>
  </si>
  <si>
    <t>Stav k 30. 9. 2010</t>
  </si>
  <si>
    <t xml:space="preserve">Zvýšení rozpočtu rezervy u OE z akce Dětské hřiště na Valtické </t>
  </si>
  <si>
    <t>110, 20</t>
  </si>
  <si>
    <t>Zvýšení rozpočtu rezervy u OE z akce Břeclav bez bariér - lávka Komenského</t>
  </si>
  <si>
    <t>Zvýšení rozpočtu rezervy u OE z akce Cyklostezka Na řádku</t>
  </si>
  <si>
    <t>Zvýšení rozpočtu rezervy u OE z projektu Prevence kriminality</t>
  </si>
  <si>
    <t>Stav k 31. 12. 2010</t>
  </si>
  <si>
    <t>V Břeclavi dne 30. 12.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</si>
</sst>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</numFmts>
  <fonts count="64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1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8" xfId="0" applyFont="1" applyFill="1" applyBorder="1" applyAlignment="1">
      <alignment vertical="center"/>
    </xf>
    <xf numFmtId="4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49" fontId="5" fillId="34" borderId="16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4" fontId="7" fillId="33" borderId="14" xfId="0" applyNumberFormat="1" applyFont="1" applyFill="1" applyBorder="1" applyAlignment="1">
      <alignment/>
    </xf>
    <xf numFmtId="0" fontId="7" fillId="0" borderId="11" xfId="47" applyFont="1" applyFill="1" applyBorder="1">
      <alignment/>
      <protection/>
    </xf>
    <xf numFmtId="0" fontId="7" fillId="0" borderId="11" xfId="47" applyFont="1" applyFill="1" applyBorder="1" applyAlignment="1">
      <alignment horizontal="left"/>
      <protection/>
    </xf>
    <xf numFmtId="4" fontId="7" fillId="0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12" xfId="47" applyFont="1" applyFill="1" applyBorder="1">
      <alignment/>
      <protection/>
    </xf>
    <xf numFmtId="0" fontId="7" fillId="0" borderId="12" xfId="47" applyFont="1" applyFill="1" applyBorder="1" applyAlignment="1">
      <alignment horizontal="right"/>
      <protection/>
    </xf>
    <xf numFmtId="0" fontId="7" fillId="0" borderId="12" xfId="47" applyFont="1" applyFill="1" applyBorder="1" applyAlignment="1">
      <alignment horizontal="left"/>
      <protection/>
    </xf>
    <xf numFmtId="0" fontId="7" fillId="0" borderId="13" xfId="47" applyFont="1" applyFill="1" applyBorder="1" applyAlignment="1">
      <alignment horizontal="right"/>
      <protection/>
    </xf>
    <xf numFmtId="0" fontId="7" fillId="0" borderId="2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34" borderId="32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35" xfId="0" applyFont="1" applyFill="1" applyBorder="1" applyAlignment="1">
      <alignment/>
    </xf>
    <xf numFmtId="4" fontId="5" fillId="34" borderId="32" xfId="47" applyNumberFormat="1" applyFont="1" applyFill="1" applyBorder="1" applyAlignment="1">
      <alignment horizontal="center"/>
      <protection/>
    </xf>
    <xf numFmtId="4" fontId="5" fillId="34" borderId="16" xfId="47" applyNumberFormat="1" applyFont="1" applyFill="1" applyBorder="1" applyAlignment="1">
      <alignment horizontal="center"/>
      <protection/>
    </xf>
    <xf numFmtId="4" fontId="0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25" xfId="47" applyFont="1" applyFill="1" applyBorder="1">
      <alignment/>
      <protection/>
    </xf>
    <xf numFmtId="49" fontId="5" fillId="34" borderId="16" xfId="47" applyNumberFormat="1" applyFont="1" applyFill="1" applyBorder="1" applyAlignment="1">
      <alignment horizontal="center"/>
      <protection/>
    </xf>
    <xf numFmtId="4" fontId="7" fillId="35" borderId="10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4" fontId="7" fillId="35" borderId="25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 applyProtection="1">
      <alignment horizontal="right"/>
      <protection locked="0"/>
    </xf>
    <xf numFmtId="4" fontId="7" fillId="35" borderId="12" xfId="0" applyNumberFormat="1" applyFont="1" applyFill="1" applyBorder="1" applyAlignment="1" applyProtection="1">
      <alignment/>
      <protection locked="0"/>
    </xf>
    <xf numFmtId="4" fontId="7" fillId="35" borderId="12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5" fillId="35" borderId="15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4" fontId="7" fillId="35" borderId="16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 vertical="center"/>
    </xf>
    <xf numFmtId="4" fontId="5" fillId="35" borderId="12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right"/>
    </xf>
    <xf numFmtId="4" fontId="7" fillId="36" borderId="10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/>
    </xf>
    <xf numFmtId="4" fontId="7" fillId="36" borderId="13" xfId="0" applyNumberFormat="1" applyFont="1" applyFill="1" applyBorder="1" applyAlignment="1">
      <alignment/>
    </xf>
    <xf numFmtId="4" fontId="5" fillId="36" borderId="22" xfId="0" applyNumberFormat="1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15" xfId="0" applyNumberFormat="1" applyFont="1" applyFill="1" applyBorder="1" applyAlignment="1">
      <alignment/>
    </xf>
    <xf numFmtId="4" fontId="5" fillId="36" borderId="17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/>
    </xf>
    <xf numFmtId="4" fontId="7" fillId="36" borderId="12" xfId="0" applyNumberFormat="1" applyFont="1" applyFill="1" applyBorder="1" applyAlignment="1" applyProtection="1">
      <alignment horizontal="right"/>
      <protection locked="0"/>
    </xf>
    <xf numFmtId="4" fontId="7" fillId="36" borderId="12" xfId="0" applyNumberFormat="1" applyFont="1" applyFill="1" applyBorder="1" applyAlignment="1" applyProtection="1">
      <alignment/>
      <protection locked="0"/>
    </xf>
    <xf numFmtId="4" fontId="7" fillId="36" borderId="12" xfId="0" applyNumberFormat="1" applyFont="1" applyFill="1" applyBorder="1" applyAlignment="1">
      <alignment/>
    </xf>
    <xf numFmtId="4" fontId="5" fillId="36" borderId="15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 horizontal="right"/>
    </xf>
    <xf numFmtId="4" fontId="7" fillId="36" borderId="16" xfId="0" applyNumberFormat="1" applyFont="1" applyFill="1" applyBorder="1" applyAlignment="1">
      <alignment/>
    </xf>
    <xf numFmtId="4" fontId="5" fillId="36" borderId="17" xfId="0" applyNumberFormat="1" applyFont="1" applyFill="1" applyBorder="1" applyAlignment="1">
      <alignment vertical="center"/>
    </xf>
    <xf numFmtId="4" fontId="5" fillId="36" borderId="12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 horizontal="right"/>
    </xf>
    <xf numFmtId="4" fontId="5" fillId="35" borderId="17" xfId="0" applyNumberFormat="1" applyFont="1" applyFill="1" applyBorder="1" applyAlignment="1">
      <alignment vertical="center"/>
    </xf>
    <xf numFmtId="4" fontId="7" fillId="35" borderId="13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5" fillId="35" borderId="17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35" borderId="22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5" fillId="35" borderId="32" xfId="0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center"/>
    </xf>
    <xf numFmtId="3" fontId="7" fillId="35" borderId="12" xfId="0" applyNumberFormat="1" applyFont="1" applyFill="1" applyBorder="1" applyAlignment="1">
      <alignment/>
    </xf>
    <xf numFmtId="4" fontId="2" fillId="35" borderId="0" xfId="0" applyNumberFormat="1" applyFont="1" applyFill="1" applyAlignment="1">
      <alignment horizontal="center"/>
    </xf>
    <xf numFmtId="4" fontId="9" fillId="35" borderId="29" xfId="0" applyNumberFormat="1" applyFont="1" applyFill="1" applyBorder="1" applyAlignment="1">
      <alignment horizontal="center"/>
    </xf>
    <xf numFmtId="4" fontId="7" fillId="35" borderId="0" xfId="0" applyNumberFormat="1" applyFont="1" applyFill="1" applyBorder="1" applyAlignment="1">
      <alignment/>
    </xf>
    <xf numFmtId="4" fontId="5" fillId="35" borderId="12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/>
    </xf>
    <xf numFmtId="4" fontId="10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10" fillId="36" borderId="12" xfId="0" applyNumberFormat="1" applyFont="1" applyFill="1" applyBorder="1" applyAlignment="1">
      <alignment/>
    </xf>
    <xf numFmtId="4" fontId="5" fillId="36" borderId="22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0" fontId="2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5" fillId="36" borderId="32" xfId="0" applyFont="1" applyFill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3" fontId="7" fillId="36" borderId="12" xfId="0" applyNumberFormat="1" applyFont="1" applyFill="1" applyBorder="1" applyAlignment="1">
      <alignment/>
    </xf>
    <xf numFmtId="4" fontId="2" fillId="36" borderId="0" xfId="0" applyNumberFormat="1" applyFont="1" applyFill="1" applyAlignment="1">
      <alignment horizontal="center"/>
    </xf>
    <xf numFmtId="4" fontId="9" fillId="36" borderId="29" xfId="0" applyNumberFormat="1" applyFont="1" applyFill="1" applyBorder="1" applyAlignment="1">
      <alignment horizontal="center"/>
    </xf>
    <xf numFmtId="4" fontId="7" fillId="36" borderId="0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4" fontId="7" fillId="36" borderId="12" xfId="0" applyNumberFormat="1" applyFont="1" applyFill="1" applyBorder="1" applyAlignment="1">
      <alignment/>
    </xf>
    <xf numFmtId="4" fontId="7" fillId="36" borderId="13" xfId="0" applyNumberFormat="1" applyFont="1" applyFill="1" applyBorder="1" applyAlignment="1">
      <alignment/>
    </xf>
    <xf numFmtId="4" fontId="7" fillId="36" borderId="16" xfId="0" applyNumberFormat="1" applyFont="1" applyFill="1" applyBorder="1" applyAlignment="1">
      <alignment/>
    </xf>
    <xf numFmtId="4" fontId="7" fillId="36" borderId="15" xfId="0" applyNumberFormat="1" applyFont="1" applyFill="1" applyBorder="1" applyAlignment="1">
      <alignment/>
    </xf>
    <xf numFmtId="4" fontId="5" fillId="36" borderId="17" xfId="0" applyNumberFormat="1" applyFont="1" applyFill="1" applyBorder="1" applyAlignment="1">
      <alignment/>
    </xf>
    <xf numFmtId="4" fontId="5" fillId="36" borderId="17" xfId="0" applyNumberFormat="1" applyFont="1" applyFill="1" applyBorder="1" applyAlignment="1">
      <alignment vertical="center"/>
    </xf>
    <xf numFmtId="4" fontId="7" fillId="36" borderId="14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4" fontId="61" fillId="0" borderId="0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4" fontId="61" fillId="0" borderId="0" xfId="0" applyNumberFormat="1" applyFont="1" applyFill="1" applyBorder="1" applyAlignment="1">
      <alignment/>
    </xf>
    <xf numFmtId="4" fontId="63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0" fillId="37" borderId="31" xfId="0" applyFont="1" applyFill="1" applyBorder="1" applyAlignment="1">
      <alignment horizontal="center" vertical="center"/>
    </xf>
    <xf numFmtId="0" fontId="20" fillId="37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37" borderId="26" xfId="0" applyFont="1" applyFill="1" applyBorder="1" applyAlignment="1">
      <alignment horizontal="center" vertical="center"/>
    </xf>
    <xf numFmtId="0" fontId="20" fillId="37" borderId="37" xfId="0" applyFont="1" applyFill="1" applyBorder="1" applyAlignment="1">
      <alignment horizontal="center" vertical="center"/>
    </xf>
    <xf numFmtId="0" fontId="17" fillId="0" borderId="38" xfId="0" applyFont="1" applyBorder="1" applyAlignment="1">
      <alignment/>
    </xf>
    <xf numFmtId="4" fontId="17" fillId="0" borderId="20" xfId="0" applyNumberFormat="1" applyFont="1" applyBorder="1" applyAlignment="1">
      <alignment/>
    </xf>
    <xf numFmtId="4" fontId="17" fillId="0" borderId="39" xfId="0" applyNumberFormat="1" applyFont="1" applyBorder="1" applyAlignment="1">
      <alignment/>
    </xf>
    <xf numFmtId="0" fontId="17" fillId="0" borderId="40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0" fontId="17" fillId="0" borderId="42" xfId="0" applyFont="1" applyBorder="1" applyAlignment="1">
      <alignment/>
    </xf>
    <xf numFmtId="0" fontId="18" fillId="0" borderId="43" xfId="0" applyFont="1" applyBorder="1" applyAlignment="1">
      <alignment/>
    </xf>
    <xf numFmtId="4" fontId="18" fillId="0" borderId="33" xfId="0" applyNumberFormat="1" applyFont="1" applyBorder="1" applyAlignment="1">
      <alignment/>
    </xf>
    <xf numFmtId="4" fontId="18" fillId="0" borderId="44" xfId="0" applyNumberFormat="1" applyFont="1" applyBorder="1" applyAlignment="1">
      <alignment/>
    </xf>
    <xf numFmtId="0" fontId="17" fillId="0" borderId="45" xfId="0" applyFont="1" applyBorder="1" applyAlignment="1">
      <alignment/>
    </xf>
    <xf numFmtId="4" fontId="17" fillId="0" borderId="21" xfId="0" applyNumberFormat="1" applyFont="1" applyBorder="1" applyAlignment="1">
      <alignment/>
    </xf>
    <xf numFmtId="4" fontId="17" fillId="0" borderId="46" xfId="0" applyNumberFormat="1" applyFont="1" applyBorder="1" applyAlignment="1">
      <alignment/>
    </xf>
    <xf numFmtId="0" fontId="0" fillId="0" borderId="18" xfId="0" applyBorder="1" applyAlignment="1">
      <alignment/>
    </xf>
    <xf numFmtId="0" fontId="18" fillId="0" borderId="47" xfId="0" applyFont="1" applyBorder="1" applyAlignment="1">
      <alignment/>
    </xf>
    <xf numFmtId="4" fontId="18" fillId="0" borderId="20" xfId="0" applyNumberFormat="1" applyFont="1" applyBorder="1" applyAlignment="1">
      <alignment/>
    </xf>
    <xf numFmtId="4" fontId="18" fillId="0" borderId="39" xfId="0" applyNumberFormat="1" applyFont="1" applyBorder="1" applyAlignment="1">
      <alignment/>
    </xf>
    <xf numFmtId="0" fontId="18" fillId="0" borderId="48" xfId="0" applyFont="1" applyFill="1" applyBorder="1" applyAlignment="1">
      <alignment/>
    </xf>
    <xf numFmtId="4" fontId="17" fillId="0" borderId="21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4" fontId="18" fillId="0" borderId="21" xfId="0" applyNumberFormat="1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0" fontId="18" fillId="0" borderId="49" xfId="0" applyFont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5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1" fillId="0" borderId="0" xfId="48" applyFont="1" applyAlignment="1">
      <alignment horizontal="center"/>
      <protection/>
    </xf>
    <xf numFmtId="0" fontId="0" fillId="0" borderId="0" xfId="48">
      <alignment/>
      <protection/>
    </xf>
    <xf numFmtId="0" fontId="9" fillId="37" borderId="12" xfId="48" applyFont="1" applyFill="1" applyBorder="1" applyAlignment="1">
      <alignment horizontal="center"/>
      <protection/>
    </xf>
    <xf numFmtId="14" fontId="22" fillId="0" borderId="12" xfId="48" applyNumberFormat="1" applyFont="1" applyBorder="1">
      <alignment/>
      <protection/>
    </xf>
    <xf numFmtId="0" fontId="22" fillId="0" borderId="12" xfId="48" applyFont="1" applyBorder="1">
      <alignment/>
      <protection/>
    </xf>
    <xf numFmtId="4" fontId="23" fillId="0" borderId="12" xfId="48" applyNumberFormat="1" applyFont="1" applyBorder="1">
      <alignment/>
      <protection/>
    </xf>
    <xf numFmtId="4" fontId="21" fillId="0" borderId="12" xfId="48" applyNumberFormat="1" applyFont="1" applyBorder="1">
      <alignment/>
      <protection/>
    </xf>
    <xf numFmtId="0" fontId="23" fillId="0" borderId="12" xfId="48" applyFont="1" applyBorder="1">
      <alignment/>
      <protection/>
    </xf>
    <xf numFmtId="0" fontId="23" fillId="0" borderId="12" xfId="48" applyFont="1" applyBorder="1" applyAlignment="1">
      <alignment horizontal="center"/>
      <protection/>
    </xf>
    <xf numFmtId="4" fontId="0" fillId="0" borderId="12" xfId="48" applyNumberFormat="1" applyBorder="1">
      <alignment/>
      <protection/>
    </xf>
    <xf numFmtId="4" fontId="22" fillId="0" borderId="12" xfId="48" applyNumberFormat="1" applyFont="1" applyBorder="1">
      <alignment/>
      <protection/>
    </xf>
    <xf numFmtId="4" fontId="24" fillId="0" borderId="12" xfId="48" applyNumberFormat="1" applyFont="1" applyBorder="1">
      <alignment/>
      <protection/>
    </xf>
    <xf numFmtId="0" fontId="22" fillId="0" borderId="12" xfId="48" applyFont="1" applyBorder="1" applyAlignment="1">
      <alignment horizontal="center"/>
      <protection/>
    </xf>
    <xf numFmtId="0" fontId="21" fillId="0" borderId="12" xfId="48" applyFont="1" applyBorder="1">
      <alignment/>
      <protection/>
    </xf>
    <xf numFmtId="4" fontId="24" fillId="0" borderId="12" xfId="48" applyNumberFormat="1" applyFont="1" applyBorder="1" applyAlignment="1">
      <alignment horizontal="right"/>
      <protection/>
    </xf>
    <xf numFmtId="14" fontId="23" fillId="0" borderId="12" xfId="48" applyNumberFormat="1" applyFont="1" applyBorder="1">
      <alignment/>
      <protection/>
    </xf>
    <xf numFmtId="0" fontId="9" fillId="0" borderId="0" xfId="48" applyFont="1">
      <alignment/>
      <protection/>
    </xf>
    <xf numFmtId="0" fontId="0" fillId="0" borderId="0" xfId="48" applyFont="1">
      <alignment/>
      <protection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0" fillId="37" borderId="51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47" applyFont="1" applyFill="1" applyAlignment="1">
      <alignment/>
      <protection/>
    </xf>
    <xf numFmtId="0" fontId="21" fillId="0" borderId="0" xfId="48" applyFont="1" applyAlignment="1">
      <alignment horizontal="center"/>
      <protection/>
    </xf>
    <xf numFmtId="0" fontId="9" fillId="0" borderId="29" xfId="48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zerva 2004 ORJ 110 - k 3110200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J14" sqref="J14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95" customFormat="1" ht="15.75" hidden="1">
      <c r="A1" s="294" t="s">
        <v>500</v>
      </c>
    </row>
    <row r="2" s="295" customFormat="1" ht="12.75"/>
    <row r="3" spans="1:2" s="295" customFormat="1" ht="15.75" hidden="1">
      <c r="A3" s="294" t="s">
        <v>501</v>
      </c>
      <c r="B3" s="296"/>
    </row>
    <row r="4" spans="1:2" s="295" customFormat="1" ht="15.75">
      <c r="A4" s="294" t="s">
        <v>502</v>
      </c>
      <c r="B4" s="296"/>
    </row>
    <row r="5" s="295" customFormat="1" ht="15.75">
      <c r="A5" s="294"/>
    </row>
    <row r="6" spans="1:5" s="295" customFormat="1" ht="20.25">
      <c r="A6" s="353" t="s">
        <v>503</v>
      </c>
      <c r="B6" s="354"/>
      <c r="C6" s="355"/>
      <c r="D6" s="355"/>
      <c r="E6" s="355"/>
    </row>
    <row r="7" spans="1:5" ht="15.75">
      <c r="A7" s="297"/>
      <c r="B7" s="298"/>
      <c r="C7" s="298"/>
      <c r="D7" s="298"/>
      <c r="E7" s="298"/>
    </row>
    <row r="8" spans="1:5" ht="13.5" thickBot="1">
      <c r="A8" s="299"/>
      <c r="C8" s="300"/>
      <c r="D8" s="300"/>
      <c r="E8" s="300" t="s">
        <v>446</v>
      </c>
    </row>
    <row r="9" spans="2:229" ht="18.75" customHeight="1">
      <c r="B9" s="356" t="s">
        <v>504</v>
      </c>
      <c r="C9" s="301" t="s">
        <v>505</v>
      </c>
      <c r="D9" s="301" t="s">
        <v>506</v>
      </c>
      <c r="E9" s="302" t="s">
        <v>300</v>
      </c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3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3"/>
      <c r="FK9" s="303"/>
      <c r="FL9" s="303"/>
      <c r="FM9" s="303"/>
      <c r="FN9" s="303"/>
      <c r="FO9" s="303"/>
      <c r="FP9" s="303"/>
      <c r="FQ9" s="303"/>
      <c r="FR9" s="303"/>
      <c r="FS9" s="303"/>
      <c r="FT9" s="303"/>
      <c r="FU9" s="303"/>
      <c r="FV9" s="303"/>
      <c r="FW9" s="303"/>
      <c r="FX9" s="303"/>
      <c r="FY9" s="303"/>
      <c r="FZ9" s="303"/>
      <c r="GA9" s="303"/>
      <c r="GB9" s="303"/>
      <c r="GC9" s="303"/>
      <c r="GD9" s="303"/>
      <c r="GE9" s="303"/>
      <c r="GF9" s="303"/>
      <c r="GG9" s="303"/>
      <c r="GH9" s="303"/>
      <c r="GI9" s="303"/>
      <c r="GJ9" s="303"/>
      <c r="GK9" s="303"/>
      <c r="GL9" s="303"/>
      <c r="GM9" s="303"/>
      <c r="GN9" s="303"/>
      <c r="GO9" s="303"/>
      <c r="GP9" s="303"/>
      <c r="GQ9" s="303"/>
      <c r="GR9" s="303"/>
      <c r="GS9" s="303"/>
      <c r="GT9" s="303"/>
      <c r="GU9" s="303"/>
      <c r="GV9" s="303"/>
      <c r="GW9" s="303"/>
      <c r="GX9" s="303"/>
      <c r="GY9" s="303"/>
      <c r="GZ9" s="303"/>
      <c r="HA9" s="303"/>
      <c r="HB9" s="303"/>
      <c r="HC9" s="303"/>
      <c r="HD9" s="303"/>
      <c r="HE9" s="303"/>
      <c r="HF9" s="303"/>
      <c r="HG9" s="303"/>
      <c r="HH9" s="303"/>
      <c r="HI9" s="303"/>
      <c r="HJ9" s="303"/>
      <c r="HK9" s="303"/>
      <c r="HL9" s="303"/>
      <c r="HM9" s="303"/>
      <c r="HN9" s="303"/>
      <c r="HO9" s="303"/>
      <c r="HP9" s="303"/>
      <c r="HQ9" s="303"/>
      <c r="HR9" s="303"/>
      <c r="HS9" s="303"/>
      <c r="HT9" s="303"/>
      <c r="HU9" s="303"/>
    </row>
    <row r="10" spans="2:229" ht="13.5" customHeight="1" thickBot="1">
      <c r="B10" s="357"/>
      <c r="C10" s="304" t="s">
        <v>507</v>
      </c>
      <c r="D10" s="304" t="s">
        <v>507</v>
      </c>
      <c r="E10" s="305" t="s">
        <v>507</v>
      </c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3"/>
      <c r="DW10" s="303"/>
      <c r="DX10" s="303"/>
      <c r="DY10" s="303"/>
      <c r="DZ10" s="303"/>
      <c r="EA10" s="303"/>
      <c r="EB10" s="303"/>
      <c r="EC10" s="303"/>
      <c r="ED10" s="303"/>
      <c r="EE10" s="303"/>
      <c r="EF10" s="303"/>
      <c r="EG10" s="303"/>
      <c r="EH10" s="303"/>
      <c r="EI10" s="303"/>
      <c r="EJ10" s="303"/>
      <c r="EK10" s="303"/>
      <c r="EL10" s="303"/>
      <c r="EM10" s="303"/>
      <c r="EN10" s="303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03"/>
      <c r="FQ10" s="30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03"/>
      <c r="GC10" s="30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03"/>
      <c r="GO10" s="30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03"/>
      <c r="HA10" s="303"/>
      <c r="HB10" s="303"/>
      <c r="HC10" s="303"/>
      <c r="HD10" s="303"/>
      <c r="HE10" s="303"/>
      <c r="HF10" s="303"/>
      <c r="HG10" s="303"/>
      <c r="HH10" s="303"/>
      <c r="HI10" s="303"/>
      <c r="HJ10" s="303"/>
      <c r="HK10" s="303"/>
      <c r="HL10" s="303"/>
      <c r="HM10" s="303"/>
      <c r="HN10" s="303"/>
      <c r="HO10" s="303"/>
      <c r="HP10" s="303"/>
      <c r="HQ10" s="303"/>
      <c r="HR10" s="303"/>
      <c r="HS10" s="303"/>
      <c r="HT10" s="303"/>
      <c r="HU10" s="303"/>
    </row>
    <row r="11" spans="2:229" ht="13.5" thickTop="1">
      <c r="B11" s="306" t="s">
        <v>508</v>
      </c>
      <c r="C11" s="307">
        <v>343438</v>
      </c>
      <c r="D11" s="307">
        <v>340254</v>
      </c>
      <c r="E11" s="308">
        <v>321361.1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3"/>
      <c r="DF11" s="303"/>
      <c r="DG11" s="303"/>
      <c r="DH11" s="303"/>
      <c r="DI11" s="303"/>
      <c r="DJ11" s="303"/>
      <c r="DK11" s="303"/>
      <c r="DL11" s="303"/>
      <c r="DM11" s="303"/>
      <c r="DN11" s="303"/>
      <c r="DO11" s="303"/>
      <c r="DP11" s="303"/>
      <c r="DQ11" s="303"/>
      <c r="DR11" s="303"/>
      <c r="DS11" s="303"/>
      <c r="DT11" s="303"/>
      <c r="DU11" s="303"/>
      <c r="DV11" s="303"/>
      <c r="DW11" s="303"/>
      <c r="DX11" s="303"/>
      <c r="DY11" s="303"/>
      <c r="DZ11" s="303"/>
      <c r="EA11" s="303"/>
      <c r="EB11" s="303"/>
      <c r="EC11" s="303"/>
      <c r="ED11" s="303"/>
      <c r="EE11" s="303"/>
      <c r="EF11" s="303"/>
      <c r="EG11" s="303"/>
      <c r="EH11" s="303"/>
      <c r="EI11" s="303"/>
      <c r="EJ11" s="303"/>
      <c r="EK11" s="303"/>
      <c r="EL11" s="303"/>
      <c r="EM11" s="303"/>
      <c r="EN11" s="303"/>
      <c r="EO11" s="303"/>
      <c r="EP11" s="303"/>
      <c r="EQ11" s="303"/>
      <c r="ER11" s="303"/>
      <c r="ES11" s="30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03"/>
      <c r="FE11" s="30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03"/>
      <c r="FQ11" s="30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03"/>
      <c r="GC11" s="30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03"/>
      <c r="GO11" s="30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03"/>
      <c r="HA11" s="303"/>
      <c r="HB11" s="303"/>
      <c r="HC11" s="303"/>
      <c r="HD11" s="303"/>
      <c r="HE11" s="303"/>
      <c r="HF11" s="303"/>
      <c r="HG11" s="303"/>
      <c r="HH11" s="303"/>
      <c r="HI11" s="303"/>
      <c r="HJ11" s="303"/>
      <c r="HK11" s="303"/>
      <c r="HL11" s="303"/>
      <c r="HM11" s="303"/>
      <c r="HN11" s="303"/>
      <c r="HO11" s="303"/>
      <c r="HP11" s="303"/>
      <c r="HQ11" s="303"/>
      <c r="HR11" s="303"/>
      <c r="HS11" s="303"/>
      <c r="HT11" s="303"/>
      <c r="HU11" s="303"/>
    </row>
    <row r="12" spans="2:229" ht="12.75">
      <c r="B12" s="309" t="s">
        <v>509</v>
      </c>
      <c r="C12" s="310">
        <v>54185</v>
      </c>
      <c r="D12" s="310">
        <v>61245.2</v>
      </c>
      <c r="E12" s="311">
        <v>57587</v>
      </c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3"/>
      <c r="DF12" s="303"/>
      <c r="DG12" s="303"/>
      <c r="DH12" s="303"/>
      <c r="DI12" s="303"/>
      <c r="DJ12" s="303"/>
      <c r="DK12" s="303"/>
      <c r="DL12" s="303"/>
      <c r="DM12" s="303"/>
      <c r="DN12" s="303"/>
      <c r="DO12" s="303"/>
      <c r="DP12" s="303"/>
      <c r="DQ12" s="303"/>
      <c r="DR12" s="303"/>
      <c r="DS12" s="303"/>
      <c r="DT12" s="303"/>
      <c r="DU12" s="303"/>
      <c r="DV12" s="303"/>
      <c r="DW12" s="303"/>
      <c r="DX12" s="303"/>
      <c r="DY12" s="303"/>
      <c r="DZ12" s="303"/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3"/>
      <c r="EV12" s="303"/>
      <c r="EW12" s="303"/>
      <c r="EX12" s="303"/>
      <c r="EY12" s="303"/>
      <c r="EZ12" s="303"/>
      <c r="FA12" s="303"/>
      <c r="FB12" s="303"/>
      <c r="FC12" s="303"/>
      <c r="FD12" s="303"/>
      <c r="FE12" s="303"/>
      <c r="FF12" s="303"/>
      <c r="FG12" s="303"/>
      <c r="FH12" s="303"/>
      <c r="FI12" s="303"/>
      <c r="FJ12" s="303"/>
      <c r="FK12" s="303"/>
      <c r="FL12" s="303"/>
      <c r="FM12" s="303"/>
      <c r="FN12" s="303"/>
      <c r="FO12" s="303"/>
      <c r="FP12" s="303"/>
      <c r="FQ12" s="303"/>
      <c r="FR12" s="303"/>
      <c r="FS12" s="303"/>
      <c r="FT12" s="303"/>
      <c r="FU12" s="303"/>
      <c r="FV12" s="303"/>
      <c r="FW12" s="303"/>
      <c r="FX12" s="303"/>
      <c r="FY12" s="303"/>
      <c r="FZ12" s="303"/>
      <c r="GA12" s="303"/>
      <c r="GB12" s="303"/>
      <c r="GC12" s="303"/>
      <c r="GD12" s="303"/>
      <c r="GE12" s="303"/>
      <c r="GF12" s="303"/>
      <c r="GG12" s="303"/>
      <c r="GH12" s="303"/>
      <c r="GI12" s="303"/>
      <c r="GJ12" s="303"/>
      <c r="GK12" s="303"/>
      <c r="GL12" s="303"/>
      <c r="GM12" s="303"/>
      <c r="GN12" s="303"/>
      <c r="GO12" s="303"/>
      <c r="GP12" s="303"/>
      <c r="GQ12" s="303"/>
      <c r="GR12" s="303"/>
      <c r="GS12" s="303"/>
      <c r="GT12" s="303"/>
      <c r="GU12" s="303"/>
      <c r="GV12" s="303"/>
      <c r="GW12" s="303"/>
      <c r="GX12" s="303"/>
      <c r="GY12" s="303"/>
      <c r="GZ12" s="303"/>
      <c r="HA12" s="303"/>
      <c r="HB12" s="303"/>
      <c r="HC12" s="303"/>
      <c r="HD12" s="303"/>
      <c r="HE12" s="303"/>
      <c r="HF12" s="303"/>
      <c r="HG12" s="303"/>
      <c r="HH12" s="303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</row>
    <row r="13" spans="2:229" ht="12.75">
      <c r="B13" s="309" t="s">
        <v>510</v>
      </c>
      <c r="C13" s="310">
        <v>35845</v>
      </c>
      <c r="D13" s="310">
        <v>36422</v>
      </c>
      <c r="E13" s="311">
        <v>34048.7</v>
      </c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3"/>
      <c r="DV13" s="303"/>
      <c r="DW13" s="303"/>
      <c r="DX13" s="303"/>
      <c r="DY13" s="303"/>
      <c r="DZ13" s="303"/>
      <c r="EA13" s="303"/>
      <c r="EB13" s="303"/>
      <c r="EC13" s="303"/>
      <c r="ED13" s="303"/>
      <c r="EE13" s="303"/>
      <c r="EF13" s="303"/>
      <c r="EG13" s="303"/>
      <c r="EH13" s="303"/>
      <c r="EI13" s="303"/>
      <c r="EJ13" s="303"/>
      <c r="EK13" s="303"/>
      <c r="EL13" s="303"/>
      <c r="EM13" s="303"/>
      <c r="EN13" s="303"/>
      <c r="EO13" s="303"/>
      <c r="EP13" s="303"/>
      <c r="EQ13" s="303"/>
      <c r="ER13" s="303"/>
      <c r="ES13" s="30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03"/>
      <c r="FE13" s="30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03"/>
      <c r="FQ13" s="30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03"/>
      <c r="GC13" s="30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03"/>
      <c r="GO13" s="30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03"/>
      <c r="HA13" s="303"/>
      <c r="HB13" s="303"/>
      <c r="HC13" s="303"/>
      <c r="HD13" s="303"/>
      <c r="HE13" s="303"/>
      <c r="HF13" s="303"/>
      <c r="HG13" s="303"/>
      <c r="HH13" s="303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</row>
    <row r="14" spans="2:229" ht="12.75">
      <c r="B14" s="312" t="s">
        <v>511</v>
      </c>
      <c r="C14" s="310">
        <v>217134</v>
      </c>
      <c r="D14" s="310">
        <v>245752.6</v>
      </c>
      <c r="E14" s="311">
        <f>990386-748261.5</f>
        <v>242124.5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B14" s="303"/>
      <c r="EC14" s="303"/>
      <c r="ED14" s="303"/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03"/>
      <c r="FQ14" s="30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03"/>
      <c r="GC14" s="30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03"/>
      <c r="GO14" s="30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03"/>
      <c r="HA14" s="303"/>
      <c r="HB14" s="303"/>
      <c r="HC14" s="303"/>
      <c r="HD14" s="303"/>
      <c r="HE14" s="303"/>
      <c r="HF14" s="303"/>
      <c r="HG14" s="303"/>
      <c r="HH14" s="303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</row>
    <row r="15" spans="2:229" ht="19.5" customHeight="1" thickBot="1">
      <c r="B15" s="313" t="s">
        <v>512</v>
      </c>
      <c r="C15" s="314">
        <f>SUM(C11:C14)</f>
        <v>650602</v>
      </c>
      <c r="D15" s="314">
        <f>SUM(D11:D14)</f>
        <v>683673.8</v>
      </c>
      <c r="E15" s="315">
        <f>SUM(E11:E14)</f>
        <v>655121.3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3"/>
      <c r="DN15" s="303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3"/>
      <c r="EE15" s="303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3"/>
      <c r="ET15" s="303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3"/>
      <c r="FK15" s="303"/>
      <c r="FL15" s="303"/>
      <c r="FM15" s="303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3"/>
      <c r="GD15" s="303"/>
      <c r="GE15" s="303"/>
      <c r="GF15" s="303"/>
      <c r="GG15" s="303"/>
      <c r="GH15" s="303"/>
      <c r="GI15" s="303"/>
      <c r="GJ15" s="303"/>
      <c r="GK15" s="303"/>
      <c r="GL15" s="303"/>
      <c r="GM15" s="303"/>
      <c r="GN15" s="303"/>
      <c r="GO15" s="303"/>
      <c r="GP15" s="303"/>
      <c r="GQ15" s="303"/>
      <c r="GR15" s="303"/>
      <c r="GS15" s="303"/>
      <c r="GT15" s="303"/>
      <c r="GU15" s="303"/>
      <c r="GV15" s="303"/>
      <c r="GW15" s="303"/>
      <c r="GX15" s="303"/>
      <c r="GY15" s="303"/>
      <c r="GZ15" s="303"/>
      <c r="HA15" s="303"/>
      <c r="HB15" s="303"/>
      <c r="HC15" s="303"/>
      <c r="HD15" s="303"/>
      <c r="HE15" s="303"/>
      <c r="HF15" s="303"/>
      <c r="HG15" s="303"/>
      <c r="HH15" s="303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</row>
    <row r="16" spans="2:229" ht="13.5" thickTop="1">
      <c r="B16" s="316"/>
      <c r="C16" s="317"/>
      <c r="D16" s="317"/>
      <c r="E16" s="318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3"/>
      <c r="EF16" s="303"/>
      <c r="EG16" s="303"/>
      <c r="EH16" s="303"/>
      <c r="EI16" s="303"/>
      <c r="EJ16" s="303"/>
      <c r="EK16" s="303"/>
      <c r="EL16" s="303"/>
      <c r="EM16" s="303"/>
      <c r="EN16" s="303"/>
      <c r="EO16" s="303"/>
      <c r="EP16" s="303"/>
      <c r="EQ16" s="303"/>
      <c r="ER16" s="303"/>
      <c r="ES16" s="303"/>
      <c r="ET16" s="303"/>
      <c r="EU16" s="303"/>
      <c r="EV16" s="303"/>
      <c r="EW16" s="303"/>
      <c r="EX16" s="303"/>
      <c r="EY16" s="303"/>
      <c r="EZ16" s="303"/>
      <c r="FA16" s="303"/>
      <c r="FB16" s="303"/>
      <c r="FC16" s="303"/>
      <c r="FD16" s="303"/>
      <c r="FE16" s="303"/>
      <c r="FF16" s="303"/>
      <c r="FG16" s="303"/>
      <c r="FH16" s="303"/>
      <c r="FI16" s="303"/>
      <c r="FJ16" s="303"/>
      <c r="FK16" s="303"/>
      <c r="FL16" s="303"/>
      <c r="FM16" s="303"/>
      <c r="FN16" s="303"/>
      <c r="FO16" s="303"/>
      <c r="FP16" s="303"/>
      <c r="FQ16" s="303"/>
      <c r="FR16" s="303"/>
      <c r="FS16" s="303"/>
      <c r="FT16" s="303"/>
      <c r="FU16" s="303"/>
      <c r="FV16" s="303"/>
      <c r="FW16" s="303"/>
      <c r="FX16" s="303"/>
      <c r="FY16" s="303"/>
      <c r="FZ16" s="303"/>
      <c r="GA16" s="303"/>
      <c r="GB16" s="303"/>
      <c r="GC16" s="303"/>
      <c r="GD16" s="303"/>
      <c r="GE16" s="303"/>
      <c r="GF16" s="303"/>
      <c r="GG16" s="303"/>
      <c r="GH16" s="303"/>
      <c r="GI16" s="303"/>
      <c r="GJ16" s="303"/>
      <c r="GK16" s="303"/>
      <c r="GL16" s="303"/>
      <c r="GM16" s="303"/>
      <c r="GN16" s="303"/>
      <c r="GO16" s="303"/>
      <c r="GP16" s="303"/>
      <c r="GQ16" s="303"/>
      <c r="GR16" s="303"/>
      <c r="GS16" s="303"/>
      <c r="GT16" s="303"/>
      <c r="GU16" s="303"/>
      <c r="GV16" s="303"/>
      <c r="GW16" s="303"/>
      <c r="GX16" s="303"/>
      <c r="GY16" s="303"/>
      <c r="GZ16" s="303"/>
      <c r="HA16" s="303"/>
      <c r="HB16" s="303"/>
      <c r="HC16" s="303"/>
      <c r="HD16" s="303"/>
      <c r="HE16" s="303"/>
      <c r="HF16" s="303"/>
      <c r="HG16" s="303"/>
      <c r="HH16" s="303"/>
      <c r="HI16" s="303"/>
      <c r="HJ16" s="303"/>
      <c r="HK16" s="303"/>
      <c r="HL16" s="303"/>
      <c r="HM16" s="303"/>
      <c r="HN16" s="303"/>
      <c r="HO16" s="303"/>
      <c r="HP16" s="303"/>
      <c r="HQ16" s="303"/>
      <c r="HR16" s="303"/>
      <c r="HS16" s="303"/>
      <c r="HT16" s="303"/>
      <c r="HU16" s="303"/>
    </row>
    <row r="17" spans="1:229" ht="12.75">
      <c r="A17" s="303"/>
      <c r="B17" s="309" t="s">
        <v>513</v>
      </c>
      <c r="C17" s="310">
        <v>546492</v>
      </c>
      <c r="D17" s="310">
        <v>633924.4</v>
      </c>
      <c r="E17" s="311">
        <f>1350484.7-748261.5</f>
        <v>602223.2</v>
      </c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  <c r="DN17" s="303"/>
      <c r="DO17" s="303"/>
      <c r="DP17" s="303"/>
      <c r="DQ17" s="303"/>
      <c r="DR17" s="303"/>
      <c r="DS17" s="303"/>
      <c r="DT17" s="303"/>
      <c r="DU17" s="303"/>
      <c r="DV17" s="303"/>
      <c r="DW17" s="303"/>
      <c r="DX17" s="303"/>
      <c r="DY17" s="303"/>
      <c r="DZ17" s="303"/>
      <c r="EA17" s="303"/>
      <c r="EB17" s="303"/>
      <c r="EC17" s="303"/>
      <c r="ED17" s="303"/>
      <c r="EE17" s="303"/>
      <c r="EF17" s="303"/>
      <c r="EG17" s="303"/>
      <c r="EH17" s="303"/>
      <c r="EI17" s="303"/>
      <c r="EJ17" s="303"/>
      <c r="EK17" s="303"/>
      <c r="EL17" s="303"/>
      <c r="EM17" s="303"/>
      <c r="EN17" s="303"/>
      <c r="EO17" s="303"/>
      <c r="EP17" s="303"/>
      <c r="EQ17" s="303"/>
      <c r="ER17" s="303"/>
      <c r="ES17" s="303"/>
      <c r="ET17" s="303"/>
      <c r="EU17" s="303"/>
      <c r="EV17" s="303"/>
      <c r="EW17" s="303"/>
      <c r="EX17" s="303"/>
      <c r="EY17" s="303"/>
      <c r="EZ17" s="303"/>
      <c r="FA17" s="303"/>
      <c r="FB17" s="303"/>
      <c r="FC17" s="303"/>
      <c r="FD17" s="303"/>
      <c r="FE17" s="303"/>
      <c r="FF17" s="303"/>
      <c r="FG17" s="303"/>
      <c r="FH17" s="303"/>
      <c r="FI17" s="303"/>
      <c r="FJ17" s="303"/>
      <c r="FK17" s="303"/>
      <c r="FL17" s="303"/>
      <c r="FM17" s="303"/>
      <c r="FN17" s="303"/>
      <c r="FO17" s="303"/>
      <c r="FP17" s="303"/>
      <c r="FQ17" s="303"/>
      <c r="FR17" s="303"/>
      <c r="FS17" s="303"/>
      <c r="FT17" s="303"/>
      <c r="FU17" s="303"/>
      <c r="FV17" s="303"/>
      <c r="FW17" s="303"/>
      <c r="FX17" s="303"/>
      <c r="FY17" s="303"/>
      <c r="FZ17" s="303"/>
      <c r="GA17" s="303"/>
      <c r="GB17" s="303"/>
      <c r="GC17" s="303"/>
      <c r="GD17" s="303"/>
      <c r="GE17" s="303"/>
      <c r="GF17" s="303"/>
      <c r="GG17" s="303"/>
      <c r="GH17" s="303"/>
      <c r="GI17" s="303"/>
      <c r="GJ17" s="303"/>
      <c r="GK17" s="303"/>
      <c r="GL17" s="303"/>
      <c r="GM17" s="303"/>
      <c r="GN17" s="303"/>
      <c r="GO17" s="303"/>
      <c r="GP17" s="303"/>
      <c r="GQ17" s="303"/>
      <c r="GR17" s="303"/>
      <c r="GS17" s="303"/>
      <c r="GT17" s="303"/>
      <c r="GU17" s="303"/>
      <c r="GV17" s="303"/>
      <c r="GW17" s="303"/>
      <c r="GX17" s="303"/>
      <c r="GY17" s="303"/>
      <c r="GZ17" s="303"/>
      <c r="HA17" s="303"/>
      <c r="HB17" s="303"/>
      <c r="HC17" s="303"/>
      <c r="HD17" s="303"/>
      <c r="HE17" s="303"/>
      <c r="HF17" s="303"/>
      <c r="HG17" s="303"/>
      <c r="HH17" s="303"/>
      <c r="HI17" s="303"/>
      <c r="HJ17" s="303"/>
      <c r="HK17" s="303"/>
      <c r="HL17" s="303"/>
      <c r="HM17" s="303"/>
      <c r="HN17" s="303"/>
      <c r="HO17" s="303"/>
      <c r="HP17" s="303"/>
      <c r="HQ17" s="303"/>
      <c r="HR17" s="303"/>
      <c r="HS17" s="303"/>
      <c r="HT17" s="303"/>
      <c r="HU17" s="303"/>
    </row>
    <row r="18" spans="1:251" s="319" customFormat="1" ht="12.75">
      <c r="A18" s="303"/>
      <c r="B18" s="312" t="s">
        <v>514</v>
      </c>
      <c r="C18" s="310">
        <v>92210</v>
      </c>
      <c r="D18" s="310">
        <v>199908.1</v>
      </c>
      <c r="E18" s="311">
        <v>180617.1</v>
      </c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  <c r="DI18" s="303"/>
      <c r="DJ18" s="303"/>
      <c r="DK18" s="303"/>
      <c r="DL18" s="303"/>
      <c r="DM18" s="303"/>
      <c r="DN18" s="303"/>
      <c r="DO18" s="303"/>
      <c r="DP18" s="303"/>
      <c r="DQ18" s="303"/>
      <c r="DR18" s="303"/>
      <c r="DS18" s="303"/>
      <c r="DT18" s="303"/>
      <c r="DU18" s="303"/>
      <c r="DV18" s="303"/>
      <c r="DW18" s="303"/>
      <c r="DX18" s="303"/>
      <c r="DY18" s="303"/>
      <c r="DZ18" s="303"/>
      <c r="EA18" s="303"/>
      <c r="EB18" s="303"/>
      <c r="EC18" s="303"/>
      <c r="ED18" s="303"/>
      <c r="EE18" s="303"/>
      <c r="EF18" s="303"/>
      <c r="EG18" s="303"/>
      <c r="EH18" s="303"/>
      <c r="EI18" s="303"/>
      <c r="EJ18" s="303"/>
      <c r="EK18" s="303"/>
      <c r="EL18" s="303"/>
      <c r="EM18" s="303"/>
      <c r="EN18" s="303"/>
      <c r="EO18" s="303"/>
      <c r="EP18" s="303"/>
      <c r="EQ18" s="303"/>
      <c r="ER18" s="303"/>
      <c r="ES18" s="303"/>
      <c r="ET18" s="303"/>
      <c r="EU18" s="303"/>
      <c r="EV18" s="303"/>
      <c r="EW18" s="303"/>
      <c r="EX18" s="303"/>
      <c r="EY18" s="303"/>
      <c r="EZ18" s="303"/>
      <c r="FA18" s="303"/>
      <c r="FB18" s="303"/>
      <c r="FC18" s="303"/>
      <c r="FD18" s="303"/>
      <c r="FE18" s="303"/>
      <c r="FF18" s="303"/>
      <c r="FG18" s="303"/>
      <c r="FH18" s="303"/>
      <c r="FI18" s="303"/>
      <c r="FJ18" s="303"/>
      <c r="FK18" s="303"/>
      <c r="FL18" s="303"/>
      <c r="FM18" s="303"/>
      <c r="FN18" s="303"/>
      <c r="FO18" s="303"/>
      <c r="FP18" s="303"/>
      <c r="FQ18" s="303"/>
      <c r="FR18" s="303"/>
      <c r="FS18" s="303"/>
      <c r="FT18" s="303"/>
      <c r="FU18" s="303"/>
      <c r="FV18" s="303"/>
      <c r="FW18" s="303"/>
      <c r="FX18" s="303"/>
      <c r="FY18" s="303"/>
      <c r="FZ18" s="303"/>
      <c r="GA18" s="303"/>
      <c r="GB18" s="303"/>
      <c r="GC18" s="303"/>
      <c r="GD18" s="303"/>
      <c r="GE18" s="303"/>
      <c r="GF18" s="303"/>
      <c r="GG18" s="303"/>
      <c r="GH18" s="303"/>
      <c r="GI18" s="303"/>
      <c r="GJ18" s="303"/>
      <c r="GK18" s="303"/>
      <c r="GL18" s="303"/>
      <c r="GM18" s="303"/>
      <c r="GN18" s="303"/>
      <c r="GO18" s="303"/>
      <c r="GP18" s="303"/>
      <c r="GQ18" s="303"/>
      <c r="GR18" s="303"/>
      <c r="GS18" s="303"/>
      <c r="GT18" s="303"/>
      <c r="GU18" s="303"/>
      <c r="GV18" s="303"/>
      <c r="GW18" s="303"/>
      <c r="GX18" s="303"/>
      <c r="GY18" s="303"/>
      <c r="GZ18" s="303"/>
      <c r="HA18" s="303"/>
      <c r="HB18" s="303"/>
      <c r="HC18" s="303"/>
      <c r="HD18" s="303"/>
      <c r="HE18" s="303"/>
      <c r="HF18" s="303"/>
      <c r="HG18" s="303"/>
      <c r="HH18" s="303"/>
      <c r="HI18" s="303"/>
      <c r="HJ18" s="303"/>
      <c r="HK18" s="303"/>
      <c r="HL18" s="303"/>
      <c r="HM18" s="303"/>
      <c r="HN18" s="303"/>
      <c r="HO18" s="303"/>
      <c r="HP18" s="303"/>
      <c r="HQ18" s="303"/>
      <c r="HR18" s="303"/>
      <c r="HS18" s="303"/>
      <c r="HT18" s="303"/>
      <c r="HU18" s="303"/>
      <c r="HV18" s="303"/>
      <c r="HW18" s="303"/>
      <c r="HX18" s="303"/>
      <c r="HY18" s="303"/>
      <c r="HZ18" s="303"/>
      <c r="IA18" s="303"/>
      <c r="IB18" s="303"/>
      <c r="IC18" s="303"/>
      <c r="ID18" s="303"/>
      <c r="IE18" s="303"/>
      <c r="IF18" s="303"/>
      <c r="IG18" s="303"/>
      <c r="IH18" s="303"/>
      <c r="II18" s="303"/>
      <c r="IJ18" s="303"/>
      <c r="IK18" s="303"/>
      <c r="IL18" s="303"/>
      <c r="IM18" s="303"/>
      <c r="IN18" s="303"/>
      <c r="IO18" s="303"/>
      <c r="IP18" s="303"/>
      <c r="IQ18" s="303"/>
    </row>
    <row r="19" spans="1:229" ht="19.5" customHeight="1" thickBot="1">
      <c r="A19" s="303"/>
      <c r="B19" s="313" t="s">
        <v>515</v>
      </c>
      <c r="C19" s="314">
        <f>SUM(C17:C18)</f>
        <v>638702</v>
      </c>
      <c r="D19" s="314">
        <f>SUM(D17:D18)</f>
        <v>833832.5</v>
      </c>
      <c r="E19" s="315">
        <f>SUM(E17:E18)</f>
        <v>782840.2999999999</v>
      </c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  <c r="DI19" s="303"/>
      <c r="DJ19" s="303"/>
      <c r="DK19" s="303"/>
      <c r="DL19" s="303"/>
      <c r="DM19" s="303"/>
      <c r="DN19" s="303"/>
      <c r="DO19" s="303"/>
      <c r="DP19" s="303"/>
      <c r="DQ19" s="303"/>
      <c r="DR19" s="303"/>
      <c r="DS19" s="303"/>
      <c r="DT19" s="303"/>
      <c r="DU19" s="303"/>
      <c r="DV19" s="303"/>
      <c r="DW19" s="303"/>
      <c r="DX19" s="303"/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3"/>
      <c r="ER19" s="303"/>
      <c r="ES19" s="303"/>
      <c r="ET19" s="303"/>
      <c r="EU19" s="303"/>
      <c r="EV19" s="303"/>
      <c r="EW19" s="303"/>
      <c r="EX19" s="303"/>
      <c r="EY19" s="303"/>
      <c r="EZ19" s="303"/>
      <c r="FA19" s="303"/>
      <c r="FB19" s="303"/>
      <c r="FC19" s="303"/>
      <c r="FD19" s="303"/>
      <c r="FE19" s="303"/>
      <c r="FF19" s="303"/>
      <c r="FG19" s="303"/>
      <c r="FH19" s="303"/>
      <c r="FI19" s="303"/>
      <c r="FJ19" s="303"/>
      <c r="FK19" s="303"/>
      <c r="FL19" s="303"/>
      <c r="FM19" s="303"/>
      <c r="FN19" s="303"/>
      <c r="FO19" s="303"/>
      <c r="FP19" s="303"/>
      <c r="FQ19" s="303"/>
      <c r="FR19" s="303"/>
      <c r="FS19" s="303"/>
      <c r="FT19" s="303"/>
      <c r="FU19" s="303"/>
      <c r="FV19" s="303"/>
      <c r="FW19" s="303"/>
      <c r="FX19" s="303"/>
      <c r="FY19" s="303"/>
      <c r="FZ19" s="303"/>
      <c r="GA19" s="303"/>
      <c r="GB19" s="303"/>
      <c r="GC19" s="303"/>
      <c r="GD19" s="303"/>
      <c r="GE19" s="303"/>
      <c r="GF19" s="303"/>
      <c r="GG19" s="303"/>
      <c r="GH19" s="303"/>
      <c r="GI19" s="303"/>
      <c r="GJ19" s="303"/>
      <c r="GK19" s="303"/>
      <c r="GL19" s="303"/>
      <c r="GM19" s="303"/>
      <c r="GN19" s="303"/>
      <c r="GO19" s="303"/>
      <c r="GP19" s="303"/>
      <c r="GQ19" s="303"/>
      <c r="GR19" s="303"/>
      <c r="GS19" s="303"/>
      <c r="GT19" s="303"/>
      <c r="GU19" s="303"/>
      <c r="GV19" s="303"/>
      <c r="GW19" s="303"/>
      <c r="GX19" s="303"/>
      <c r="GY19" s="303"/>
      <c r="GZ19" s="303"/>
      <c r="HA19" s="303"/>
      <c r="HB19" s="303"/>
      <c r="HC19" s="303"/>
      <c r="HD19" s="303"/>
      <c r="HE19" s="303"/>
      <c r="HF19" s="303"/>
      <c r="HG19" s="303"/>
      <c r="HH19" s="303"/>
      <c r="HI19" s="303"/>
      <c r="HJ19" s="303"/>
      <c r="HK19" s="303"/>
      <c r="HL19" s="303"/>
      <c r="HM19" s="303"/>
      <c r="HN19" s="303"/>
      <c r="HO19" s="303"/>
      <c r="HP19" s="303"/>
      <c r="HQ19" s="303"/>
      <c r="HR19" s="303"/>
      <c r="HS19" s="303"/>
      <c r="HT19" s="303"/>
      <c r="HU19" s="303"/>
    </row>
    <row r="20" spans="2:229" ht="13.5" thickTop="1">
      <c r="B20" s="320"/>
      <c r="C20" s="321"/>
      <c r="D20" s="321"/>
      <c r="E20" s="322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303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3"/>
      <c r="DY20" s="303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3"/>
      <c r="EO20" s="303"/>
      <c r="EP20" s="303"/>
      <c r="EQ20" s="303"/>
      <c r="ER20" s="303"/>
      <c r="ES20" s="303"/>
      <c r="ET20" s="303"/>
      <c r="EU20" s="303"/>
      <c r="EV20" s="303"/>
      <c r="EW20" s="303"/>
      <c r="EX20" s="303"/>
      <c r="EY20" s="303"/>
      <c r="EZ20" s="303"/>
      <c r="FA20" s="303"/>
      <c r="FB20" s="303"/>
      <c r="FC20" s="303"/>
      <c r="FD20" s="303"/>
      <c r="FE20" s="303"/>
      <c r="FF20" s="303"/>
      <c r="FG20" s="303"/>
      <c r="FH20" s="303"/>
      <c r="FI20" s="303"/>
      <c r="FJ20" s="303"/>
      <c r="FK20" s="303"/>
      <c r="FL20" s="303"/>
      <c r="FM20" s="303"/>
      <c r="FN20" s="303"/>
      <c r="FO20" s="303"/>
      <c r="FP20" s="303"/>
      <c r="FQ20" s="303"/>
      <c r="FR20" s="303"/>
      <c r="FS20" s="303"/>
      <c r="FT20" s="303"/>
      <c r="FU20" s="303"/>
      <c r="FV20" s="303"/>
      <c r="FW20" s="303"/>
      <c r="FX20" s="303"/>
      <c r="FY20" s="303"/>
      <c r="FZ20" s="303"/>
      <c r="GA20" s="303"/>
      <c r="GB20" s="303"/>
      <c r="GC20" s="303"/>
      <c r="GD20" s="303"/>
      <c r="GE20" s="303"/>
      <c r="GF20" s="303"/>
      <c r="GG20" s="303"/>
      <c r="GH20" s="303"/>
      <c r="GI20" s="303"/>
      <c r="GJ20" s="303"/>
      <c r="GK20" s="303"/>
      <c r="GL20" s="303"/>
      <c r="GM20" s="303"/>
      <c r="GN20" s="303"/>
      <c r="GO20" s="303"/>
      <c r="GP20" s="303"/>
      <c r="GQ20" s="303"/>
      <c r="GR20" s="303"/>
      <c r="GS20" s="303"/>
      <c r="GT20" s="303"/>
      <c r="GU20" s="303"/>
      <c r="GV20" s="303"/>
      <c r="GW20" s="303"/>
      <c r="GX20" s="303"/>
      <c r="GY20" s="303"/>
      <c r="GZ20" s="303"/>
      <c r="HA20" s="303"/>
      <c r="HB20" s="303"/>
      <c r="HC20" s="303"/>
      <c r="HD20" s="303"/>
      <c r="HE20" s="303"/>
      <c r="HF20" s="303"/>
      <c r="HG20" s="303"/>
      <c r="HH20" s="303"/>
      <c r="HI20" s="303"/>
      <c r="HJ20" s="303"/>
      <c r="HK20" s="303"/>
      <c r="HL20" s="303"/>
      <c r="HM20" s="303"/>
      <c r="HN20" s="303"/>
      <c r="HO20" s="303"/>
      <c r="HP20" s="303"/>
      <c r="HQ20" s="303"/>
      <c r="HR20" s="303"/>
      <c r="HS20" s="303"/>
      <c r="HT20" s="303"/>
      <c r="HU20" s="303"/>
    </row>
    <row r="21" spans="2:229" ht="12.75">
      <c r="B21" s="323" t="s">
        <v>516</v>
      </c>
      <c r="C21" s="324"/>
      <c r="D21" s="324"/>
      <c r="E21" s="325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303"/>
      <c r="DJ21" s="303"/>
      <c r="DK21" s="303"/>
      <c r="DL21" s="303"/>
      <c r="DM21" s="303"/>
      <c r="DN21" s="303"/>
      <c r="DO21" s="303"/>
      <c r="DP21" s="303"/>
      <c r="DQ21" s="303"/>
      <c r="DR21" s="303"/>
      <c r="DS21" s="303"/>
      <c r="DT21" s="303"/>
      <c r="DU21" s="303"/>
      <c r="DV21" s="303"/>
      <c r="DW21" s="303"/>
      <c r="DX21" s="303"/>
      <c r="DY21" s="303"/>
      <c r="DZ21" s="303"/>
      <c r="EA21" s="303"/>
      <c r="EB21" s="303"/>
      <c r="EC21" s="303"/>
      <c r="ED21" s="303"/>
      <c r="EE21" s="303"/>
      <c r="EF21" s="303"/>
      <c r="EG21" s="303"/>
      <c r="EH21" s="303"/>
      <c r="EI21" s="303"/>
      <c r="EJ21" s="303"/>
      <c r="EK21" s="303"/>
      <c r="EL21" s="303"/>
      <c r="EM21" s="303"/>
      <c r="EN21" s="303"/>
      <c r="EO21" s="303"/>
      <c r="EP21" s="303"/>
      <c r="EQ21" s="303"/>
      <c r="ER21" s="303"/>
      <c r="ES21" s="303"/>
      <c r="ET21" s="303"/>
      <c r="EU21" s="303"/>
      <c r="EV21" s="303"/>
      <c r="EW21" s="303"/>
      <c r="EX21" s="303"/>
      <c r="EY21" s="303"/>
      <c r="EZ21" s="303"/>
      <c r="FA21" s="303"/>
      <c r="FB21" s="303"/>
      <c r="FC21" s="303"/>
      <c r="FD21" s="303"/>
      <c r="FE21" s="303"/>
      <c r="FF21" s="303"/>
      <c r="FG21" s="303"/>
      <c r="FH21" s="303"/>
      <c r="FI21" s="303"/>
      <c r="FJ21" s="303"/>
      <c r="FK21" s="303"/>
      <c r="FL21" s="303"/>
      <c r="FM21" s="303"/>
      <c r="FN21" s="303"/>
      <c r="FO21" s="303"/>
      <c r="FP21" s="303"/>
      <c r="FQ21" s="303"/>
      <c r="FR21" s="303"/>
      <c r="FS21" s="303"/>
      <c r="FT21" s="303"/>
      <c r="FU21" s="303"/>
      <c r="FV21" s="303"/>
      <c r="FW21" s="303"/>
      <c r="FX21" s="303"/>
      <c r="FY21" s="303"/>
      <c r="FZ21" s="303"/>
      <c r="GA21" s="303"/>
      <c r="GB21" s="303"/>
      <c r="GC21" s="303"/>
      <c r="GD21" s="303"/>
      <c r="GE21" s="303"/>
      <c r="GF21" s="303"/>
      <c r="GG21" s="303"/>
      <c r="GH21" s="303"/>
      <c r="GI21" s="303"/>
      <c r="GJ21" s="303"/>
      <c r="GK21" s="303"/>
      <c r="GL21" s="303"/>
      <c r="GM21" s="303"/>
      <c r="GN21" s="303"/>
      <c r="GO21" s="303"/>
      <c r="GP21" s="303"/>
      <c r="GQ21" s="303"/>
      <c r="GR21" s="303"/>
      <c r="GS21" s="303"/>
      <c r="GT21" s="303"/>
      <c r="GU21" s="303"/>
      <c r="GV21" s="303"/>
      <c r="GW21" s="303"/>
      <c r="GX21" s="303"/>
      <c r="GY21" s="303"/>
      <c r="GZ21" s="303"/>
      <c r="HA21" s="303"/>
      <c r="HB21" s="303"/>
      <c r="HC21" s="303"/>
      <c r="HD21" s="303"/>
      <c r="HE21" s="303"/>
      <c r="HF21" s="303"/>
      <c r="HG21" s="303"/>
      <c r="HH21" s="303"/>
      <c r="HI21" s="303"/>
      <c r="HJ21" s="303"/>
      <c r="HK21" s="303"/>
      <c r="HL21" s="303"/>
      <c r="HM21" s="303"/>
      <c r="HN21" s="303"/>
      <c r="HO21" s="303"/>
      <c r="HP21" s="303"/>
      <c r="HQ21" s="303"/>
      <c r="HR21" s="303"/>
      <c r="HS21" s="303"/>
      <c r="HT21" s="303"/>
      <c r="HU21" s="303"/>
    </row>
    <row r="22" spans="2:5" ht="12.75">
      <c r="B22" s="323" t="s">
        <v>517</v>
      </c>
      <c r="C22" s="326">
        <f>C15-C19</f>
        <v>11900</v>
      </c>
      <c r="D22" s="326"/>
      <c r="E22" s="327"/>
    </row>
    <row r="23" spans="2:5" ht="15" customHeight="1" thickBot="1">
      <c r="B23" s="328" t="s">
        <v>518</v>
      </c>
      <c r="C23" s="329"/>
      <c r="D23" s="329">
        <v>150158.7</v>
      </c>
      <c r="E23" s="330">
        <v>127719</v>
      </c>
    </row>
    <row r="26" ht="12.75">
      <c r="B26" s="331" t="s">
        <v>519</v>
      </c>
    </row>
    <row r="27" spans="2:5" ht="12.75">
      <c r="B27" s="332" t="s">
        <v>520</v>
      </c>
      <c r="C27" s="332"/>
      <c r="D27" s="332"/>
      <c r="E27" s="332"/>
    </row>
    <row r="28" spans="2:5" ht="15">
      <c r="B28" s="332"/>
      <c r="C28" s="333"/>
      <c r="D28" s="333"/>
      <c r="E28" s="333"/>
    </row>
    <row r="29" spans="2:5" ht="15">
      <c r="B29" s="332"/>
      <c r="C29" s="334"/>
      <c r="D29" s="334"/>
      <c r="E29" s="334"/>
    </row>
    <row r="30" ht="12.75">
      <c r="B30" s="332"/>
    </row>
    <row r="31" spans="2:5" ht="12.75">
      <c r="B31" s="332"/>
      <c r="C31" s="332"/>
      <c r="D31" s="332"/>
      <c r="E31" s="332"/>
    </row>
    <row r="32" spans="2:5" ht="15">
      <c r="B32" s="332"/>
      <c r="C32" s="333"/>
      <c r="D32" s="333"/>
      <c r="E32" s="333"/>
    </row>
    <row r="33" spans="2:5" ht="15">
      <c r="B33" s="332"/>
      <c r="C33" s="334"/>
      <c r="D33" s="334"/>
      <c r="E33" s="334"/>
    </row>
    <row r="34" spans="2:5" ht="15">
      <c r="B34" s="332"/>
      <c r="C34" s="334"/>
      <c r="D34" s="334"/>
      <c r="E34" s="334"/>
    </row>
    <row r="35" spans="2:5" ht="15">
      <c r="B35" s="332"/>
      <c r="C35" s="334"/>
      <c r="D35" s="334"/>
      <c r="E35" s="334"/>
    </row>
    <row r="36" spans="2:5" ht="15">
      <c r="B36" s="332"/>
      <c r="C36" s="334"/>
      <c r="D36" s="334"/>
      <c r="E36" s="334"/>
    </row>
    <row r="47" ht="12.75">
      <c r="B47" s="332"/>
    </row>
    <row r="48" spans="2:5" ht="12.75">
      <c r="B48" s="332"/>
      <c r="C48" s="332"/>
      <c r="D48" s="332"/>
      <c r="E48" s="332"/>
    </row>
    <row r="49" spans="2:5" ht="15">
      <c r="B49" s="332"/>
      <c r="C49" s="333"/>
      <c r="D49" s="333"/>
      <c r="E49" s="333"/>
    </row>
    <row r="50" spans="2:5" ht="15">
      <c r="B50" s="332"/>
      <c r="C50" s="334"/>
      <c r="D50" s="334"/>
      <c r="E50" s="334"/>
    </row>
    <row r="51" spans="2:5" ht="15">
      <c r="B51" s="332"/>
      <c r="C51" s="334"/>
      <c r="D51" s="334"/>
      <c r="E51" s="334"/>
    </row>
  </sheetData>
  <sheetProtection/>
  <mergeCells count="2">
    <mergeCell ref="A6:E6"/>
    <mergeCell ref="B9:B10"/>
  </mergeCells>
  <printOptions/>
  <pageMargins left="0.67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0"/>
  <sheetViews>
    <sheetView zoomScale="80" zoomScaleNormal="80" zoomScalePageLayoutView="0" workbookViewId="0" topLeftCell="A31">
      <selection activeCell="A220" sqref="A220:IV220"/>
    </sheetView>
  </sheetViews>
  <sheetFormatPr defaultColWidth="9.140625" defaultRowHeight="12.75"/>
  <cols>
    <col min="1" max="1" width="7.57421875" style="101" customWidth="1"/>
    <col min="2" max="3" width="10.28125" style="101" customWidth="1"/>
    <col min="4" max="4" width="75.00390625" style="101" customWidth="1"/>
    <col min="5" max="7" width="16.7109375" style="192" customWidth="1"/>
    <col min="8" max="8" width="11.421875" style="192" customWidth="1"/>
    <col min="9" max="16384" width="9.140625" style="101" customWidth="1"/>
  </cols>
  <sheetData>
    <row r="1" spans="1:8" ht="21.75" customHeight="1">
      <c r="A1" s="358" t="s">
        <v>0</v>
      </c>
      <c r="B1" s="355"/>
      <c r="C1" s="355"/>
      <c r="D1" s="92"/>
      <c r="E1" s="184"/>
      <c r="F1" s="184"/>
      <c r="G1" s="185"/>
      <c r="H1" s="185"/>
    </row>
    <row r="2" spans="1:8" ht="12.75" customHeight="1">
      <c r="A2" s="49"/>
      <c r="B2" s="50"/>
      <c r="C2" s="49"/>
      <c r="D2" s="1"/>
      <c r="E2" s="184"/>
      <c r="F2" s="184"/>
      <c r="G2" s="184"/>
      <c r="H2" s="184"/>
    </row>
    <row r="3" spans="1:8" s="50" customFormat="1" ht="20.25">
      <c r="A3" s="359" t="s">
        <v>384</v>
      </c>
      <c r="B3" s="359"/>
      <c r="C3" s="359"/>
      <c r="D3" s="355"/>
      <c r="E3" s="355"/>
      <c r="F3" s="186"/>
      <c r="G3" s="186"/>
      <c r="H3" s="186"/>
    </row>
    <row r="4" spans="1:8" s="50" customFormat="1" ht="15" customHeight="1" thickBot="1">
      <c r="A4" s="150"/>
      <c r="B4" s="150"/>
      <c r="C4" s="150"/>
      <c r="D4" s="150"/>
      <c r="E4" s="187"/>
      <c r="F4" s="187"/>
      <c r="G4" s="282" t="s">
        <v>1</v>
      </c>
      <c r="H4" s="187"/>
    </row>
    <row r="5" spans="1:8" ht="15.75">
      <c r="A5" s="178" t="s">
        <v>2</v>
      </c>
      <c r="B5" s="178" t="s">
        <v>3</v>
      </c>
      <c r="C5" s="178" t="s">
        <v>4</v>
      </c>
      <c r="D5" s="179" t="s">
        <v>5</v>
      </c>
      <c r="E5" s="182" t="s">
        <v>6</v>
      </c>
      <c r="F5" s="182" t="s">
        <v>6</v>
      </c>
      <c r="G5" s="182" t="s">
        <v>300</v>
      </c>
      <c r="H5" s="182" t="s">
        <v>7</v>
      </c>
    </row>
    <row r="6" spans="1:8" ht="15.75" customHeight="1" thickBot="1">
      <c r="A6" s="180"/>
      <c r="B6" s="180"/>
      <c r="C6" s="180"/>
      <c r="D6" s="181"/>
      <c r="E6" s="183" t="s">
        <v>8</v>
      </c>
      <c r="F6" s="183" t="s">
        <v>332</v>
      </c>
      <c r="G6" s="195" t="s">
        <v>478</v>
      </c>
      <c r="H6" s="183" t="s">
        <v>9</v>
      </c>
    </row>
    <row r="7" spans="1:8" ht="16.5" customHeight="1" thickTop="1">
      <c r="A7" s="93">
        <v>10</v>
      </c>
      <c r="B7" s="93"/>
      <c r="C7" s="93"/>
      <c r="D7" s="94" t="s">
        <v>10</v>
      </c>
      <c r="E7" s="2"/>
      <c r="F7" s="196"/>
      <c r="G7" s="218"/>
      <c r="H7" s="2"/>
    </row>
    <row r="8" spans="1:8" ht="15" customHeight="1">
      <c r="A8" s="93"/>
      <c r="B8" s="93"/>
      <c r="C8" s="93"/>
      <c r="D8" s="94"/>
      <c r="E8" s="2"/>
      <c r="F8" s="196"/>
      <c r="G8" s="218"/>
      <c r="H8" s="2"/>
    </row>
    <row r="9" spans="1:8" ht="15">
      <c r="A9" s="6"/>
      <c r="B9" s="6"/>
      <c r="C9" s="6">
        <v>1344</v>
      </c>
      <c r="D9" s="6" t="s">
        <v>11</v>
      </c>
      <c r="E9" s="4">
        <v>15</v>
      </c>
      <c r="F9" s="197">
        <v>0</v>
      </c>
      <c r="G9" s="219">
        <v>0</v>
      </c>
      <c r="H9" s="4" t="e">
        <f aca="true" t="shared" si="0" ref="H9:H47">(G9/F9)*100</f>
        <v>#DIV/0!</v>
      </c>
    </row>
    <row r="10" spans="1:8" ht="15">
      <c r="A10" s="6"/>
      <c r="B10" s="6"/>
      <c r="C10" s="6">
        <v>1361</v>
      </c>
      <c r="D10" s="6" t="s">
        <v>12</v>
      </c>
      <c r="E10" s="4">
        <v>15</v>
      </c>
      <c r="F10" s="197">
        <v>15</v>
      </c>
      <c r="G10" s="219">
        <v>16.1</v>
      </c>
      <c r="H10" s="4">
        <f t="shared" si="0"/>
        <v>107.33333333333334</v>
      </c>
    </row>
    <row r="11" spans="1:8" ht="15">
      <c r="A11" s="5"/>
      <c r="B11" s="5"/>
      <c r="C11" s="5">
        <v>4116</v>
      </c>
      <c r="D11" s="6" t="s">
        <v>360</v>
      </c>
      <c r="E11" s="7">
        <v>0</v>
      </c>
      <c r="F11" s="198">
        <v>16</v>
      </c>
      <c r="G11" s="220">
        <v>16</v>
      </c>
      <c r="H11" s="4">
        <f t="shared" si="0"/>
        <v>100</v>
      </c>
    </row>
    <row r="12" spans="1:8" ht="15">
      <c r="A12" s="5"/>
      <c r="B12" s="5"/>
      <c r="C12" s="5">
        <v>4121</v>
      </c>
      <c r="D12" s="5" t="s">
        <v>13</v>
      </c>
      <c r="E12" s="7">
        <v>0</v>
      </c>
      <c r="F12" s="198">
        <v>315</v>
      </c>
      <c r="G12" s="219">
        <v>308</v>
      </c>
      <c r="H12" s="4">
        <f t="shared" si="0"/>
        <v>97.77777777777777</v>
      </c>
    </row>
    <row r="13" spans="1:8" ht="15">
      <c r="A13" s="5"/>
      <c r="B13" s="5"/>
      <c r="C13" s="5">
        <v>4122</v>
      </c>
      <c r="D13" s="5" t="s">
        <v>456</v>
      </c>
      <c r="E13" s="154">
        <v>0</v>
      </c>
      <c r="F13" s="206">
        <v>170</v>
      </c>
      <c r="G13" s="220">
        <v>170</v>
      </c>
      <c r="H13" s="4">
        <f t="shared" si="0"/>
        <v>100</v>
      </c>
    </row>
    <row r="14" spans="1:8" ht="15">
      <c r="A14" s="5"/>
      <c r="B14" s="5">
        <v>2143</v>
      </c>
      <c r="C14" s="5">
        <v>2111</v>
      </c>
      <c r="D14" s="5" t="s">
        <v>327</v>
      </c>
      <c r="E14" s="7">
        <v>300</v>
      </c>
      <c r="F14" s="198">
        <v>600</v>
      </c>
      <c r="G14" s="220">
        <v>830.9</v>
      </c>
      <c r="H14" s="4">
        <f t="shared" si="0"/>
        <v>138.48333333333335</v>
      </c>
    </row>
    <row r="15" spans="1:8" ht="15">
      <c r="A15" s="5"/>
      <c r="B15" s="5">
        <v>2143</v>
      </c>
      <c r="C15" s="5">
        <v>2112</v>
      </c>
      <c r="D15" s="5" t="s">
        <v>328</v>
      </c>
      <c r="E15" s="7">
        <v>450</v>
      </c>
      <c r="F15" s="198">
        <v>465</v>
      </c>
      <c r="G15" s="220">
        <v>572.2</v>
      </c>
      <c r="H15" s="4">
        <f t="shared" si="0"/>
        <v>123.05376344086024</v>
      </c>
    </row>
    <row r="16" spans="1:8" ht="15">
      <c r="A16" s="5"/>
      <c r="B16" s="5">
        <v>2143</v>
      </c>
      <c r="C16" s="5">
        <v>2329</v>
      </c>
      <c r="D16" s="5" t="s">
        <v>14</v>
      </c>
      <c r="E16" s="7">
        <v>0</v>
      </c>
      <c r="F16" s="198">
        <v>0</v>
      </c>
      <c r="G16" s="220">
        <v>9</v>
      </c>
      <c r="H16" s="4" t="e">
        <f t="shared" si="0"/>
        <v>#DIV/0!</v>
      </c>
    </row>
    <row r="17" spans="1:8" ht="15">
      <c r="A17" s="5"/>
      <c r="B17" s="5">
        <v>3113</v>
      </c>
      <c r="C17" s="5">
        <v>2122</v>
      </c>
      <c r="D17" s="5" t="s">
        <v>361</v>
      </c>
      <c r="E17" s="7">
        <v>330</v>
      </c>
      <c r="F17" s="198">
        <v>0</v>
      </c>
      <c r="G17" s="220">
        <v>0</v>
      </c>
      <c r="H17" s="4" t="e">
        <f t="shared" si="0"/>
        <v>#DIV/0!</v>
      </c>
    </row>
    <row r="18" spans="1:8" ht="15">
      <c r="A18" s="5"/>
      <c r="B18" s="5">
        <v>3113</v>
      </c>
      <c r="C18" s="5">
        <v>2329</v>
      </c>
      <c r="D18" s="5" t="s">
        <v>385</v>
      </c>
      <c r="E18" s="7">
        <v>220</v>
      </c>
      <c r="F18" s="198">
        <v>0</v>
      </c>
      <c r="G18" s="220">
        <v>0</v>
      </c>
      <c r="H18" s="4" t="e">
        <f t="shared" si="0"/>
        <v>#DIV/0!</v>
      </c>
    </row>
    <row r="19" spans="1:8" ht="15">
      <c r="A19" s="5"/>
      <c r="B19" s="5">
        <v>3313</v>
      </c>
      <c r="C19" s="5">
        <v>2132</v>
      </c>
      <c r="D19" s="5" t="s">
        <v>15</v>
      </c>
      <c r="E19" s="7">
        <v>350</v>
      </c>
      <c r="F19" s="198">
        <v>338.3</v>
      </c>
      <c r="G19" s="220">
        <v>332.7</v>
      </c>
      <c r="H19" s="4">
        <f t="shared" si="0"/>
        <v>98.3446644989654</v>
      </c>
    </row>
    <row r="20" spans="1:8" ht="15">
      <c r="A20" s="6"/>
      <c r="B20" s="6">
        <v>3313</v>
      </c>
      <c r="C20" s="6">
        <v>2133</v>
      </c>
      <c r="D20" s="6" t="s">
        <v>441</v>
      </c>
      <c r="E20" s="4">
        <v>0</v>
      </c>
      <c r="F20" s="197">
        <v>11.7</v>
      </c>
      <c r="G20" s="220">
        <v>18.2</v>
      </c>
      <c r="H20" s="4">
        <f t="shared" si="0"/>
        <v>155.55555555555557</v>
      </c>
    </row>
    <row r="21" spans="1:8" ht="15">
      <c r="A21" s="6"/>
      <c r="B21" s="6">
        <v>3313</v>
      </c>
      <c r="C21" s="6">
        <v>2324</v>
      </c>
      <c r="D21" s="6" t="s">
        <v>16</v>
      </c>
      <c r="E21" s="4">
        <v>0</v>
      </c>
      <c r="F21" s="197">
        <v>0</v>
      </c>
      <c r="G21" s="219">
        <v>20.2</v>
      </c>
      <c r="H21" s="4" t="e">
        <f t="shared" si="0"/>
        <v>#DIV/0!</v>
      </c>
    </row>
    <row r="22" spans="1:8" ht="15" hidden="1">
      <c r="A22" s="6"/>
      <c r="B22" s="6">
        <v>3392</v>
      </c>
      <c r="C22" s="6">
        <v>2329</v>
      </c>
      <c r="D22" s="6" t="s">
        <v>17</v>
      </c>
      <c r="E22" s="4"/>
      <c r="F22" s="197"/>
      <c r="G22" s="219"/>
      <c r="H22" s="4" t="e">
        <f t="shared" si="0"/>
        <v>#DIV/0!</v>
      </c>
    </row>
    <row r="23" spans="1:8" ht="15" hidden="1">
      <c r="A23" s="5"/>
      <c r="B23" s="5">
        <v>3314</v>
      </c>
      <c r="C23" s="5">
        <v>2229</v>
      </c>
      <c r="D23" s="5" t="s">
        <v>18</v>
      </c>
      <c r="E23" s="7"/>
      <c r="F23" s="198"/>
      <c r="G23" s="220"/>
      <c r="H23" s="4" t="e">
        <f t="shared" si="0"/>
        <v>#DIV/0!</v>
      </c>
    </row>
    <row r="24" spans="1:8" ht="15" hidden="1">
      <c r="A24" s="5"/>
      <c r="B24" s="5">
        <v>3315</v>
      </c>
      <c r="C24" s="5">
        <v>2322</v>
      </c>
      <c r="D24" s="5" t="s">
        <v>19</v>
      </c>
      <c r="E24" s="7"/>
      <c r="F24" s="198"/>
      <c r="G24" s="220"/>
      <c r="H24" s="4" t="e">
        <f t="shared" si="0"/>
        <v>#DIV/0!</v>
      </c>
    </row>
    <row r="25" spans="1:8" ht="15" hidden="1">
      <c r="A25" s="5"/>
      <c r="B25" s="5">
        <v>3319</v>
      </c>
      <c r="C25" s="5">
        <v>2324</v>
      </c>
      <c r="D25" s="5" t="s">
        <v>20</v>
      </c>
      <c r="E25" s="7"/>
      <c r="F25" s="198"/>
      <c r="G25" s="220"/>
      <c r="H25" s="4" t="e">
        <f t="shared" si="0"/>
        <v>#DIV/0!</v>
      </c>
    </row>
    <row r="26" spans="1:8" ht="15">
      <c r="A26" s="5"/>
      <c r="B26" s="5">
        <v>3349</v>
      </c>
      <c r="C26" s="5">
        <v>2111</v>
      </c>
      <c r="D26" s="5" t="s">
        <v>21</v>
      </c>
      <c r="E26" s="7">
        <v>1300</v>
      </c>
      <c r="F26" s="198">
        <v>1000</v>
      </c>
      <c r="G26" s="220">
        <v>1144.4</v>
      </c>
      <c r="H26" s="4">
        <f t="shared" si="0"/>
        <v>114.44000000000001</v>
      </c>
    </row>
    <row r="27" spans="1:8" ht="15">
      <c r="A27" s="5"/>
      <c r="B27" s="5">
        <v>3349</v>
      </c>
      <c r="C27" s="5">
        <v>2133</v>
      </c>
      <c r="D27" s="5" t="s">
        <v>490</v>
      </c>
      <c r="E27" s="7">
        <v>0</v>
      </c>
      <c r="F27" s="198">
        <v>0</v>
      </c>
      <c r="G27" s="220">
        <v>0.8</v>
      </c>
      <c r="H27" s="4" t="e">
        <f t="shared" si="0"/>
        <v>#DIV/0!</v>
      </c>
    </row>
    <row r="28" spans="1:8" ht="15">
      <c r="A28" s="5"/>
      <c r="B28" s="5">
        <v>3399</v>
      </c>
      <c r="C28" s="5">
        <v>2111</v>
      </c>
      <c r="D28" s="5" t="s">
        <v>22</v>
      </c>
      <c r="E28" s="7">
        <v>200</v>
      </c>
      <c r="F28" s="198">
        <v>172</v>
      </c>
      <c r="G28" s="220">
        <v>207.4</v>
      </c>
      <c r="H28" s="4">
        <f t="shared" si="0"/>
        <v>120.5813953488372</v>
      </c>
    </row>
    <row r="29" spans="1:8" ht="15">
      <c r="A29" s="5"/>
      <c r="B29" s="5">
        <v>3399</v>
      </c>
      <c r="C29" s="5">
        <v>2133</v>
      </c>
      <c r="D29" s="5" t="s">
        <v>23</v>
      </c>
      <c r="E29" s="7">
        <v>50</v>
      </c>
      <c r="F29" s="198">
        <v>0</v>
      </c>
      <c r="G29" s="220">
        <v>56.9</v>
      </c>
      <c r="H29" s="4" t="e">
        <f t="shared" si="0"/>
        <v>#DIV/0!</v>
      </c>
    </row>
    <row r="30" spans="1:8" ht="15">
      <c r="A30" s="5"/>
      <c r="B30" s="5">
        <v>3399</v>
      </c>
      <c r="C30" s="5">
        <v>2321</v>
      </c>
      <c r="D30" s="5" t="s">
        <v>24</v>
      </c>
      <c r="E30" s="7">
        <v>20</v>
      </c>
      <c r="F30" s="198">
        <v>20</v>
      </c>
      <c r="G30" s="220">
        <v>30</v>
      </c>
      <c r="H30" s="4">
        <f t="shared" si="0"/>
        <v>150</v>
      </c>
    </row>
    <row r="31" spans="1:8" ht="15">
      <c r="A31" s="5"/>
      <c r="B31" s="5">
        <v>3399</v>
      </c>
      <c r="C31" s="5">
        <v>2324</v>
      </c>
      <c r="D31" s="5" t="s">
        <v>25</v>
      </c>
      <c r="E31" s="7">
        <v>0</v>
      </c>
      <c r="F31" s="198">
        <v>408</v>
      </c>
      <c r="G31" s="220">
        <v>418.3</v>
      </c>
      <c r="H31" s="4">
        <f t="shared" si="0"/>
        <v>102.52450980392157</v>
      </c>
    </row>
    <row r="32" spans="1:8" ht="15" hidden="1">
      <c r="A32" s="6"/>
      <c r="B32" s="6">
        <v>3319</v>
      </c>
      <c r="C32" s="6">
        <v>2324</v>
      </c>
      <c r="D32" s="6" t="s">
        <v>26</v>
      </c>
      <c r="E32" s="7"/>
      <c r="F32" s="198"/>
      <c r="G32" s="220"/>
      <c r="H32" s="4" t="e">
        <f t="shared" si="0"/>
        <v>#DIV/0!</v>
      </c>
    </row>
    <row r="33" spans="1:8" ht="15" hidden="1">
      <c r="A33" s="6"/>
      <c r="B33" s="6">
        <v>3392</v>
      </c>
      <c r="C33" s="6">
        <v>2324</v>
      </c>
      <c r="D33" s="6" t="s">
        <v>26</v>
      </c>
      <c r="E33" s="7"/>
      <c r="F33" s="198"/>
      <c r="G33" s="220"/>
      <c r="H33" s="4" t="e">
        <f t="shared" si="0"/>
        <v>#DIV/0!</v>
      </c>
    </row>
    <row r="34" spans="1:8" ht="15" hidden="1">
      <c r="A34" s="6"/>
      <c r="B34" s="6">
        <v>3412</v>
      </c>
      <c r="C34" s="6">
        <v>2122</v>
      </c>
      <c r="D34" s="6" t="s">
        <v>27</v>
      </c>
      <c r="E34" s="7"/>
      <c r="F34" s="198"/>
      <c r="G34" s="220"/>
      <c r="H34" s="4" t="e">
        <f t="shared" si="0"/>
        <v>#DIV/0!</v>
      </c>
    </row>
    <row r="35" spans="1:8" ht="15" hidden="1">
      <c r="A35" s="5"/>
      <c r="B35" s="5">
        <v>3412</v>
      </c>
      <c r="C35" s="5">
        <v>2324</v>
      </c>
      <c r="D35" s="5" t="s">
        <v>28</v>
      </c>
      <c r="E35" s="7"/>
      <c r="F35" s="198"/>
      <c r="G35" s="220"/>
      <c r="H35" s="4" t="e">
        <f t="shared" si="0"/>
        <v>#DIV/0!</v>
      </c>
    </row>
    <row r="36" spans="1:8" ht="15" hidden="1">
      <c r="A36" s="5"/>
      <c r="B36" s="5">
        <v>3412</v>
      </c>
      <c r="C36" s="5">
        <v>2329</v>
      </c>
      <c r="D36" s="5" t="s">
        <v>29</v>
      </c>
      <c r="E36" s="7"/>
      <c r="F36" s="198"/>
      <c r="G36" s="220"/>
      <c r="H36" s="4" t="e">
        <f t="shared" si="0"/>
        <v>#DIV/0!</v>
      </c>
    </row>
    <row r="37" spans="1:8" ht="15">
      <c r="A37" s="5"/>
      <c r="B37" s="5">
        <v>3412</v>
      </c>
      <c r="C37" s="5">
        <v>2132</v>
      </c>
      <c r="D37" s="5" t="s">
        <v>447</v>
      </c>
      <c r="E37" s="7">
        <v>0</v>
      </c>
      <c r="F37" s="198">
        <v>379.6</v>
      </c>
      <c r="G37" s="219">
        <v>379.6</v>
      </c>
      <c r="H37" s="4">
        <f t="shared" si="0"/>
        <v>100</v>
      </c>
    </row>
    <row r="38" spans="1:8" ht="15">
      <c r="A38" s="5"/>
      <c r="B38" s="5">
        <v>3412</v>
      </c>
      <c r="C38" s="5">
        <v>2133</v>
      </c>
      <c r="D38" s="5" t="s">
        <v>448</v>
      </c>
      <c r="E38" s="7">
        <v>0</v>
      </c>
      <c r="F38" s="198">
        <v>20.4</v>
      </c>
      <c r="G38" s="219">
        <v>20.4</v>
      </c>
      <c r="H38" s="4">
        <f t="shared" si="0"/>
        <v>100</v>
      </c>
    </row>
    <row r="39" spans="1:8" ht="15">
      <c r="A39" s="5"/>
      <c r="B39" s="5">
        <v>3419</v>
      </c>
      <c r="C39" s="5">
        <v>2132</v>
      </c>
      <c r="D39" s="5" t="s">
        <v>30</v>
      </c>
      <c r="E39" s="7">
        <v>700</v>
      </c>
      <c r="F39" s="198">
        <v>300</v>
      </c>
      <c r="G39" s="220">
        <v>300</v>
      </c>
      <c r="H39" s="4">
        <f t="shared" si="0"/>
        <v>100</v>
      </c>
    </row>
    <row r="40" spans="1:8" ht="15" hidden="1">
      <c r="A40" s="5"/>
      <c r="B40" s="5">
        <v>3419</v>
      </c>
      <c r="C40" s="5">
        <v>2229</v>
      </c>
      <c r="D40" s="5" t="s">
        <v>31</v>
      </c>
      <c r="E40" s="7"/>
      <c r="F40" s="198"/>
      <c r="G40" s="220"/>
      <c r="H40" s="4" t="e">
        <f t="shared" si="0"/>
        <v>#DIV/0!</v>
      </c>
    </row>
    <row r="41" spans="1:8" ht="15">
      <c r="A41" s="5"/>
      <c r="B41" s="5">
        <v>3421</v>
      </c>
      <c r="C41" s="5">
        <v>2132</v>
      </c>
      <c r="D41" s="5" t="s">
        <v>32</v>
      </c>
      <c r="E41" s="7">
        <v>50</v>
      </c>
      <c r="F41" s="198">
        <v>50</v>
      </c>
      <c r="G41" s="220">
        <v>130</v>
      </c>
      <c r="H41" s="4">
        <f t="shared" si="0"/>
        <v>260</v>
      </c>
    </row>
    <row r="42" spans="1:8" ht="15">
      <c r="A42" s="5"/>
      <c r="B42" s="5">
        <v>3421</v>
      </c>
      <c r="C42" s="5">
        <v>2229</v>
      </c>
      <c r="D42" s="5" t="s">
        <v>388</v>
      </c>
      <c r="E42" s="7">
        <v>0</v>
      </c>
      <c r="F42" s="198">
        <v>0</v>
      </c>
      <c r="G42" s="220">
        <v>5.2</v>
      </c>
      <c r="H42" s="4" t="e">
        <f t="shared" si="0"/>
        <v>#DIV/0!</v>
      </c>
    </row>
    <row r="43" spans="1:8" ht="15">
      <c r="A43" s="5"/>
      <c r="B43" s="5">
        <v>3421</v>
      </c>
      <c r="C43" s="5">
        <v>2324</v>
      </c>
      <c r="D43" s="5" t="s">
        <v>33</v>
      </c>
      <c r="E43" s="7">
        <v>0</v>
      </c>
      <c r="F43" s="198">
        <v>0</v>
      </c>
      <c r="G43" s="220">
        <v>0</v>
      </c>
      <c r="H43" s="4" t="e">
        <f t="shared" si="0"/>
        <v>#DIV/0!</v>
      </c>
    </row>
    <row r="44" spans="1:8" ht="15">
      <c r="A44" s="5"/>
      <c r="B44" s="5">
        <v>3429</v>
      </c>
      <c r="C44" s="5">
        <v>2229</v>
      </c>
      <c r="D44" s="5" t="s">
        <v>386</v>
      </c>
      <c r="E44" s="7">
        <v>0</v>
      </c>
      <c r="F44" s="198">
        <v>0</v>
      </c>
      <c r="G44" s="220">
        <v>10.5</v>
      </c>
      <c r="H44" s="4" t="e">
        <f t="shared" si="0"/>
        <v>#DIV/0!</v>
      </c>
    </row>
    <row r="45" spans="1:8" ht="15">
      <c r="A45" s="5"/>
      <c r="B45" s="5">
        <v>6171</v>
      </c>
      <c r="C45" s="5">
        <v>2212</v>
      </c>
      <c r="D45" s="5" t="s">
        <v>459</v>
      </c>
      <c r="E45" s="7">
        <v>0</v>
      </c>
      <c r="F45" s="198">
        <v>0</v>
      </c>
      <c r="G45" s="220">
        <v>1</v>
      </c>
      <c r="H45" s="4" t="e">
        <f t="shared" si="0"/>
        <v>#DIV/0!</v>
      </c>
    </row>
    <row r="46" spans="1:8" ht="15" customHeight="1" thickBot="1">
      <c r="A46" s="5"/>
      <c r="B46" s="5">
        <v>6409</v>
      </c>
      <c r="C46" s="5">
        <v>2328</v>
      </c>
      <c r="D46" s="5" t="s">
        <v>416</v>
      </c>
      <c r="E46" s="7">
        <v>0</v>
      </c>
      <c r="F46" s="198">
        <v>0</v>
      </c>
      <c r="G46" s="220">
        <v>0</v>
      </c>
      <c r="H46" s="4" t="e">
        <f t="shared" si="0"/>
        <v>#DIV/0!</v>
      </c>
    </row>
    <row r="47" spans="1:8" s="15" customFormat="1" ht="21.75" customHeight="1" thickBot="1" thickTop="1">
      <c r="A47" s="95"/>
      <c r="B47" s="95"/>
      <c r="C47" s="95"/>
      <c r="D47" s="96" t="s">
        <v>34</v>
      </c>
      <c r="E47" s="97">
        <f>SUM(E9:E46)</f>
        <v>4000</v>
      </c>
      <c r="F47" s="199">
        <f>SUM(F9:F46)</f>
        <v>4281</v>
      </c>
      <c r="G47" s="221">
        <f>SUM(G9:G46)</f>
        <v>4997.8</v>
      </c>
      <c r="H47" s="97">
        <f t="shared" si="0"/>
        <v>116.74375145993928</v>
      </c>
    </row>
    <row r="48" spans="1:8" ht="15" customHeight="1">
      <c r="A48" s="15"/>
      <c r="B48" s="15"/>
      <c r="C48" s="15"/>
      <c r="D48" s="15"/>
      <c r="E48" s="91"/>
      <c r="F48" s="91"/>
      <c r="G48" s="91"/>
      <c r="H48" s="91"/>
    </row>
    <row r="49" spans="1:8" ht="15" customHeight="1">
      <c r="A49" s="15"/>
      <c r="B49" s="15"/>
      <c r="C49" s="15"/>
      <c r="D49" s="15"/>
      <c r="E49" s="91"/>
      <c r="F49" s="91"/>
      <c r="G49" s="91"/>
      <c r="H49" s="91"/>
    </row>
    <row r="50" spans="1:8" ht="15" customHeight="1">
      <c r="A50" s="15"/>
      <c r="B50" s="15"/>
      <c r="C50" s="15"/>
      <c r="D50" s="15"/>
      <c r="E50" s="91"/>
      <c r="F50" s="91"/>
      <c r="G50" s="91"/>
      <c r="H50" s="91"/>
    </row>
    <row r="51" spans="1:8" ht="15" customHeight="1" thickBot="1">
      <c r="A51" s="15"/>
      <c r="B51" s="15"/>
      <c r="C51" s="15"/>
      <c r="D51" s="15"/>
      <c r="E51" s="91"/>
      <c r="F51" s="91"/>
      <c r="G51" s="91"/>
      <c r="H51" s="91"/>
    </row>
    <row r="52" spans="1:8" ht="15.75">
      <c r="A52" s="178" t="s">
        <v>2</v>
      </c>
      <c r="B52" s="178" t="s">
        <v>3</v>
      </c>
      <c r="C52" s="178" t="s">
        <v>4</v>
      </c>
      <c r="D52" s="179" t="s">
        <v>5</v>
      </c>
      <c r="E52" s="182" t="s">
        <v>6</v>
      </c>
      <c r="F52" s="182" t="s">
        <v>6</v>
      </c>
      <c r="G52" s="182" t="s">
        <v>300</v>
      </c>
      <c r="H52" s="182" t="s">
        <v>7</v>
      </c>
    </row>
    <row r="53" spans="1:8" ht="15.75" customHeight="1" thickBot="1">
      <c r="A53" s="180"/>
      <c r="B53" s="180"/>
      <c r="C53" s="180"/>
      <c r="D53" s="181"/>
      <c r="E53" s="183" t="s">
        <v>8</v>
      </c>
      <c r="F53" s="183" t="s">
        <v>332</v>
      </c>
      <c r="G53" s="195" t="s">
        <v>478</v>
      </c>
      <c r="H53" s="183" t="s">
        <v>9</v>
      </c>
    </row>
    <row r="54" spans="1:8" ht="15.75" customHeight="1" thickTop="1">
      <c r="A54" s="155">
        <v>20</v>
      </c>
      <c r="B54" s="93"/>
      <c r="C54" s="93"/>
      <c r="D54" s="94" t="s">
        <v>281</v>
      </c>
      <c r="E54" s="2"/>
      <c r="F54" s="196"/>
      <c r="G54" s="218"/>
      <c r="H54" s="2"/>
    </row>
    <row r="55" spans="1:8" ht="15.75" customHeight="1">
      <c r="A55" s="155"/>
      <c r="B55" s="93"/>
      <c r="C55" s="93"/>
      <c r="D55" s="94"/>
      <c r="E55" s="2"/>
      <c r="F55" s="196"/>
      <c r="G55" s="218"/>
      <c r="H55" s="2"/>
    </row>
    <row r="56" spans="1:8" ht="15.75" customHeight="1">
      <c r="A56" s="155"/>
      <c r="B56" s="93"/>
      <c r="C56" s="285">
        <v>2420</v>
      </c>
      <c r="D56" s="68" t="s">
        <v>491</v>
      </c>
      <c r="E56" s="2">
        <v>0</v>
      </c>
      <c r="F56" s="196">
        <v>200</v>
      </c>
      <c r="G56" s="222">
        <v>200</v>
      </c>
      <c r="H56" s="4">
        <f aca="true" t="shared" si="1" ref="H56:H74">(G56/F56)*100</f>
        <v>100</v>
      </c>
    </row>
    <row r="57" spans="1:8" ht="15.75">
      <c r="A57" s="156"/>
      <c r="B57" s="93"/>
      <c r="C57" s="98">
        <v>4122</v>
      </c>
      <c r="D57" s="8" t="s">
        <v>442</v>
      </c>
      <c r="E57" s="4">
        <v>0</v>
      </c>
      <c r="F57" s="197">
        <v>24</v>
      </c>
      <c r="G57" s="220">
        <v>24</v>
      </c>
      <c r="H57" s="4">
        <f t="shared" si="1"/>
        <v>100</v>
      </c>
    </row>
    <row r="58" spans="1:8" ht="15.75" customHeight="1">
      <c r="A58" s="155"/>
      <c r="B58" s="93"/>
      <c r="C58" s="285">
        <v>4213</v>
      </c>
      <c r="D58" s="68" t="s">
        <v>493</v>
      </c>
      <c r="E58" s="2">
        <v>0</v>
      </c>
      <c r="F58" s="196">
        <v>1664</v>
      </c>
      <c r="G58" s="220">
        <v>1663.8</v>
      </c>
      <c r="H58" s="4">
        <f t="shared" si="1"/>
        <v>99.98798076923077</v>
      </c>
    </row>
    <row r="59" spans="1:8" ht="15.75" customHeight="1">
      <c r="A59" s="155"/>
      <c r="B59" s="93"/>
      <c r="C59" s="285">
        <v>4213</v>
      </c>
      <c r="D59" s="68" t="s">
        <v>492</v>
      </c>
      <c r="E59" s="2">
        <v>0</v>
      </c>
      <c r="F59" s="196">
        <v>787</v>
      </c>
      <c r="G59" s="220">
        <v>787</v>
      </c>
      <c r="H59" s="4">
        <f t="shared" si="1"/>
        <v>100</v>
      </c>
    </row>
    <row r="60" spans="1:8" ht="15.75" customHeight="1">
      <c r="A60" s="155"/>
      <c r="B60" s="93"/>
      <c r="C60" s="285">
        <v>4213</v>
      </c>
      <c r="D60" s="68" t="s">
        <v>412</v>
      </c>
      <c r="E60" s="2">
        <v>0</v>
      </c>
      <c r="F60" s="196">
        <v>603.7</v>
      </c>
      <c r="G60" s="220">
        <v>603.7</v>
      </c>
      <c r="H60" s="4">
        <f t="shared" si="1"/>
        <v>100</v>
      </c>
    </row>
    <row r="61" spans="1:8" ht="15.75" customHeight="1">
      <c r="A61" s="155"/>
      <c r="B61" s="93"/>
      <c r="C61" s="285">
        <v>4213</v>
      </c>
      <c r="D61" s="68" t="s">
        <v>413</v>
      </c>
      <c r="E61" s="2">
        <v>0</v>
      </c>
      <c r="F61" s="196">
        <v>57.9</v>
      </c>
      <c r="G61" s="220">
        <v>57.9</v>
      </c>
      <c r="H61" s="4">
        <f t="shared" si="1"/>
        <v>100</v>
      </c>
    </row>
    <row r="62" spans="1:8" ht="15.75">
      <c r="A62" s="156">
        <v>10002</v>
      </c>
      <c r="B62" s="93"/>
      <c r="C62" s="98">
        <v>4216</v>
      </c>
      <c r="D62" s="8" t="s">
        <v>389</v>
      </c>
      <c r="E62" s="4">
        <v>6800</v>
      </c>
      <c r="F62" s="197">
        <v>0</v>
      </c>
      <c r="G62" s="220">
        <v>0</v>
      </c>
      <c r="H62" s="4" t="e">
        <f t="shared" si="1"/>
        <v>#DIV/0!</v>
      </c>
    </row>
    <row r="63" spans="1:8" ht="15.75">
      <c r="A63" s="156">
        <v>71005</v>
      </c>
      <c r="B63" s="93"/>
      <c r="C63" s="98">
        <v>4216</v>
      </c>
      <c r="D63" s="8" t="s">
        <v>418</v>
      </c>
      <c r="E63" s="4">
        <v>0</v>
      </c>
      <c r="F63" s="197">
        <v>10263</v>
      </c>
      <c r="G63" s="220">
        <v>10263.1</v>
      </c>
      <c r="H63" s="4">
        <f t="shared" si="1"/>
        <v>100.00097437396474</v>
      </c>
    </row>
    <row r="64" spans="1:8" ht="15.75">
      <c r="A64" s="156">
        <v>71023</v>
      </c>
      <c r="B64" s="93"/>
      <c r="C64" s="98">
        <v>4216</v>
      </c>
      <c r="D64" s="8" t="s">
        <v>417</v>
      </c>
      <c r="E64" s="4">
        <v>0</v>
      </c>
      <c r="F64" s="197">
        <v>983.8</v>
      </c>
      <c r="G64" s="220">
        <v>983.7</v>
      </c>
      <c r="H64" s="4">
        <f t="shared" si="1"/>
        <v>99.98983533238463</v>
      </c>
    </row>
    <row r="65" spans="1:8" ht="15.75">
      <c r="A65" s="156">
        <v>81016</v>
      </c>
      <c r="B65" s="93"/>
      <c r="C65" s="98">
        <v>4216</v>
      </c>
      <c r="D65" s="8" t="s">
        <v>494</v>
      </c>
      <c r="E65" s="4">
        <v>0</v>
      </c>
      <c r="F65" s="197">
        <v>2359.4</v>
      </c>
      <c r="G65" s="220">
        <v>2359.4</v>
      </c>
      <c r="H65" s="4">
        <f t="shared" si="1"/>
        <v>100</v>
      </c>
    </row>
    <row r="66" spans="1:8" ht="15.75">
      <c r="A66" s="156">
        <v>91016</v>
      </c>
      <c r="B66" s="93"/>
      <c r="C66" s="98">
        <v>4216</v>
      </c>
      <c r="D66" s="8" t="s">
        <v>419</v>
      </c>
      <c r="E66" s="4">
        <v>0</v>
      </c>
      <c r="F66" s="197">
        <v>850</v>
      </c>
      <c r="G66" s="220">
        <v>850</v>
      </c>
      <c r="H66" s="4">
        <f t="shared" si="1"/>
        <v>100</v>
      </c>
    </row>
    <row r="67" spans="1:8" ht="15">
      <c r="A67" s="159">
        <v>71009</v>
      </c>
      <c r="B67" s="160"/>
      <c r="C67" s="98">
        <v>4223</v>
      </c>
      <c r="D67" s="161" t="s">
        <v>420</v>
      </c>
      <c r="E67" s="4">
        <v>26586</v>
      </c>
      <c r="F67" s="197">
        <v>26530.3</v>
      </c>
      <c r="G67" s="220">
        <v>26034.3</v>
      </c>
      <c r="H67" s="4">
        <f t="shared" si="1"/>
        <v>98.13043953517298</v>
      </c>
    </row>
    <row r="68" spans="1:8" ht="15">
      <c r="A68" s="194">
        <v>71009</v>
      </c>
      <c r="B68" s="162"/>
      <c r="C68" s="158">
        <v>4223</v>
      </c>
      <c r="D68" s="161" t="s">
        <v>421</v>
      </c>
      <c r="E68" s="7">
        <v>2348</v>
      </c>
      <c r="F68" s="198">
        <v>2343.1</v>
      </c>
      <c r="G68" s="220">
        <v>2299</v>
      </c>
      <c r="H68" s="4">
        <f t="shared" si="1"/>
        <v>98.11787802483889</v>
      </c>
    </row>
    <row r="69" spans="1:8" ht="15">
      <c r="A69" s="194">
        <v>10014</v>
      </c>
      <c r="B69" s="162">
        <v>2219</v>
      </c>
      <c r="C69" s="158">
        <v>3129</v>
      </c>
      <c r="D69" s="161" t="s">
        <v>457</v>
      </c>
      <c r="E69" s="7">
        <v>0</v>
      </c>
      <c r="F69" s="198">
        <v>500</v>
      </c>
      <c r="G69" s="220">
        <v>500</v>
      </c>
      <c r="H69" s="4">
        <f t="shared" si="1"/>
        <v>100</v>
      </c>
    </row>
    <row r="70" spans="1:8" ht="15">
      <c r="A70" s="194"/>
      <c r="B70" s="162">
        <v>3322</v>
      </c>
      <c r="C70" s="193">
        <v>2324</v>
      </c>
      <c r="D70" s="161" t="s">
        <v>414</v>
      </c>
      <c r="E70" s="7">
        <v>0</v>
      </c>
      <c r="F70" s="198">
        <v>0</v>
      </c>
      <c r="G70" s="220">
        <v>69.4</v>
      </c>
      <c r="H70" s="4" t="e">
        <f t="shared" si="1"/>
        <v>#DIV/0!</v>
      </c>
    </row>
    <row r="71" spans="1:8" ht="15">
      <c r="A71" s="12"/>
      <c r="B71" s="158">
        <v>3326</v>
      </c>
      <c r="C71" s="6">
        <v>2212</v>
      </c>
      <c r="D71" s="6" t="s">
        <v>35</v>
      </c>
      <c r="E71" s="140">
        <v>0</v>
      </c>
      <c r="F71" s="197">
        <v>0</v>
      </c>
      <c r="G71" s="219">
        <v>35</v>
      </c>
      <c r="H71" s="4" t="e">
        <f t="shared" si="1"/>
        <v>#DIV/0!</v>
      </c>
    </row>
    <row r="72" spans="1:8" ht="15">
      <c r="A72" s="12"/>
      <c r="B72" s="158">
        <v>3326</v>
      </c>
      <c r="C72" s="6">
        <v>2324</v>
      </c>
      <c r="D72" s="6" t="s">
        <v>387</v>
      </c>
      <c r="E72" s="140">
        <v>0</v>
      </c>
      <c r="F72" s="197">
        <v>0</v>
      </c>
      <c r="G72" s="219">
        <v>5</v>
      </c>
      <c r="H72" s="4" t="e">
        <f t="shared" si="1"/>
        <v>#DIV/0!</v>
      </c>
    </row>
    <row r="73" spans="1:8" ht="15">
      <c r="A73" s="12">
        <v>91014</v>
      </c>
      <c r="B73" s="158">
        <v>3326</v>
      </c>
      <c r="C73" s="6">
        <v>3122</v>
      </c>
      <c r="D73" s="161" t="s">
        <v>390</v>
      </c>
      <c r="E73" s="140">
        <v>60</v>
      </c>
      <c r="F73" s="197">
        <v>60</v>
      </c>
      <c r="G73" s="219">
        <v>0</v>
      </c>
      <c r="H73" s="4">
        <f t="shared" si="1"/>
        <v>0</v>
      </c>
    </row>
    <row r="74" spans="1:8" ht="15">
      <c r="A74" s="12"/>
      <c r="B74" s="158">
        <v>4349</v>
      </c>
      <c r="C74" s="6">
        <v>2324</v>
      </c>
      <c r="D74" s="161" t="s">
        <v>495</v>
      </c>
      <c r="E74" s="140">
        <v>0</v>
      </c>
      <c r="F74" s="197">
        <v>4.5</v>
      </c>
      <c r="G74" s="219">
        <v>4.5</v>
      </c>
      <c r="H74" s="4">
        <f t="shared" si="1"/>
        <v>100</v>
      </c>
    </row>
    <row r="75" spans="1:8" ht="15.75" thickBot="1">
      <c r="A75" s="163"/>
      <c r="B75" s="99"/>
      <c r="C75" s="99"/>
      <c r="D75" s="99"/>
      <c r="E75" s="9"/>
      <c r="F75" s="200"/>
      <c r="G75" s="222"/>
      <c r="H75" s="9"/>
    </row>
    <row r="76" spans="1:8" s="15" customFormat="1" ht="21.75" customHeight="1" thickBot="1" thickTop="1">
      <c r="A76" s="164"/>
      <c r="B76" s="95"/>
      <c r="C76" s="95"/>
      <c r="D76" s="96" t="s">
        <v>36</v>
      </c>
      <c r="E76" s="97">
        <f>SUM(E56:E75)</f>
        <v>35794</v>
      </c>
      <c r="F76" s="199">
        <f>SUM(F56:F75)</f>
        <v>47230.7</v>
      </c>
      <c r="G76" s="221">
        <f>SUM(G56:G75)</f>
        <v>46739.8</v>
      </c>
      <c r="H76" s="97">
        <f>(G76/F76)*100</f>
        <v>98.96063365565195</v>
      </c>
    </row>
    <row r="77" spans="1:8" ht="15" customHeight="1">
      <c r="A77" s="10"/>
      <c r="B77" s="10"/>
      <c r="C77" s="10"/>
      <c r="D77" s="1"/>
      <c r="E77" s="11"/>
      <c r="F77" s="11"/>
      <c r="G77" s="185"/>
      <c r="H77" s="185"/>
    </row>
    <row r="78" spans="1:8" ht="15" customHeight="1">
      <c r="A78" s="10"/>
      <c r="B78" s="10"/>
      <c r="C78" s="10"/>
      <c r="D78" s="1"/>
      <c r="E78" s="11"/>
      <c r="F78" s="11"/>
      <c r="G78" s="185"/>
      <c r="H78" s="185"/>
    </row>
    <row r="79" spans="1:8" ht="15" customHeight="1">
      <c r="A79" s="10"/>
      <c r="B79" s="10"/>
      <c r="C79" s="10"/>
      <c r="D79" s="1"/>
      <c r="E79" s="11"/>
      <c r="F79" s="11"/>
      <c r="G79" s="11"/>
      <c r="H79" s="11"/>
    </row>
    <row r="80" spans="1:8" ht="15" customHeight="1" thickBot="1">
      <c r="A80" s="10"/>
      <c r="B80" s="10"/>
      <c r="C80" s="10"/>
      <c r="D80" s="1"/>
      <c r="E80" s="11"/>
      <c r="F80" s="11"/>
      <c r="G80" s="11"/>
      <c r="H80" s="11"/>
    </row>
    <row r="81" spans="1:8" ht="15.75">
      <c r="A81" s="178" t="s">
        <v>2</v>
      </c>
      <c r="B81" s="178" t="s">
        <v>3</v>
      </c>
      <c r="C81" s="178" t="s">
        <v>4</v>
      </c>
      <c r="D81" s="179" t="s">
        <v>5</v>
      </c>
      <c r="E81" s="182" t="s">
        <v>6</v>
      </c>
      <c r="F81" s="182" t="s">
        <v>6</v>
      </c>
      <c r="G81" s="182" t="s">
        <v>300</v>
      </c>
      <c r="H81" s="182" t="s">
        <v>7</v>
      </c>
    </row>
    <row r="82" spans="1:8" ht="15.75" customHeight="1" thickBot="1">
      <c r="A82" s="180"/>
      <c r="B82" s="180"/>
      <c r="C82" s="180"/>
      <c r="D82" s="181"/>
      <c r="E82" s="183" t="s">
        <v>8</v>
      </c>
      <c r="F82" s="183" t="s">
        <v>332</v>
      </c>
      <c r="G82" s="195" t="s">
        <v>478</v>
      </c>
      <c r="H82" s="183" t="s">
        <v>9</v>
      </c>
    </row>
    <row r="83" spans="1:8" ht="16.5" customHeight="1" thickTop="1">
      <c r="A83" s="155">
        <v>30</v>
      </c>
      <c r="B83" s="93"/>
      <c r="C83" s="93"/>
      <c r="D83" s="94" t="s">
        <v>37</v>
      </c>
      <c r="E83" s="188"/>
      <c r="F83" s="201"/>
      <c r="G83" s="223"/>
      <c r="H83" s="188"/>
    </row>
    <row r="84" spans="1:8" ht="15" customHeight="1">
      <c r="A84" s="124"/>
      <c r="B84" s="100"/>
      <c r="C84" s="100"/>
      <c r="D84" s="100"/>
      <c r="E84" s="4"/>
      <c r="F84" s="197"/>
      <c r="G84" s="219"/>
      <c r="H84" s="4"/>
    </row>
    <row r="85" spans="1:8" ht="15" customHeight="1">
      <c r="A85" s="124"/>
      <c r="B85" s="100"/>
      <c r="C85" s="32">
        <v>1342</v>
      </c>
      <c r="D85" s="32" t="s">
        <v>38</v>
      </c>
      <c r="E85" s="141">
        <v>50</v>
      </c>
      <c r="F85" s="196">
        <v>50</v>
      </c>
      <c r="G85" s="218">
        <v>79.3</v>
      </c>
      <c r="H85" s="4">
        <f aca="true" t="shared" si="2" ref="H85:H116">(G85/F85)*100</f>
        <v>158.6</v>
      </c>
    </row>
    <row r="86" spans="1:8" ht="15">
      <c r="A86" s="38"/>
      <c r="B86" s="32"/>
      <c r="C86" s="32">
        <v>1343</v>
      </c>
      <c r="D86" s="32" t="s">
        <v>39</v>
      </c>
      <c r="E86" s="141">
        <v>1500</v>
      </c>
      <c r="F86" s="196">
        <v>1500</v>
      </c>
      <c r="G86" s="218">
        <v>1069.1</v>
      </c>
      <c r="H86" s="4">
        <f t="shared" si="2"/>
        <v>71.27333333333333</v>
      </c>
    </row>
    <row r="87" spans="1:8" ht="15">
      <c r="A87" s="12"/>
      <c r="B87" s="6"/>
      <c r="C87" s="6">
        <v>1345</v>
      </c>
      <c r="D87" s="6" t="s">
        <v>40</v>
      </c>
      <c r="E87" s="166">
        <v>90</v>
      </c>
      <c r="F87" s="202">
        <v>90</v>
      </c>
      <c r="G87" s="224">
        <v>208.5</v>
      </c>
      <c r="H87" s="4">
        <f t="shared" si="2"/>
        <v>231.66666666666669</v>
      </c>
    </row>
    <row r="88" spans="1:8" ht="15">
      <c r="A88" s="12"/>
      <c r="B88" s="6"/>
      <c r="C88" s="6">
        <v>1361</v>
      </c>
      <c r="D88" s="6" t="s">
        <v>12</v>
      </c>
      <c r="E88" s="167">
        <v>60</v>
      </c>
      <c r="F88" s="202">
        <v>60</v>
      </c>
      <c r="G88" s="224">
        <v>58.2</v>
      </c>
      <c r="H88" s="4">
        <f t="shared" si="2"/>
        <v>97.00000000000001</v>
      </c>
    </row>
    <row r="89" spans="1:8" ht="15" hidden="1">
      <c r="A89" s="12"/>
      <c r="B89" s="6"/>
      <c r="C89" s="6">
        <v>2460</v>
      </c>
      <c r="D89" s="6" t="s">
        <v>41</v>
      </c>
      <c r="E89" s="167"/>
      <c r="F89" s="202"/>
      <c r="G89" s="224"/>
      <c r="H89" s="4" t="e">
        <f t="shared" si="2"/>
        <v>#DIV/0!</v>
      </c>
    </row>
    <row r="90" spans="1:8" ht="15" customHeight="1">
      <c r="A90" s="12">
        <v>98005</v>
      </c>
      <c r="B90" s="6"/>
      <c r="C90" s="6">
        <v>4111</v>
      </c>
      <c r="D90" s="6" t="s">
        <v>471</v>
      </c>
      <c r="E90" s="167">
        <v>0</v>
      </c>
      <c r="F90" s="202">
        <v>59.2</v>
      </c>
      <c r="G90" s="224">
        <v>59.2</v>
      </c>
      <c r="H90" s="4">
        <f t="shared" si="2"/>
        <v>100</v>
      </c>
    </row>
    <row r="91" spans="1:8" ht="15" customHeight="1">
      <c r="A91" s="12">
        <v>98071</v>
      </c>
      <c r="B91" s="6"/>
      <c r="C91" s="6">
        <v>4111</v>
      </c>
      <c r="D91" s="6" t="s">
        <v>393</v>
      </c>
      <c r="E91" s="167">
        <v>0</v>
      </c>
      <c r="F91" s="202">
        <v>482</v>
      </c>
      <c r="G91" s="224">
        <v>482</v>
      </c>
      <c r="H91" s="4">
        <f t="shared" si="2"/>
        <v>100</v>
      </c>
    </row>
    <row r="92" spans="1:8" ht="15" customHeight="1">
      <c r="A92" s="12">
        <v>98187</v>
      </c>
      <c r="B92" s="6"/>
      <c r="C92" s="6">
        <v>4111</v>
      </c>
      <c r="D92" s="6" t="s">
        <v>449</v>
      </c>
      <c r="E92" s="167">
        <v>0</v>
      </c>
      <c r="F92" s="202">
        <v>510</v>
      </c>
      <c r="G92" s="224">
        <v>510</v>
      </c>
      <c r="H92" s="4">
        <f t="shared" si="2"/>
        <v>100</v>
      </c>
    </row>
    <row r="93" spans="1:8" ht="15" customHeight="1">
      <c r="A93" s="12">
        <v>98116</v>
      </c>
      <c r="B93" s="6"/>
      <c r="C93" s="6">
        <v>4111</v>
      </c>
      <c r="D93" s="6" t="s">
        <v>42</v>
      </c>
      <c r="E93" s="167">
        <v>0</v>
      </c>
      <c r="F93" s="202">
        <v>1111.5</v>
      </c>
      <c r="G93" s="224">
        <v>1111.5</v>
      </c>
      <c r="H93" s="4">
        <f t="shared" si="2"/>
        <v>100</v>
      </c>
    </row>
    <row r="94" spans="1:8" ht="15" customHeight="1">
      <c r="A94" s="12">
        <v>98216</v>
      </c>
      <c r="B94" s="6"/>
      <c r="C94" s="6">
        <v>4111</v>
      </c>
      <c r="D94" s="6" t="s">
        <v>43</v>
      </c>
      <c r="E94" s="167">
        <v>0</v>
      </c>
      <c r="F94" s="202">
        <v>4721.8</v>
      </c>
      <c r="G94" s="224">
        <v>4721.9</v>
      </c>
      <c r="H94" s="4">
        <f t="shared" si="2"/>
        <v>100.00211783641831</v>
      </c>
    </row>
    <row r="95" spans="1:8" ht="14.25" customHeight="1">
      <c r="A95" s="12"/>
      <c r="B95" s="6"/>
      <c r="C95" s="6">
        <v>4116</v>
      </c>
      <c r="D95" s="6" t="s">
        <v>362</v>
      </c>
      <c r="E95" s="167">
        <v>0</v>
      </c>
      <c r="F95" s="202">
        <v>2658.6</v>
      </c>
      <c r="G95" s="224">
        <v>2611.7</v>
      </c>
      <c r="H95" s="4">
        <f t="shared" si="2"/>
        <v>98.23591363875724</v>
      </c>
    </row>
    <row r="96" spans="1:8" ht="15" customHeight="1">
      <c r="A96" s="12"/>
      <c r="B96" s="6"/>
      <c r="C96" s="6">
        <v>4121</v>
      </c>
      <c r="D96" s="6" t="s">
        <v>363</v>
      </c>
      <c r="E96" s="167">
        <v>0</v>
      </c>
      <c r="F96" s="202">
        <v>154</v>
      </c>
      <c r="G96" s="224">
        <v>120</v>
      </c>
      <c r="H96" s="4">
        <f t="shared" si="2"/>
        <v>77.92207792207793</v>
      </c>
    </row>
    <row r="97" spans="1:8" ht="15" customHeight="1">
      <c r="A97" s="12"/>
      <c r="B97" s="6"/>
      <c r="C97" s="6">
        <v>4122</v>
      </c>
      <c r="D97" s="6" t="s">
        <v>496</v>
      </c>
      <c r="E97" s="167">
        <v>0</v>
      </c>
      <c r="F97" s="202">
        <v>12</v>
      </c>
      <c r="G97" s="224">
        <v>11.9</v>
      </c>
      <c r="H97" s="4">
        <f t="shared" si="2"/>
        <v>99.16666666666667</v>
      </c>
    </row>
    <row r="98" spans="1:8" ht="15">
      <c r="A98" s="12"/>
      <c r="B98" s="6"/>
      <c r="C98" s="6">
        <v>4132</v>
      </c>
      <c r="D98" s="6" t="s">
        <v>44</v>
      </c>
      <c r="E98" s="167">
        <v>0</v>
      </c>
      <c r="F98" s="202">
        <v>1485</v>
      </c>
      <c r="G98" s="224">
        <v>1485.2</v>
      </c>
      <c r="H98" s="4">
        <f t="shared" si="2"/>
        <v>100.01346801346801</v>
      </c>
    </row>
    <row r="99" spans="1:8" ht="15">
      <c r="A99" s="12"/>
      <c r="B99" s="6"/>
      <c r="C99" s="6">
        <v>4216</v>
      </c>
      <c r="D99" s="6" t="s">
        <v>460</v>
      </c>
      <c r="E99" s="167">
        <v>0</v>
      </c>
      <c r="F99" s="202">
        <v>2000</v>
      </c>
      <c r="G99" s="224">
        <v>2000</v>
      </c>
      <c r="H99" s="4">
        <f t="shared" si="2"/>
        <v>100</v>
      </c>
    </row>
    <row r="100" spans="1:8" ht="15" customHeight="1">
      <c r="A100" s="12"/>
      <c r="B100" s="6"/>
      <c r="C100" s="6">
        <v>4222</v>
      </c>
      <c r="D100" s="6" t="s">
        <v>461</v>
      </c>
      <c r="E100" s="167">
        <v>0</v>
      </c>
      <c r="F100" s="202">
        <v>1000</v>
      </c>
      <c r="G100" s="224">
        <v>1000</v>
      </c>
      <c r="H100" s="4">
        <f t="shared" si="2"/>
        <v>100</v>
      </c>
    </row>
    <row r="101" spans="1:8" ht="15">
      <c r="A101" s="12"/>
      <c r="B101" s="6">
        <v>2212</v>
      </c>
      <c r="C101" s="6">
        <v>2322</v>
      </c>
      <c r="D101" s="6" t="s">
        <v>364</v>
      </c>
      <c r="E101" s="167">
        <v>0</v>
      </c>
      <c r="F101" s="202">
        <v>0</v>
      </c>
      <c r="G101" s="224">
        <v>2.7</v>
      </c>
      <c r="H101" s="4" t="e">
        <f t="shared" si="2"/>
        <v>#DIV/0!</v>
      </c>
    </row>
    <row r="102" spans="1:8" ht="15" hidden="1">
      <c r="A102" s="12"/>
      <c r="B102" s="6">
        <v>2212</v>
      </c>
      <c r="C102" s="6">
        <v>2324</v>
      </c>
      <c r="D102" s="6" t="s">
        <v>365</v>
      </c>
      <c r="E102" s="167">
        <v>0</v>
      </c>
      <c r="F102" s="202">
        <v>0</v>
      </c>
      <c r="G102" s="224"/>
      <c r="H102" s="4" t="e">
        <f t="shared" si="2"/>
        <v>#DIV/0!</v>
      </c>
    </row>
    <row r="103" spans="1:8" ht="15" hidden="1">
      <c r="A103" s="12"/>
      <c r="B103" s="6">
        <v>2219</v>
      </c>
      <c r="C103" s="6">
        <v>2131</v>
      </c>
      <c r="D103" s="6" t="s">
        <v>45</v>
      </c>
      <c r="E103" s="167">
        <v>0</v>
      </c>
      <c r="F103" s="202">
        <v>0</v>
      </c>
      <c r="G103" s="224"/>
      <c r="H103" s="4" t="e">
        <f t="shared" si="2"/>
        <v>#DIV/0!</v>
      </c>
    </row>
    <row r="104" spans="1:8" ht="15">
      <c r="A104" s="12"/>
      <c r="B104" s="6">
        <v>2212</v>
      </c>
      <c r="C104" s="6">
        <v>3113</v>
      </c>
      <c r="D104" s="6" t="s">
        <v>415</v>
      </c>
      <c r="E104" s="167">
        <v>0</v>
      </c>
      <c r="F104" s="202">
        <v>0</v>
      </c>
      <c r="G104" s="224">
        <v>104.1</v>
      </c>
      <c r="H104" s="4" t="e">
        <f t="shared" si="2"/>
        <v>#DIV/0!</v>
      </c>
    </row>
    <row r="105" spans="1:8" ht="15">
      <c r="A105" s="12"/>
      <c r="B105" s="6">
        <v>2219</v>
      </c>
      <c r="C105" s="6">
        <v>2131</v>
      </c>
      <c r="D105" s="6" t="s">
        <v>443</v>
      </c>
      <c r="E105" s="167">
        <v>0</v>
      </c>
      <c r="F105" s="202">
        <v>0</v>
      </c>
      <c r="G105" s="224">
        <v>3.6</v>
      </c>
      <c r="H105" s="4" t="e">
        <f t="shared" si="2"/>
        <v>#DIV/0!</v>
      </c>
    </row>
    <row r="106" spans="1:8" ht="15">
      <c r="A106" s="12"/>
      <c r="B106" s="6">
        <v>2219</v>
      </c>
      <c r="C106" s="6">
        <v>2133</v>
      </c>
      <c r="D106" s="6" t="s">
        <v>46</v>
      </c>
      <c r="E106" s="167">
        <v>80</v>
      </c>
      <c r="F106" s="202">
        <v>80</v>
      </c>
      <c r="G106" s="224">
        <v>70.3</v>
      </c>
      <c r="H106" s="4">
        <f t="shared" si="2"/>
        <v>87.87499999999999</v>
      </c>
    </row>
    <row r="107" spans="1:8" ht="15">
      <c r="A107" s="12"/>
      <c r="B107" s="6">
        <v>2219</v>
      </c>
      <c r="C107" s="6">
        <v>2329</v>
      </c>
      <c r="D107" s="6" t="s">
        <v>366</v>
      </c>
      <c r="E107" s="4">
        <v>5600</v>
      </c>
      <c r="F107" s="197">
        <v>5600</v>
      </c>
      <c r="G107" s="219">
        <v>5566.5</v>
      </c>
      <c r="H107" s="4">
        <f t="shared" si="2"/>
        <v>99.40178571428572</v>
      </c>
    </row>
    <row r="108" spans="1:8" ht="15" hidden="1">
      <c r="A108" s="12"/>
      <c r="B108" s="6">
        <v>2229</v>
      </c>
      <c r="C108" s="6">
        <v>2324</v>
      </c>
      <c r="D108" s="6" t="s">
        <v>47</v>
      </c>
      <c r="E108" s="2"/>
      <c r="F108" s="196"/>
      <c r="G108" s="218"/>
      <c r="H108" s="4" t="e">
        <f t="shared" si="2"/>
        <v>#DIV/0!</v>
      </c>
    </row>
    <row r="109" spans="1:8" ht="15" hidden="1">
      <c r="A109" s="12"/>
      <c r="B109" s="6">
        <v>2221</v>
      </c>
      <c r="C109" s="6">
        <v>2329</v>
      </c>
      <c r="D109" s="6" t="s">
        <v>48</v>
      </c>
      <c r="E109" s="2"/>
      <c r="F109" s="196"/>
      <c r="G109" s="218"/>
      <c r="H109" s="4" t="e">
        <f t="shared" si="2"/>
        <v>#DIV/0!</v>
      </c>
    </row>
    <row r="110" spans="1:8" ht="15">
      <c r="A110" s="12"/>
      <c r="B110" s="6">
        <v>2221</v>
      </c>
      <c r="C110" s="6">
        <v>2329</v>
      </c>
      <c r="D110" s="6" t="s">
        <v>450</v>
      </c>
      <c r="E110" s="167">
        <v>0</v>
      </c>
      <c r="F110" s="202">
        <v>0</v>
      </c>
      <c r="G110" s="218">
        <v>13.8</v>
      </c>
      <c r="H110" s="4" t="e">
        <f t="shared" si="2"/>
        <v>#DIV/0!</v>
      </c>
    </row>
    <row r="111" spans="1:8" ht="15">
      <c r="A111" s="12"/>
      <c r="B111" s="6">
        <v>3341</v>
      </c>
      <c r="C111" s="6">
        <v>2111</v>
      </c>
      <c r="D111" s="6" t="s">
        <v>49</v>
      </c>
      <c r="E111" s="165">
        <v>5</v>
      </c>
      <c r="F111" s="203">
        <v>5</v>
      </c>
      <c r="G111" s="225">
        <v>6.1</v>
      </c>
      <c r="H111" s="4">
        <f t="shared" si="2"/>
        <v>122</v>
      </c>
    </row>
    <row r="112" spans="1:8" ht="15">
      <c r="A112" s="12"/>
      <c r="B112" s="6">
        <v>3631</v>
      </c>
      <c r="C112" s="6">
        <v>2133</v>
      </c>
      <c r="D112" s="6" t="s">
        <v>50</v>
      </c>
      <c r="E112" s="140">
        <v>500</v>
      </c>
      <c r="F112" s="197">
        <v>500</v>
      </c>
      <c r="G112" s="219">
        <v>663.3</v>
      </c>
      <c r="H112" s="4">
        <f t="shared" si="2"/>
        <v>132.66</v>
      </c>
    </row>
    <row r="113" spans="1:8" ht="15">
      <c r="A113" s="12"/>
      <c r="B113" s="6">
        <v>3631</v>
      </c>
      <c r="C113" s="6">
        <v>2322</v>
      </c>
      <c r="D113" s="6" t="s">
        <v>51</v>
      </c>
      <c r="E113" s="4">
        <v>0</v>
      </c>
      <c r="F113" s="197">
        <v>0</v>
      </c>
      <c r="G113" s="219">
        <v>20.2</v>
      </c>
      <c r="H113" s="4" t="e">
        <f t="shared" si="2"/>
        <v>#DIV/0!</v>
      </c>
    </row>
    <row r="114" spans="1:8" ht="15">
      <c r="A114" s="12"/>
      <c r="B114" s="6">
        <v>3631</v>
      </c>
      <c r="C114" s="6">
        <v>2324</v>
      </c>
      <c r="D114" s="6" t="s">
        <v>52</v>
      </c>
      <c r="E114" s="4">
        <v>0</v>
      </c>
      <c r="F114" s="197">
        <v>0</v>
      </c>
      <c r="G114" s="219">
        <v>93.3</v>
      </c>
      <c r="H114" s="4" t="e">
        <f t="shared" si="2"/>
        <v>#DIV/0!</v>
      </c>
    </row>
    <row r="115" spans="1:8" ht="15">
      <c r="A115" s="12"/>
      <c r="B115" s="6">
        <v>3632</v>
      </c>
      <c r="C115" s="6">
        <v>2111</v>
      </c>
      <c r="D115" s="6" t="s">
        <v>53</v>
      </c>
      <c r="E115" s="140">
        <v>300</v>
      </c>
      <c r="F115" s="197">
        <v>924</v>
      </c>
      <c r="G115" s="219">
        <v>1166.1</v>
      </c>
      <c r="H115" s="4">
        <f t="shared" si="2"/>
        <v>126.20129870129868</v>
      </c>
    </row>
    <row r="116" spans="1:8" ht="15">
      <c r="A116" s="12"/>
      <c r="B116" s="6">
        <v>3632</v>
      </c>
      <c r="C116" s="6">
        <v>2132</v>
      </c>
      <c r="D116" s="6" t="s">
        <v>54</v>
      </c>
      <c r="E116" s="140">
        <v>25</v>
      </c>
      <c r="F116" s="197">
        <v>25</v>
      </c>
      <c r="G116" s="219">
        <v>20</v>
      </c>
      <c r="H116" s="4">
        <f t="shared" si="2"/>
        <v>80</v>
      </c>
    </row>
    <row r="117" spans="1:8" ht="15">
      <c r="A117" s="12"/>
      <c r="B117" s="6">
        <v>3632</v>
      </c>
      <c r="C117" s="6">
        <v>2324</v>
      </c>
      <c r="D117" s="6" t="s">
        <v>55</v>
      </c>
      <c r="E117" s="140">
        <v>0</v>
      </c>
      <c r="F117" s="197">
        <v>0</v>
      </c>
      <c r="G117" s="219">
        <v>1.1</v>
      </c>
      <c r="H117" s="4" t="e">
        <f aca="true" t="shared" si="3" ref="H117:H137">(G117/F117)*100</f>
        <v>#DIV/0!</v>
      </c>
    </row>
    <row r="118" spans="1:8" ht="15">
      <c r="A118" s="12"/>
      <c r="B118" s="6">
        <v>3632</v>
      </c>
      <c r="C118" s="6">
        <v>2329</v>
      </c>
      <c r="D118" s="6" t="s">
        <v>56</v>
      </c>
      <c r="E118" s="140">
        <v>100</v>
      </c>
      <c r="F118" s="197">
        <v>100</v>
      </c>
      <c r="G118" s="219">
        <v>105.3</v>
      </c>
      <c r="H118" s="4">
        <f t="shared" si="3"/>
        <v>105.3</v>
      </c>
    </row>
    <row r="119" spans="1:8" ht="15" hidden="1">
      <c r="A119" s="12"/>
      <c r="B119" s="6">
        <v>3722</v>
      </c>
      <c r="C119" s="6">
        <v>2324</v>
      </c>
      <c r="D119" s="6" t="s">
        <v>57</v>
      </c>
      <c r="E119" s="140"/>
      <c r="F119" s="197"/>
      <c r="G119" s="219"/>
      <c r="H119" s="4" t="e">
        <f t="shared" si="3"/>
        <v>#DIV/0!</v>
      </c>
    </row>
    <row r="120" spans="1:8" ht="15">
      <c r="A120" s="12"/>
      <c r="B120" s="6">
        <v>3639</v>
      </c>
      <c r="C120" s="6">
        <v>2132</v>
      </c>
      <c r="D120" s="6" t="s">
        <v>451</v>
      </c>
      <c r="E120" s="140">
        <v>0</v>
      </c>
      <c r="F120" s="197">
        <v>0</v>
      </c>
      <c r="G120" s="219">
        <v>1.2</v>
      </c>
      <c r="H120" s="4" t="e">
        <f t="shared" si="3"/>
        <v>#DIV/0!</v>
      </c>
    </row>
    <row r="121" spans="1:8" ht="15">
      <c r="A121" s="12"/>
      <c r="B121" s="6">
        <v>3722</v>
      </c>
      <c r="C121" s="6">
        <v>2324</v>
      </c>
      <c r="D121" s="6" t="s">
        <v>367</v>
      </c>
      <c r="E121" s="140">
        <v>0</v>
      </c>
      <c r="F121" s="197">
        <v>0</v>
      </c>
      <c r="G121" s="219">
        <v>36.7</v>
      </c>
      <c r="H121" s="4" t="e">
        <f t="shared" si="3"/>
        <v>#DIV/0!</v>
      </c>
    </row>
    <row r="122" spans="1:8" ht="15">
      <c r="A122" s="12"/>
      <c r="B122" s="6">
        <v>3725</v>
      </c>
      <c r="C122" s="6">
        <v>2324</v>
      </c>
      <c r="D122" s="6" t="s">
        <v>444</v>
      </c>
      <c r="E122" s="140">
        <v>0</v>
      </c>
      <c r="F122" s="197">
        <v>0</v>
      </c>
      <c r="G122" s="219">
        <v>22.6</v>
      </c>
      <c r="H122" s="4" t="e">
        <f t="shared" si="3"/>
        <v>#DIV/0!</v>
      </c>
    </row>
    <row r="123" spans="1:8" ht="15">
      <c r="A123" s="12"/>
      <c r="B123" s="6">
        <v>3745</v>
      </c>
      <c r="C123" s="6">
        <v>2324</v>
      </c>
      <c r="D123" s="6" t="s">
        <v>58</v>
      </c>
      <c r="E123" s="140">
        <v>0</v>
      </c>
      <c r="F123" s="197">
        <v>0</v>
      </c>
      <c r="G123" s="219">
        <v>17.3</v>
      </c>
      <c r="H123" s="4" t="e">
        <f t="shared" si="3"/>
        <v>#DIV/0!</v>
      </c>
    </row>
    <row r="124" spans="1:8" ht="15" hidden="1">
      <c r="A124" s="12"/>
      <c r="B124" s="6">
        <v>5512</v>
      </c>
      <c r="C124" s="6">
        <v>2132</v>
      </c>
      <c r="D124" s="6" t="s">
        <v>368</v>
      </c>
      <c r="E124" s="4">
        <v>0</v>
      </c>
      <c r="F124" s="197">
        <v>0</v>
      </c>
      <c r="G124" s="219"/>
      <c r="H124" s="4" t="e">
        <f t="shared" si="3"/>
        <v>#DIV/0!</v>
      </c>
    </row>
    <row r="125" spans="1:8" ht="15">
      <c r="A125" s="12"/>
      <c r="B125" s="6">
        <v>5512</v>
      </c>
      <c r="C125" s="6">
        <v>2324</v>
      </c>
      <c r="D125" s="6" t="s">
        <v>59</v>
      </c>
      <c r="E125" s="4">
        <v>0</v>
      </c>
      <c r="F125" s="197">
        <v>81.6</v>
      </c>
      <c r="G125" s="219">
        <v>81.6</v>
      </c>
      <c r="H125" s="4">
        <f t="shared" si="3"/>
        <v>100</v>
      </c>
    </row>
    <row r="126" spans="1:8" ht="15">
      <c r="A126" s="12"/>
      <c r="B126" s="6">
        <v>5512</v>
      </c>
      <c r="C126" s="6">
        <v>3113</v>
      </c>
      <c r="D126" s="6" t="s">
        <v>399</v>
      </c>
      <c r="E126" s="2">
        <v>0</v>
      </c>
      <c r="F126" s="196">
        <v>77</v>
      </c>
      <c r="G126" s="218">
        <v>122</v>
      </c>
      <c r="H126" s="4">
        <f t="shared" si="3"/>
        <v>158.44155844155844</v>
      </c>
    </row>
    <row r="127" spans="1:8" ht="15">
      <c r="A127" s="12"/>
      <c r="B127" s="6">
        <v>6171</v>
      </c>
      <c r="C127" s="6">
        <v>2111</v>
      </c>
      <c r="D127" s="6" t="s">
        <v>60</v>
      </c>
      <c r="E127" s="165">
        <v>150</v>
      </c>
      <c r="F127" s="203">
        <v>150</v>
      </c>
      <c r="G127" s="225">
        <v>209.4</v>
      </c>
      <c r="H127" s="4">
        <f t="shared" si="3"/>
        <v>139.60000000000002</v>
      </c>
    </row>
    <row r="128" spans="1:8" ht="15">
      <c r="A128" s="12"/>
      <c r="B128" s="6">
        <v>6171</v>
      </c>
      <c r="C128" s="6">
        <v>2131</v>
      </c>
      <c r="D128" s="6" t="s">
        <v>61</v>
      </c>
      <c r="E128" s="166">
        <v>200</v>
      </c>
      <c r="F128" s="202">
        <v>200</v>
      </c>
      <c r="G128" s="224">
        <v>294.5</v>
      </c>
      <c r="H128" s="4">
        <f t="shared" si="3"/>
        <v>147.25</v>
      </c>
    </row>
    <row r="129" spans="1:8" ht="15">
      <c r="A129" s="12"/>
      <c r="B129" s="6">
        <v>6171</v>
      </c>
      <c r="C129" s="6">
        <v>2132</v>
      </c>
      <c r="D129" s="6" t="s">
        <v>62</v>
      </c>
      <c r="E129" s="140">
        <v>50</v>
      </c>
      <c r="F129" s="197">
        <v>50</v>
      </c>
      <c r="G129" s="219">
        <v>92.7</v>
      </c>
      <c r="H129" s="4">
        <f t="shared" si="3"/>
        <v>185.4</v>
      </c>
    </row>
    <row r="130" spans="1:8" ht="15" hidden="1">
      <c r="A130" s="12"/>
      <c r="B130" s="6">
        <v>6171</v>
      </c>
      <c r="C130" s="6">
        <v>2210</v>
      </c>
      <c r="D130" s="6" t="s">
        <v>63</v>
      </c>
      <c r="E130" s="7"/>
      <c r="F130" s="198"/>
      <c r="G130" s="220"/>
      <c r="H130" s="4" t="e">
        <f t="shared" si="3"/>
        <v>#DIV/0!</v>
      </c>
    </row>
    <row r="131" spans="1:8" ht="15" hidden="1">
      <c r="A131" s="12"/>
      <c r="B131" s="6">
        <v>6171</v>
      </c>
      <c r="C131" s="6">
        <v>2310</v>
      </c>
      <c r="D131" s="6" t="s">
        <v>64</v>
      </c>
      <c r="E131" s="4"/>
      <c r="F131" s="197"/>
      <c r="G131" s="219"/>
      <c r="H131" s="4" t="e">
        <f t="shared" si="3"/>
        <v>#DIV/0!</v>
      </c>
    </row>
    <row r="132" spans="1:8" ht="15" hidden="1">
      <c r="A132" s="12"/>
      <c r="B132" s="6">
        <v>6171</v>
      </c>
      <c r="C132" s="6">
        <v>2310</v>
      </c>
      <c r="D132" s="6" t="s">
        <v>64</v>
      </c>
      <c r="E132" s="4"/>
      <c r="F132" s="197"/>
      <c r="G132" s="219"/>
      <c r="H132" s="4" t="e">
        <f t="shared" si="3"/>
        <v>#DIV/0!</v>
      </c>
    </row>
    <row r="133" spans="1:8" ht="15">
      <c r="A133" s="12"/>
      <c r="B133" s="6">
        <v>6171</v>
      </c>
      <c r="C133" s="6">
        <v>2133</v>
      </c>
      <c r="D133" s="6" t="s">
        <v>65</v>
      </c>
      <c r="E133" s="37">
        <v>90</v>
      </c>
      <c r="F133" s="203">
        <v>90</v>
      </c>
      <c r="G133" s="225">
        <v>69.8</v>
      </c>
      <c r="H133" s="4">
        <f t="shared" si="3"/>
        <v>77.55555555555556</v>
      </c>
    </row>
    <row r="134" spans="1:8" ht="15" hidden="1">
      <c r="A134" s="12"/>
      <c r="B134" s="6">
        <v>6171</v>
      </c>
      <c r="C134" s="6">
        <v>2321</v>
      </c>
      <c r="D134" s="6" t="s">
        <v>301</v>
      </c>
      <c r="E134" s="37"/>
      <c r="F134" s="203"/>
      <c r="G134" s="225"/>
      <c r="H134" s="4" t="e">
        <f t="shared" si="3"/>
        <v>#DIV/0!</v>
      </c>
    </row>
    <row r="135" spans="1:8" ht="15">
      <c r="A135" s="12"/>
      <c r="B135" s="6">
        <v>6171</v>
      </c>
      <c r="C135" s="6">
        <v>2322</v>
      </c>
      <c r="D135" s="6" t="s">
        <v>66</v>
      </c>
      <c r="E135" s="140">
        <v>0</v>
      </c>
      <c r="F135" s="197">
        <v>0</v>
      </c>
      <c r="G135" s="219">
        <v>1</v>
      </c>
      <c r="H135" s="4" t="e">
        <f t="shared" si="3"/>
        <v>#DIV/0!</v>
      </c>
    </row>
    <row r="136" spans="1:8" ht="15">
      <c r="A136" s="12"/>
      <c r="B136" s="6">
        <v>6171</v>
      </c>
      <c r="C136" s="6">
        <v>2324</v>
      </c>
      <c r="D136" s="6" t="s">
        <v>67</v>
      </c>
      <c r="E136" s="140">
        <v>100</v>
      </c>
      <c r="F136" s="197">
        <v>100</v>
      </c>
      <c r="G136" s="219">
        <v>23.5</v>
      </c>
      <c r="H136" s="4">
        <f t="shared" si="3"/>
        <v>23.5</v>
      </c>
    </row>
    <row r="137" spans="1:8" ht="15">
      <c r="A137" s="12"/>
      <c r="B137" s="6">
        <v>6171</v>
      </c>
      <c r="C137" s="6">
        <v>2329</v>
      </c>
      <c r="D137" s="6" t="s">
        <v>68</v>
      </c>
      <c r="E137" s="140">
        <v>0</v>
      </c>
      <c r="F137" s="197">
        <v>0</v>
      </c>
      <c r="G137" s="219">
        <v>2.4</v>
      </c>
      <c r="H137" s="4" t="e">
        <f t="shared" si="3"/>
        <v>#DIV/0!</v>
      </c>
    </row>
    <row r="138" spans="1:8" ht="15" hidden="1">
      <c r="A138" s="163"/>
      <c r="B138" s="99">
        <v>6171</v>
      </c>
      <c r="C138" s="99">
        <v>3113</v>
      </c>
      <c r="D138" s="99" t="s">
        <v>69</v>
      </c>
      <c r="E138" s="9">
        <v>0</v>
      </c>
      <c r="F138" s="200">
        <v>0</v>
      </c>
      <c r="G138" s="222"/>
      <c r="H138" s="9" t="e">
        <f>(#REF!/F138)*100</f>
        <v>#REF!</v>
      </c>
    </row>
    <row r="139" spans="1:8" ht="21.75" customHeight="1" thickBot="1">
      <c r="A139" s="168"/>
      <c r="B139" s="17"/>
      <c r="C139" s="17"/>
      <c r="D139" s="17"/>
      <c r="E139" s="13"/>
      <c r="F139" s="204"/>
      <c r="G139" s="226"/>
      <c r="H139" s="13"/>
    </row>
    <row r="140" spans="1:8" s="15" customFormat="1" ht="21.75" customHeight="1" thickBot="1" thickTop="1">
      <c r="A140" s="169"/>
      <c r="B140" s="102"/>
      <c r="C140" s="102"/>
      <c r="D140" s="103" t="s">
        <v>70</v>
      </c>
      <c r="E140" s="170">
        <f>SUM(E85:E139)</f>
        <v>8900</v>
      </c>
      <c r="F140" s="205">
        <f>SUM(F85:F139)</f>
        <v>23876.699999999997</v>
      </c>
      <c r="G140" s="227">
        <f>SUM(G84:G139)</f>
        <v>24339.6</v>
      </c>
      <c r="H140" s="97">
        <f>(G140/F140)*100</f>
        <v>101.93871012325823</v>
      </c>
    </row>
    <row r="141" spans="1:8" ht="15" customHeight="1">
      <c r="A141" s="10"/>
      <c r="B141" s="10"/>
      <c r="C141" s="10"/>
      <c r="D141" s="1"/>
      <c r="E141" s="11"/>
      <c r="F141" s="11"/>
      <c r="G141" s="11"/>
      <c r="H141" s="11"/>
    </row>
    <row r="142" spans="1:8" ht="15" customHeight="1">
      <c r="A142" s="10"/>
      <c r="B142" s="10"/>
      <c r="C142" s="10"/>
      <c r="D142" s="1"/>
      <c r="E142" s="11"/>
      <c r="F142" s="11"/>
      <c r="G142" s="11"/>
      <c r="H142" s="11"/>
    </row>
    <row r="143" spans="1:8" ht="12.75" customHeight="1" hidden="1">
      <c r="A143" s="10"/>
      <c r="B143" s="10"/>
      <c r="C143" s="10"/>
      <c r="D143" s="1"/>
      <c r="E143" s="11"/>
      <c r="F143" s="11"/>
      <c r="G143" s="11"/>
      <c r="H143" s="11"/>
    </row>
    <row r="144" spans="1:8" ht="15" customHeight="1" thickBot="1">
      <c r="A144" s="10"/>
      <c r="B144" s="10"/>
      <c r="C144" s="10"/>
      <c r="D144" s="1"/>
      <c r="E144" s="11"/>
      <c r="F144" s="11"/>
      <c r="G144" s="11"/>
      <c r="H144" s="11"/>
    </row>
    <row r="145" spans="1:8" ht="15.75">
      <c r="A145" s="178" t="s">
        <v>2</v>
      </c>
      <c r="B145" s="178" t="s">
        <v>3</v>
      </c>
      <c r="C145" s="178" t="s">
        <v>4</v>
      </c>
      <c r="D145" s="179" t="s">
        <v>5</v>
      </c>
      <c r="E145" s="182" t="s">
        <v>6</v>
      </c>
      <c r="F145" s="182" t="s">
        <v>6</v>
      </c>
      <c r="G145" s="182" t="s">
        <v>300</v>
      </c>
      <c r="H145" s="182" t="s">
        <v>7</v>
      </c>
    </row>
    <row r="146" spans="1:8" ht="15.75" customHeight="1" thickBot="1">
      <c r="A146" s="180"/>
      <c r="B146" s="180"/>
      <c r="C146" s="180"/>
      <c r="D146" s="181"/>
      <c r="E146" s="183" t="s">
        <v>8</v>
      </c>
      <c r="F146" s="183" t="s">
        <v>332</v>
      </c>
      <c r="G146" s="195" t="s">
        <v>478</v>
      </c>
      <c r="H146" s="183" t="s">
        <v>9</v>
      </c>
    </row>
    <row r="147" spans="1:8" ht="16.5" customHeight="1" thickTop="1">
      <c r="A147" s="93">
        <v>50</v>
      </c>
      <c r="B147" s="93"/>
      <c r="C147" s="93"/>
      <c r="D147" s="94" t="s">
        <v>71</v>
      </c>
      <c r="E147" s="2"/>
      <c r="F147" s="196"/>
      <c r="G147" s="218"/>
      <c r="H147" s="2"/>
    </row>
    <row r="148" spans="1:8" ht="15" customHeight="1">
      <c r="A148" s="6"/>
      <c r="B148" s="6"/>
      <c r="C148" s="6"/>
      <c r="D148" s="100"/>
      <c r="E148" s="4"/>
      <c r="F148" s="197"/>
      <c r="G148" s="219"/>
      <c r="H148" s="4"/>
    </row>
    <row r="149" spans="1:8" ht="15">
      <c r="A149" s="6"/>
      <c r="B149" s="6"/>
      <c r="C149" s="6">
        <v>1361</v>
      </c>
      <c r="D149" s="6" t="s">
        <v>12</v>
      </c>
      <c r="E149" s="140">
        <v>8</v>
      </c>
      <c r="F149" s="197">
        <v>8</v>
      </c>
      <c r="G149" s="219">
        <v>11.3</v>
      </c>
      <c r="H149" s="4">
        <f aca="true" t="shared" si="4" ref="H149:H173">(G149/F149)*100</f>
        <v>141.25</v>
      </c>
    </row>
    <row r="150" spans="1:8" ht="15">
      <c r="A150" s="6"/>
      <c r="B150" s="6"/>
      <c r="C150" s="6">
        <v>2460</v>
      </c>
      <c r="D150" s="6" t="s">
        <v>462</v>
      </c>
      <c r="E150" s="4">
        <v>0</v>
      </c>
      <c r="F150" s="197">
        <v>0</v>
      </c>
      <c r="G150" s="219">
        <v>0</v>
      </c>
      <c r="H150" s="4" t="e">
        <f t="shared" si="4"/>
        <v>#DIV/0!</v>
      </c>
    </row>
    <row r="151" spans="1:8" ht="15">
      <c r="A151" s="6">
        <v>13235</v>
      </c>
      <c r="B151" s="6"/>
      <c r="C151" s="6">
        <v>4116</v>
      </c>
      <c r="D151" s="6" t="s">
        <v>72</v>
      </c>
      <c r="E151" s="140">
        <v>105000</v>
      </c>
      <c r="F151" s="197">
        <v>108408</v>
      </c>
      <c r="G151" s="219">
        <v>108408</v>
      </c>
      <c r="H151" s="4">
        <f t="shared" si="4"/>
        <v>100</v>
      </c>
    </row>
    <row r="152" spans="1:8" ht="15">
      <c r="A152" s="6">
        <v>13306</v>
      </c>
      <c r="B152" s="6"/>
      <c r="C152" s="6">
        <v>4116</v>
      </c>
      <c r="D152" s="6" t="s">
        <v>73</v>
      </c>
      <c r="E152" s="140">
        <v>30100</v>
      </c>
      <c r="F152" s="197">
        <v>29500</v>
      </c>
      <c r="G152" s="219">
        <v>26500</v>
      </c>
      <c r="H152" s="4">
        <f t="shared" si="4"/>
        <v>89.83050847457628</v>
      </c>
    </row>
    <row r="153" spans="1:8" ht="15" hidden="1">
      <c r="A153" s="6"/>
      <c r="B153" s="6"/>
      <c r="C153" s="6">
        <v>4116</v>
      </c>
      <c r="D153" s="6" t="s">
        <v>74</v>
      </c>
      <c r="E153" s="4"/>
      <c r="F153" s="197"/>
      <c r="G153" s="219"/>
      <c r="H153" s="4" t="e">
        <f t="shared" si="4"/>
        <v>#DIV/0!</v>
      </c>
    </row>
    <row r="154" spans="1:8" ht="15" hidden="1">
      <c r="A154" s="6">
        <v>434</v>
      </c>
      <c r="B154" s="6"/>
      <c r="C154" s="6">
        <v>4122</v>
      </c>
      <c r="D154" s="6" t="s">
        <v>75</v>
      </c>
      <c r="E154" s="4"/>
      <c r="F154" s="197"/>
      <c r="G154" s="219"/>
      <c r="H154" s="4" t="e">
        <f t="shared" si="4"/>
        <v>#DIV/0!</v>
      </c>
    </row>
    <row r="155" spans="1:8" ht="15" customHeight="1">
      <c r="A155" s="6"/>
      <c r="B155" s="6">
        <v>3599</v>
      </c>
      <c r="C155" s="6">
        <v>2324</v>
      </c>
      <c r="D155" s="6" t="s">
        <v>76</v>
      </c>
      <c r="E155" s="4">
        <v>0</v>
      </c>
      <c r="F155" s="197">
        <v>0</v>
      </c>
      <c r="G155" s="219">
        <v>1.8</v>
      </c>
      <c r="H155" s="4" t="e">
        <f t="shared" si="4"/>
        <v>#DIV/0!</v>
      </c>
    </row>
    <row r="156" spans="1:8" ht="15" customHeight="1">
      <c r="A156" s="6"/>
      <c r="B156" s="6">
        <v>4171</v>
      </c>
      <c r="C156" s="6">
        <v>2229</v>
      </c>
      <c r="D156" s="6" t="s">
        <v>369</v>
      </c>
      <c r="E156" s="4">
        <v>0</v>
      </c>
      <c r="F156" s="197">
        <v>0</v>
      </c>
      <c r="G156" s="219">
        <v>0</v>
      </c>
      <c r="H156" s="4" t="e">
        <f t="shared" si="4"/>
        <v>#DIV/0!</v>
      </c>
    </row>
    <row r="157" spans="1:8" ht="15" customHeight="1">
      <c r="A157" s="6"/>
      <c r="B157" s="6">
        <v>4172</v>
      </c>
      <c r="C157" s="6">
        <v>2229</v>
      </c>
      <c r="D157" s="6" t="s">
        <v>370</v>
      </c>
      <c r="E157" s="4">
        <v>0</v>
      </c>
      <c r="F157" s="197">
        <v>0</v>
      </c>
      <c r="G157" s="219">
        <v>0</v>
      </c>
      <c r="H157" s="4" t="e">
        <f t="shared" si="4"/>
        <v>#DIV/0!</v>
      </c>
    </row>
    <row r="158" spans="1:8" ht="15" customHeight="1">
      <c r="A158" s="6"/>
      <c r="B158" s="6">
        <v>4179</v>
      </c>
      <c r="C158" s="6">
        <v>2229</v>
      </c>
      <c r="D158" s="6" t="s">
        <v>77</v>
      </c>
      <c r="E158" s="4">
        <v>0</v>
      </c>
      <c r="F158" s="197">
        <v>0</v>
      </c>
      <c r="G158" s="219">
        <v>0</v>
      </c>
      <c r="H158" s="4" t="e">
        <f t="shared" si="4"/>
        <v>#DIV/0!</v>
      </c>
    </row>
    <row r="159" spans="1:8" ht="15" customHeight="1" hidden="1">
      <c r="A159" s="6"/>
      <c r="B159" s="6">
        <v>4181</v>
      </c>
      <c r="C159" s="6">
        <v>2229</v>
      </c>
      <c r="D159" s="6" t="s">
        <v>78</v>
      </c>
      <c r="E159" s="4">
        <v>0</v>
      </c>
      <c r="F159" s="197">
        <v>0</v>
      </c>
      <c r="G159" s="219"/>
      <c r="H159" s="4" t="e">
        <f t="shared" si="4"/>
        <v>#DIV/0!</v>
      </c>
    </row>
    <row r="160" spans="1:8" ht="15" hidden="1">
      <c r="A160" s="6"/>
      <c r="B160" s="6">
        <v>4182</v>
      </c>
      <c r="C160" s="6">
        <v>2229</v>
      </c>
      <c r="D160" s="6" t="s">
        <v>79</v>
      </c>
      <c r="E160" s="4">
        <v>0</v>
      </c>
      <c r="F160" s="197">
        <v>0</v>
      </c>
      <c r="G160" s="219"/>
      <c r="H160" s="4" t="e">
        <f t="shared" si="4"/>
        <v>#DIV/0!</v>
      </c>
    </row>
    <row r="161" spans="1:8" ht="15" hidden="1">
      <c r="A161" s="6"/>
      <c r="B161" s="6">
        <v>4183</v>
      </c>
      <c r="C161" s="6">
        <v>2229</v>
      </c>
      <c r="D161" s="6" t="s">
        <v>80</v>
      </c>
      <c r="E161" s="4">
        <v>0</v>
      </c>
      <c r="F161" s="197">
        <v>0</v>
      </c>
      <c r="G161" s="219"/>
      <c r="H161" s="4" t="e">
        <f t="shared" si="4"/>
        <v>#DIV/0!</v>
      </c>
    </row>
    <row r="162" spans="1:8" ht="15">
      <c r="A162" s="6"/>
      <c r="B162" s="6">
        <v>4184</v>
      </c>
      <c r="C162" s="6">
        <v>2229</v>
      </c>
      <c r="D162" s="6" t="s">
        <v>81</v>
      </c>
      <c r="E162" s="4">
        <v>0</v>
      </c>
      <c r="F162" s="197">
        <v>0</v>
      </c>
      <c r="G162" s="219">
        <v>0</v>
      </c>
      <c r="H162" s="4" t="e">
        <f t="shared" si="4"/>
        <v>#DIV/0!</v>
      </c>
    </row>
    <row r="163" spans="1:8" ht="15">
      <c r="A163" s="6"/>
      <c r="B163" s="6">
        <v>4185</v>
      </c>
      <c r="C163" s="6">
        <v>2229</v>
      </c>
      <c r="D163" s="6" t="s">
        <v>82</v>
      </c>
      <c r="E163" s="4">
        <v>0</v>
      </c>
      <c r="F163" s="197">
        <v>0</v>
      </c>
      <c r="G163" s="219">
        <v>0</v>
      </c>
      <c r="H163" s="4" t="e">
        <f t="shared" si="4"/>
        <v>#DIV/0!</v>
      </c>
    </row>
    <row r="164" spans="1:8" ht="15" hidden="1">
      <c r="A164" s="6"/>
      <c r="B164" s="6">
        <v>4189</v>
      </c>
      <c r="C164" s="6">
        <v>2229</v>
      </c>
      <c r="D164" s="6" t="s">
        <v>83</v>
      </c>
      <c r="E164" s="4">
        <v>0</v>
      </c>
      <c r="F164" s="197">
        <v>0</v>
      </c>
      <c r="G164" s="219"/>
      <c r="H164" s="4" t="e">
        <f t="shared" si="4"/>
        <v>#DIV/0!</v>
      </c>
    </row>
    <row r="165" spans="1:8" ht="15" hidden="1">
      <c r="A165" s="6"/>
      <c r="B165" s="6">
        <v>4195</v>
      </c>
      <c r="C165" s="6">
        <v>2229</v>
      </c>
      <c r="D165" s="6" t="s">
        <v>84</v>
      </c>
      <c r="E165" s="4">
        <v>0</v>
      </c>
      <c r="F165" s="197">
        <v>0</v>
      </c>
      <c r="G165" s="219">
        <v>0</v>
      </c>
      <c r="H165" s="4" t="e">
        <f t="shared" si="4"/>
        <v>#DIV/0!</v>
      </c>
    </row>
    <row r="166" spans="1:8" ht="15" hidden="1">
      <c r="A166" s="6"/>
      <c r="B166" s="6">
        <v>4329</v>
      </c>
      <c r="C166" s="6">
        <v>2229</v>
      </c>
      <c r="D166" s="6" t="s">
        <v>85</v>
      </c>
      <c r="E166" s="4">
        <v>0</v>
      </c>
      <c r="F166" s="197">
        <v>0</v>
      </c>
      <c r="G166" s="219"/>
      <c r="H166" s="4" t="e">
        <f t="shared" si="4"/>
        <v>#DIV/0!</v>
      </c>
    </row>
    <row r="167" spans="1:8" ht="15" hidden="1">
      <c r="A167" s="6"/>
      <c r="B167" s="6">
        <v>4329</v>
      </c>
      <c r="C167" s="6">
        <v>2324</v>
      </c>
      <c r="D167" s="6" t="s">
        <v>86</v>
      </c>
      <c r="E167" s="4">
        <v>0</v>
      </c>
      <c r="F167" s="197">
        <v>0</v>
      </c>
      <c r="G167" s="219"/>
      <c r="H167" s="4" t="e">
        <f t="shared" si="4"/>
        <v>#DIV/0!</v>
      </c>
    </row>
    <row r="168" spans="1:8" ht="15" hidden="1">
      <c r="A168" s="6"/>
      <c r="B168" s="6">
        <v>4342</v>
      </c>
      <c r="C168" s="6">
        <v>2324</v>
      </c>
      <c r="D168" s="6" t="s">
        <v>87</v>
      </c>
      <c r="E168" s="4">
        <v>0</v>
      </c>
      <c r="F168" s="197">
        <v>0</v>
      </c>
      <c r="G168" s="219"/>
      <c r="H168" s="4" t="e">
        <f t="shared" si="4"/>
        <v>#DIV/0!</v>
      </c>
    </row>
    <row r="169" spans="1:8" ht="15" hidden="1">
      <c r="A169" s="6"/>
      <c r="B169" s="6">
        <v>4349</v>
      </c>
      <c r="C169" s="6">
        <v>2229</v>
      </c>
      <c r="D169" s="6" t="s">
        <v>88</v>
      </c>
      <c r="E169" s="4">
        <v>0</v>
      </c>
      <c r="F169" s="197">
        <v>0</v>
      </c>
      <c r="G169" s="219"/>
      <c r="H169" s="4" t="e">
        <f t="shared" si="4"/>
        <v>#DIV/0!</v>
      </c>
    </row>
    <row r="170" spans="1:8" ht="15">
      <c r="A170" s="6"/>
      <c r="B170" s="6">
        <v>4399</v>
      </c>
      <c r="C170" s="6">
        <v>2111</v>
      </c>
      <c r="D170" s="6" t="s">
        <v>472</v>
      </c>
      <c r="E170" s="4">
        <v>0</v>
      </c>
      <c r="F170" s="197">
        <v>0</v>
      </c>
      <c r="G170" s="219">
        <v>40.5</v>
      </c>
      <c r="H170" s="4" t="e">
        <f t="shared" si="4"/>
        <v>#DIV/0!</v>
      </c>
    </row>
    <row r="171" spans="1:8" ht="15" hidden="1">
      <c r="A171" s="6"/>
      <c r="B171" s="6">
        <v>6171</v>
      </c>
      <c r="C171" s="6">
        <v>2111</v>
      </c>
      <c r="D171" s="6" t="s">
        <v>89</v>
      </c>
      <c r="E171" s="4">
        <v>0</v>
      </c>
      <c r="F171" s="197">
        <v>0</v>
      </c>
      <c r="G171" s="219"/>
      <c r="H171" s="4" t="e">
        <f t="shared" si="4"/>
        <v>#DIV/0!</v>
      </c>
    </row>
    <row r="172" spans="1:8" ht="15">
      <c r="A172" s="6"/>
      <c r="B172" s="6">
        <v>6171</v>
      </c>
      <c r="C172" s="6">
        <v>2212</v>
      </c>
      <c r="D172" s="6" t="s">
        <v>90</v>
      </c>
      <c r="E172" s="4">
        <v>0</v>
      </c>
      <c r="F172" s="197">
        <v>0</v>
      </c>
      <c r="G172" s="219">
        <v>5.4</v>
      </c>
      <c r="H172" s="4" t="e">
        <f t="shared" si="4"/>
        <v>#DIV/0!</v>
      </c>
    </row>
    <row r="173" spans="1:8" ht="15">
      <c r="A173" s="5"/>
      <c r="B173" s="6">
        <v>6171</v>
      </c>
      <c r="C173" s="6">
        <v>2324</v>
      </c>
      <c r="D173" s="6" t="s">
        <v>26</v>
      </c>
      <c r="E173" s="4">
        <v>0</v>
      </c>
      <c r="F173" s="197">
        <v>0</v>
      </c>
      <c r="G173" s="219">
        <v>2.5</v>
      </c>
      <c r="H173" s="4" t="e">
        <f t="shared" si="4"/>
        <v>#DIV/0!</v>
      </c>
    </row>
    <row r="174" spans="1:8" ht="15" hidden="1">
      <c r="A174" s="5"/>
      <c r="B174" s="5">
        <v>6171</v>
      </c>
      <c r="C174" s="5">
        <v>2329</v>
      </c>
      <c r="D174" s="5" t="s">
        <v>91</v>
      </c>
      <c r="E174" s="7"/>
      <c r="F174" s="198"/>
      <c r="G174" s="220"/>
      <c r="H174" s="4" t="e">
        <f>(#REF!/F174)*100</f>
        <v>#REF!</v>
      </c>
    </row>
    <row r="175" spans="1:8" ht="15" hidden="1">
      <c r="A175" s="6"/>
      <c r="B175" s="6">
        <v>6409</v>
      </c>
      <c r="C175" s="6">
        <v>2229</v>
      </c>
      <c r="D175" s="6" t="s">
        <v>92</v>
      </c>
      <c r="E175" s="4"/>
      <c r="F175" s="197"/>
      <c r="G175" s="219"/>
      <c r="H175" s="4" t="e">
        <f>(#REF!/F175)*100</f>
        <v>#REF!</v>
      </c>
    </row>
    <row r="176" spans="1:8" ht="15" customHeight="1" thickBot="1">
      <c r="A176" s="17"/>
      <c r="B176" s="17"/>
      <c r="C176" s="17"/>
      <c r="D176" s="17"/>
      <c r="E176" s="13"/>
      <c r="F176" s="204"/>
      <c r="G176" s="226"/>
      <c r="H176" s="4"/>
    </row>
    <row r="177" spans="1:8" s="15" customFormat="1" ht="21.75" customHeight="1" thickBot="1" thickTop="1">
      <c r="A177" s="102"/>
      <c r="B177" s="102"/>
      <c r="C177" s="102"/>
      <c r="D177" s="103" t="s">
        <v>93</v>
      </c>
      <c r="E177" s="170">
        <f>SUM(E148:E176)</f>
        <v>135108</v>
      </c>
      <c r="F177" s="205">
        <f>SUM(F148:F176)</f>
        <v>137916</v>
      </c>
      <c r="G177" s="227">
        <f>SUM(G148:G176)</f>
        <v>134969.49999999997</v>
      </c>
      <c r="H177" s="97">
        <f>(G177/F177)*100</f>
        <v>97.86355462745438</v>
      </c>
    </row>
    <row r="178" spans="1:8" ht="15" customHeight="1">
      <c r="A178" s="10"/>
      <c r="B178" s="15"/>
      <c r="C178" s="10"/>
      <c r="D178" s="16"/>
      <c r="E178" s="11"/>
      <c r="F178" s="11"/>
      <c r="G178" s="185"/>
      <c r="H178" s="185"/>
    </row>
    <row r="179" spans="1:8" ht="14.25" customHeight="1">
      <c r="A179" s="15"/>
      <c r="B179" s="15"/>
      <c r="C179" s="15"/>
      <c r="D179" s="15"/>
      <c r="E179" s="91"/>
      <c r="F179" s="91"/>
      <c r="G179" s="91"/>
      <c r="H179" s="91"/>
    </row>
    <row r="180" spans="1:8" ht="14.25" customHeight="1" hidden="1">
      <c r="A180" s="15"/>
      <c r="B180" s="15"/>
      <c r="C180" s="15"/>
      <c r="D180" s="15"/>
      <c r="E180" s="91"/>
      <c r="F180" s="91"/>
      <c r="G180" s="91"/>
      <c r="H180" s="91"/>
    </row>
    <row r="181" spans="1:8" ht="13.5" customHeight="1" hidden="1">
      <c r="A181" s="15"/>
      <c r="B181" s="15"/>
      <c r="C181" s="15"/>
      <c r="D181" s="15"/>
      <c r="E181" s="91"/>
      <c r="F181" s="91"/>
      <c r="G181" s="91"/>
      <c r="H181" s="91"/>
    </row>
    <row r="182" spans="1:8" ht="13.5" customHeight="1">
      <c r="A182" s="15"/>
      <c r="B182" s="15"/>
      <c r="C182" s="15"/>
      <c r="D182" s="15"/>
      <c r="E182" s="91"/>
      <c r="F182" s="91"/>
      <c r="G182" s="91"/>
      <c r="H182" s="91"/>
    </row>
    <row r="183" spans="1:8" ht="13.5" customHeight="1" thickBot="1">
      <c r="A183" s="15"/>
      <c r="B183" s="15"/>
      <c r="C183" s="15"/>
      <c r="D183" s="15"/>
      <c r="E183" s="91"/>
      <c r="F183" s="91"/>
      <c r="G183" s="91"/>
      <c r="H183" s="91"/>
    </row>
    <row r="184" spans="1:8" ht="15.75">
      <c r="A184" s="178" t="s">
        <v>2</v>
      </c>
      <c r="B184" s="178" t="s">
        <v>3</v>
      </c>
      <c r="C184" s="178" t="s">
        <v>4</v>
      </c>
      <c r="D184" s="179" t="s">
        <v>5</v>
      </c>
      <c r="E184" s="182" t="s">
        <v>6</v>
      </c>
      <c r="F184" s="182" t="s">
        <v>6</v>
      </c>
      <c r="G184" s="182" t="s">
        <v>300</v>
      </c>
      <c r="H184" s="182" t="s">
        <v>7</v>
      </c>
    </row>
    <row r="185" spans="1:8" ht="15.75" customHeight="1" thickBot="1">
      <c r="A185" s="180"/>
      <c r="B185" s="180"/>
      <c r="C185" s="180"/>
      <c r="D185" s="181"/>
      <c r="E185" s="183" t="s">
        <v>8</v>
      </c>
      <c r="F185" s="183" t="s">
        <v>332</v>
      </c>
      <c r="G185" s="195" t="s">
        <v>478</v>
      </c>
      <c r="H185" s="183" t="s">
        <v>9</v>
      </c>
    </row>
    <row r="186" spans="1:8" ht="15.75" customHeight="1" thickTop="1">
      <c r="A186" s="93">
        <v>60</v>
      </c>
      <c r="B186" s="93"/>
      <c r="C186" s="93"/>
      <c r="D186" s="94" t="s">
        <v>94</v>
      </c>
      <c r="E186" s="2"/>
      <c r="F186" s="196"/>
      <c r="G186" s="218"/>
      <c r="H186" s="2"/>
    </row>
    <row r="187" spans="1:8" ht="14.25" customHeight="1">
      <c r="A187" s="100"/>
      <c r="B187" s="100"/>
      <c r="C187" s="100"/>
      <c r="D187" s="100"/>
      <c r="E187" s="4"/>
      <c r="F187" s="197"/>
      <c r="G187" s="219"/>
      <c r="H187" s="4"/>
    </row>
    <row r="188" spans="1:8" ht="15">
      <c r="A188" s="6"/>
      <c r="B188" s="6"/>
      <c r="C188" s="6">
        <v>1332</v>
      </c>
      <c r="D188" s="6" t="s">
        <v>95</v>
      </c>
      <c r="E188" s="4">
        <v>4</v>
      </c>
      <c r="F188" s="197">
        <v>4</v>
      </c>
      <c r="G188" s="219">
        <v>5.8</v>
      </c>
      <c r="H188" s="4">
        <f aca="true" t="shared" si="5" ref="H188:H199">(G188/F188)*100</f>
        <v>145</v>
      </c>
    </row>
    <row r="189" spans="1:8" ht="15">
      <c r="A189" s="6"/>
      <c r="B189" s="6"/>
      <c r="C189" s="6">
        <v>1333</v>
      </c>
      <c r="D189" s="6" t="s">
        <v>96</v>
      </c>
      <c r="E189" s="4">
        <v>200</v>
      </c>
      <c r="F189" s="197">
        <v>200</v>
      </c>
      <c r="G189" s="219">
        <v>798.1</v>
      </c>
      <c r="H189" s="4">
        <f t="shared" si="5"/>
        <v>399.05</v>
      </c>
    </row>
    <row r="190" spans="1:8" ht="15">
      <c r="A190" s="6"/>
      <c r="B190" s="6"/>
      <c r="C190" s="6">
        <v>1334</v>
      </c>
      <c r="D190" s="6" t="s">
        <v>97</v>
      </c>
      <c r="E190" s="4">
        <v>60</v>
      </c>
      <c r="F190" s="197">
        <v>60</v>
      </c>
      <c r="G190" s="219">
        <v>18.6</v>
      </c>
      <c r="H190" s="4">
        <f t="shared" si="5"/>
        <v>31</v>
      </c>
    </row>
    <row r="191" spans="1:8" ht="15">
      <c r="A191" s="6"/>
      <c r="B191" s="6"/>
      <c r="C191" s="6">
        <v>1335</v>
      </c>
      <c r="D191" s="6" t="s">
        <v>98</v>
      </c>
      <c r="E191" s="4">
        <v>6</v>
      </c>
      <c r="F191" s="197">
        <v>6</v>
      </c>
      <c r="G191" s="219">
        <v>13</v>
      </c>
      <c r="H191" s="4">
        <f t="shared" si="5"/>
        <v>216.66666666666666</v>
      </c>
    </row>
    <row r="192" spans="1:8" ht="15">
      <c r="A192" s="6"/>
      <c r="B192" s="6"/>
      <c r="C192" s="6">
        <v>1361</v>
      </c>
      <c r="D192" s="6" t="s">
        <v>12</v>
      </c>
      <c r="E192" s="4">
        <v>250</v>
      </c>
      <c r="F192" s="197">
        <v>250</v>
      </c>
      <c r="G192" s="219">
        <v>346.7</v>
      </c>
      <c r="H192" s="4">
        <f t="shared" si="5"/>
        <v>138.68</v>
      </c>
    </row>
    <row r="193" spans="1:8" ht="15" customHeight="1" hidden="1">
      <c r="A193" s="6">
        <v>29004</v>
      </c>
      <c r="B193" s="6"/>
      <c r="C193" s="6">
        <v>4116</v>
      </c>
      <c r="D193" s="6" t="s">
        <v>99</v>
      </c>
      <c r="E193" s="4">
        <v>0</v>
      </c>
      <c r="F193" s="197">
        <v>0</v>
      </c>
      <c r="G193" s="219">
        <v>0</v>
      </c>
      <c r="H193" s="4" t="e">
        <f t="shared" si="5"/>
        <v>#DIV/0!</v>
      </c>
    </row>
    <row r="194" spans="1:8" ht="15">
      <c r="A194" s="6">
        <v>29008</v>
      </c>
      <c r="B194" s="6"/>
      <c r="C194" s="6">
        <v>4116</v>
      </c>
      <c r="D194" s="6" t="s">
        <v>371</v>
      </c>
      <c r="E194" s="4">
        <v>0</v>
      </c>
      <c r="F194" s="197">
        <v>58.6</v>
      </c>
      <c r="G194" s="219">
        <v>58.4</v>
      </c>
      <c r="H194" s="4">
        <f t="shared" si="5"/>
        <v>99.65870307167235</v>
      </c>
    </row>
    <row r="195" spans="1:8" ht="15">
      <c r="A195" s="6">
        <v>29516</v>
      </c>
      <c r="B195" s="6"/>
      <c r="C195" s="6">
        <v>4216</v>
      </c>
      <c r="D195" s="6" t="s">
        <v>445</v>
      </c>
      <c r="E195" s="4">
        <v>0</v>
      </c>
      <c r="F195" s="197">
        <v>148.8</v>
      </c>
      <c r="G195" s="219">
        <v>148.8</v>
      </c>
      <c r="H195" s="4">
        <f t="shared" si="5"/>
        <v>100</v>
      </c>
    </row>
    <row r="196" spans="1:8" ht="15">
      <c r="A196" s="5"/>
      <c r="B196" s="5">
        <v>2119</v>
      </c>
      <c r="C196" s="5">
        <v>2343</v>
      </c>
      <c r="D196" s="5" t="s">
        <v>100</v>
      </c>
      <c r="E196" s="7">
        <v>12375</v>
      </c>
      <c r="F196" s="198">
        <v>12375</v>
      </c>
      <c r="G196" s="220">
        <v>7112.4</v>
      </c>
      <c r="H196" s="4">
        <f t="shared" si="5"/>
        <v>57.47393939393939</v>
      </c>
    </row>
    <row r="197" spans="1:8" ht="15" hidden="1">
      <c r="A197" s="5"/>
      <c r="B197" s="5">
        <v>3719</v>
      </c>
      <c r="C197" s="5">
        <v>2210</v>
      </c>
      <c r="D197" s="5" t="s">
        <v>101</v>
      </c>
      <c r="E197" s="7"/>
      <c r="F197" s="198"/>
      <c r="G197" s="220"/>
      <c r="H197" s="4" t="e">
        <f t="shared" si="5"/>
        <v>#DIV/0!</v>
      </c>
    </row>
    <row r="198" spans="1:8" ht="15">
      <c r="A198" s="6"/>
      <c r="B198" s="6">
        <v>6171</v>
      </c>
      <c r="C198" s="6">
        <v>2212</v>
      </c>
      <c r="D198" s="6" t="s">
        <v>63</v>
      </c>
      <c r="E198" s="4">
        <v>100</v>
      </c>
      <c r="F198" s="197">
        <v>100</v>
      </c>
      <c r="G198" s="219">
        <v>100.6</v>
      </c>
      <c r="H198" s="4">
        <f t="shared" si="5"/>
        <v>100.6</v>
      </c>
    </row>
    <row r="199" spans="1:8" ht="15">
      <c r="A199" s="6"/>
      <c r="B199" s="6">
        <v>6171</v>
      </c>
      <c r="C199" s="6">
        <v>2324</v>
      </c>
      <c r="D199" s="6" t="s">
        <v>102</v>
      </c>
      <c r="E199" s="4">
        <v>5</v>
      </c>
      <c r="F199" s="197">
        <v>5</v>
      </c>
      <c r="G199" s="219">
        <v>4</v>
      </c>
      <c r="H199" s="4">
        <f t="shared" si="5"/>
        <v>80</v>
      </c>
    </row>
    <row r="200" spans="1:8" ht="15" hidden="1">
      <c r="A200" s="6"/>
      <c r="B200" s="6">
        <v>6171</v>
      </c>
      <c r="C200" s="6">
        <v>2329</v>
      </c>
      <c r="D200" s="6" t="s">
        <v>103</v>
      </c>
      <c r="E200" s="4"/>
      <c r="F200" s="197"/>
      <c r="G200" s="219"/>
      <c r="H200" s="4"/>
    </row>
    <row r="201" spans="1:8" ht="15" customHeight="1" thickBot="1">
      <c r="A201" s="17"/>
      <c r="B201" s="17"/>
      <c r="C201" s="17"/>
      <c r="D201" s="17"/>
      <c r="E201" s="13"/>
      <c r="F201" s="204"/>
      <c r="G201" s="226"/>
      <c r="H201" s="13"/>
    </row>
    <row r="202" spans="1:8" s="15" customFormat="1" ht="21.75" customHeight="1" thickBot="1" thickTop="1">
      <c r="A202" s="102"/>
      <c r="B202" s="102"/>
      <c r="C202" s="102"/>
      <c r="D202" s="103" t="s">
        <v>104</v>
      </c>
      <c r="E202" s="170">
        <f>SUM(E187:E201)</f>
        <v>13000</v>
      </c>
      <c r="F202" s="205">
        <f>SUM(F187:F201)</f>
        <v>13207.4</v>
      </c>
      <c r="G202" s="227">
        <f>SUM(G187:G201)</f>
        <v>8606.4</v>
      </c>
      <c r="H202" s="97">
        <f>(G202/F202)*100</f>
        <v>65.16346896436845</v>
      </c>
    </row>
    <row r="203" spans="1:8" ht="14.25" customHeight="1">
      <c r="A203" s="10"/>
      <c r="B203" s="10"/>
      <c r="C203" s="10"/>
      <c r="D203" s="1"/>
      <c r="E203" s="11"/>
      <c r="F203" s="11"/>
      <c r="G203" s="11"/>
      <c r="H203" s="11"/>
    </row>
    <row r="204" spans="1:8" ht="14.25" customHeight="1" hidden="1">
      <c r="A204" s="10"/>
      <c r="B204" s="10"/>
      <c r="C204" s="10"/>
      <c r="D204" s="1"/>
      <c r="E204" s="11"/>
      <c r="F204" s="11"/>
      <c r="G204" s="11"/>
      <c r="H204" s="11"/>
    </row>
    <row r="205" spans="1:8" ht="14.25" customHeight="1" hidden="1">
      <c r="A205" s="10"/>
      <c r="B205" s="10"/>
      <c r="C205" s="10"/>
      <c r="D205" s="1"/>
      <c r="E205" s="11"/>
      <c r="F205" s="11"/>
      <c r="G205" s="11"/>
      <c r="H205" s="11"/>
    </row>
    <row r="206" spans="1:8" ht="14.25" customHeight="1">
      <c r="A206" s="10"/>
      <c r="B206" s="10"/>
      <c r="C206" s="10"/>
      <c r="D206" s="1"/>
      <c r="E206" s="11"/>
      <c r="F206" s="11"/>
      <c r="G206" s="11"/>
      <c r="H206" s="11"/>
    </row>
    <row r="207" spans="1:8" ht="15" customHeight="1">
      <c r="A207" s="10"/>
      <c r="B207" s="10"/>
      <c r="C207" s="10"/>
      <c r="D207" s="1"/>
      <c r="E207" s="11"/>
      <c r="F207" s="11"/>
      <c r="G207" s="11"/>
      <c r="H207" s="11"/>
    </row>
    <row r="208" spans="1:8" ht="15" customHeight="1" thickBot="1">
      <c r="A208" s="10"/>
      <c r="B208" s="10"/>
      <c r="C208" s="10"/>
      <c r="D208" s="1"/>
      <c r="E208" s="11"/>
      <c r="F208" s="11"/>
      <c r="G208" s="11"/>
      <c r="H208" s="11"/>
    </row>
    <row r="209" spans="1:8" ht="15.75">
      <c r="A209" s="178" t="s">
        <v>2</v>
      </c>
      <c r="B209" s="178" t="s">
        <v>3</v>
      </c>
      <c r="C209" s="178" t="s">
        <v>4</v>
      </c>
      <c r="D209" s="179" t="s">
        <v>5</v>
      </c>
      <c r="E209" s="182" t="s">
        <v>6</v>
      </c>
      <c r="F209" s="182" t="s">
        <v>6</v>
      </c>
      <c r="G209" s="182" t="s">
        <v>300</v>
      </c>
      <c r="H209" s="182" t="s">
        <v>7</v>
      </c>
    </row>
    <row r="210" spans="1:8" ht="15.75" customHeight="1" thickBot="1">
      <c r="A210" s="180"/>
      <c r="B210" s="180"/>
      <c r="C210" s="180"/>
      <c r="D210" s="181"/>
      <c r="E210" s="183" t="s">
        <v>8</v>
      </c>
      <c r="F210" s="183" t="s">
        <v>332</v>
      </c>
      <c r="G210" s="195" t="s">
        <v>478</v>
      </c>
      <c r="H210" s="183" t="s">
        <v>9</v>
      </c>
    </row>
    <row r="211" spans="1:8" ht="15.75" customHeight="1" thickTop="1">
      <c r="A211" s="93">
        <v>70</v>
      </c>
      <c r="B211" s="93"/>
      <c r="C211" s="93"/>
      <c r="D211" s="94" t="s">
        <v>105</v>
      </c>
      <c r="E211" s="2"/>
      <c r="F211" s="196"/>
      <c r="G211" s="218"/>
      <c r="H211" s="2"/>
    </row>
    <row r="212" spans="1:8" ht="15.75">
      <c r="A212" s="100"/>
      <c r="B212" s="100"/>
      <c r="C212" s="100"/>
      <c r="D212" s="100"/>
      <c r="E212" s="4"/>
      <c r="F212" s="197"/>
      <c r="G212" s="219"/>
      <c r="H212" s="4"/>
    </row>
    <row r="213" spans="1:8" ht="15">
      <c r="A213" s="6"/>
      <c r="B213" s="6"/>
      <c r="C213" s="6">
        <v>1361</v>
      </c>
      <c r="D213" s="6" t="s">
        <v>12</v>
      </c>
      <c r="E213" s="189">
        <v>880</v>
      </c>
      <c r="F213" s="197">
        <v>880</v>
      </c>
      <c r="G213" s="219">
        <v>738.4</v>
      </c>
      <c r="H213" s="4">
        <f>(G213/F213)*100</f>
        <v>83.9090909090909</v>
      </c>
    </row>
    <row r="214" spans="1:8" ht="15">
      <c r="A214" s="6"/>
      <c r="B214" s="6">
        <v>6171</v>
      </c>
      <c r="C214" s="6">
        <v>2212</v>
      </c>
      <c r="D214" s="6" t="s">
        <v>63</v>
      </c>
      <c r="E214" s="189">
        <v>400</v>
      </c>
      <c r="F214" s="197">
        <v>400</v>
      </c>
      <c r="G214" s="219">
        <v>335</v>
      </c>
      <c r="H214" s="4">
        <f>(G214/F214)*100</f>
        <v>83.75</v>
      </c>
    </row>
    <row r="215" spans="1:8" ht="15">
      <c r="A215" s="5"/>
      <c r="B215" s="5">
        <v>6171</v>
      </c>
      <c r="C215" s="5">
        <v>2324</v>
      </c>
      <c r="D215" s="5" t="s">
        <v>106</v>
      </c>
      <c r="E215" s="189">
        <v>20</v>
      </c>
      <c r="F215" s="197">
        <v>20</v>
      </c>
      <c r="G215" s="219">
        <v>9.2</v>
      </c>
      <c r="H215" s="4">
        <f>(G215/F215)*100</f>
        <v>46</v>
      </c>
    </row>
    <row r="216" spans="1:8" ht="15.75" thickBot="1">
      <c r="A216" s="17"/>
      <c r="B216" s="17"/>
      <c r="C216" s="17"/>
      <c r="D216" s="17"/>
      <c r="E216" s="13"/>
      <c r="F216" s="204"/>
      <c r="G216" s="226"/>
      <c r="H216" s="13"/>
    </row>
    <row r="217" spans="1:8" s="15" customFormat="1" ht="21.75" customHeight="1" thickBot="1" thickTop="1">
      <c r="A217" s="102"/>
      <c r="B217" s="102"/>
      <c r="C217" s="102"/>
      <c r="D217" s="103" t="s">
        <v>107</v>
      </c>
      <c r="E217" s="170">
        <f>SUM(E212:E216)</f>
        <v>1300</v>
      </c>
      <c r="F217" s="205">
        <f>SUM(F212:F216)</f>
        <v>1300</v>
      </c>
      <c r="G217" s="227">
        <f>SUM(G212:G216)</f>
        <v>1082.6000000000001</v>
      </c>
      <c r="H217" s="97">
        <f>(G217/F217)*100</f>
        <v>83.2769230769231</v>
      </c>
    </row>
    <row r="218" spans="1:8" ht="15" customHeight="1">
      <c r="A218" s="10"/>
      <c r="B218" s="10"/>
      <c r="C218" s="10"/>
      <c r="D218" s="1"/>
      <c r="E218" s="11"/>
      <c r="F218" s="11"/>
      <c r="G218" s="11"/>
      <c r="H218" s="11"/>
    </row>
    <row r="219" spans="1:8" ht="15" customHeight="1">
      <c r="A219" s="10"/>
      <c r="B219" s="10"/>
      <c r="C219" s="10"/>
      <c r="D219" s="1"/>
      <c r="E219" s="11"/>
      <c r="F219" s="11"/>
      <c r="G219" s="11"/>
      <c r="H219" s="11"/>
    </row>
    <row r="220" spans="1:8" ht="15" customHeight="1">
      <c r="A220" s="10"/>
      <c r="B220" s="10"/>
      <c r="C220" s="10"/>
      <c r="D220" s="1"/>
      <c r="E220" s="11"/>
      <c r="F220" s="11"/>
      <c r="G220" s="11"/>
      <c r="H220" s="11"/>
    </row>
    <row r="221" spans="1:8" ht="15" customHeight="1">
      <c r="A221" s="10"/>
      <c r="B221" s="10"/>
      <c r="C221" s="10"/>
      <c r="D221" s="1"/>
      <c r="E221" s="11"/>
      <c r="F221" s="11"/>
      <c r="G221" s="11"/>
      <c r="H221" s="11"/>
    </row>
    <row r="222" spans="1:8" ht="15" customHeight="1" thickBot="1">
      <c r="A222" s="10"/>
      <c r="B222" s="10"/>
      <c r="C222" s="10"/>
      <c r="D222" s="1"/>
      <c r="E222" s="11"/>
      <c r="F222" s="11"/>
      <c r="G222" s="11"/>
      <c r="H222" s="11"/>
    </row>
    <row r="223" spans="1:8" ht="15.75">
      <c r="A223" s="178" t="s">
        <v>2</v>
      </c>
      <c r="B223" s="178" t="s">
        <v>3</v>
      </c>
      <c r="C223" s="178" t="s">
        <v>4</v>
      </c>
      <c r="D223" s="179" t="s">
        <v>5</v>
      </c>
      <c r="E223" s="182" t="s">
        <v>6</v>
      </c>
      <c r="F223" s="182" t="s">
        <v>6</v>
      </c>
      <c r="G223" s="182" t="s">
        <v>300</v>
      </c>
      <c r="H223" s="182" t="s">
        <v>7</v>
      </c>
    </row>
    <row r="224" spans="1:8" ht="15.75" customHeight="1" thickBot="1">
      <c r="A224" s="180"/>
      <c r="B224" s="180"/>
      <c r="C224" s="180"/>
      <c r="D224" s="181"/>
      <c r="E224" s="183" t="s">
        <v>8</v>
      </c>
      <c r="F224" s="183" t="s">
        <v>332</v>
      </c>
      <c r="G224" s="195" t="s">
        <v>478</v>
      </c>
      <c r="H224" s="183" t="s">
        <v>9</v>
      </c>
    </row>
    <row r="225" spans="1:8" ht="15.75" customHeight="1" thickTop="1">
      <c r="A225" s="93">
        <v>80</v>
      </c>
      <c r="B225" s="93"/>
      <c r="C225" s="93"/>
      <c r="D225" s="94" t="s">
        <v>108</v>
      </c>
      <c r="E225" s="2"/>
      <c r="F225" s="196"/>
      <c r="G225" s="218"/>
      <c r="H225" s="2"/>
    </row>
    <row r="226" spans="1:8" ht="15">
      <c r="A226" s="6"/>
      <c r="B226" s="6"/>
      <c r="C226" s="6"/>
      <c r="D226" s="6"/>
      <c r="E226" s="4"/>
      <c r="F226" s="197"/>
      <c r="G226" s="219"/>
      <c r="H226" s="4"/>
    </row>
    <row r="227" spans="1:8" ht="15">
      <c r="A227" s="6"/>
      <c r="B227" s="6"/>
      <c r="C227" s="6">
        <v>1353</v>
      </c>
      <c r="D227" s="6" t="s">
        <v>109</v>
      </c>
      <c r="E227" s="4">
        <v>950</v>
      </c>
      <c r="F227" s="197">
        <v>950</v>
      </c>
      <c r="G227" s="219">
        <v>803.5</v>
      </c>
      <c r="H227" s="4">
        <f aca="true" t="shared" si="6" ref="H227:H233">(G227/F227)*100</f>
        <v>84.57894736842105</v>
      </c>
    </row>
    <row r="228" spans="1:8" ht="15">
      <c r="A228" s="6"/>
      <c r="B228" s="6"/>
      <c r="C228" s="6">
        <v>1359</v>
      </c>
      <c r="D228" s="6" t="s">
        <v>372</v>
      </c>
      <c r="E228" s="4">
        <v>0</v>
      </c>
      <c r="F228" s="197">
        <v>0</v>
      </c>
      <c r="G228" s="219">
        <v>-12</v>
      </c>
      <c r="H228" s="4" t="e">
        <f t="shared" si="6"/>
        <v>#DIV/0!</v>
      </c>
    </row>
    <row r="229" spans="1:8" ht="15">
      <c r="A229" s="6"/>
      <c r="B229" s="6"/>
      <c r="C229" s="6">
        <v>1361</v>
      </c>
      <c r="D229" s="6" t="s">
        <v>12</v>
      </c>
      <c r="E229" s="4">
        <v>9150</v>
      </c>
      <c r="F229" s="197">
        <v>9150</v>
      </c>
      <c r="G229" s="219">
        <v>6573</v>
      </c>
      <c r="H229" s="4">
        <f t="shared" si="6"/>
        <v>71.8360655737705</v>
      </c>
    </row>
    <row r="230" spans="1:8" ht="15">
      <c r="A230" s="6">
        <v>222</v>
      </c>
      <c r="B230" s="6"/>
      <c r="C230" s="6">
        <v>4122</v>
      </c>
      <c r="D230" s="6" t="s">
        <v>463</v>
      </c>
      <c r="E230" s="7">
        <v>0</v>
      </c>
      <c r="F230" s="198">
        <v>184</v>
      </c>
      <c r="G230" s="220">
        <v>184</v>
      </c>
      <c r="H230" s="4">
        <f t="shared" si="6"/>
        <v>100</v>
      </c>
    </row>
    <row r="231" spans="1:8" ht="15">
      <c r="A231" s="6"/>
      <c r="B231" s="6">
        <v>2299</v>
      </c>
      <c r="C231" s="6">
        <v>2212</v>
      </c>
      <c r="D231" s="6" t="s">
        <v>110</v>
      </c>
      <c r="E231" s="4">
        <v>2100</v>
      </c>
      <c r="F231" s="197">
        <v>2100</v>
      </c>
      <c r="G231" s="219">
        <v>2116.6</v>
      </c>
      <c r="H231" s="4">
        <f t="shared" si="6"/>
        <v>100.79047619047618</v>
      </c>
    </row>
    <row r="232" spans="1:8" ht="15">
      <c r="A232" s="5"/>
      <c r="B232" s="5">
        <v>6171</v>
      </c>
      <c r="C232" s="5">
        <v>2324</v>
      </c>
      <c r="D232" s="5" t="s">
        <v>111</v>
      </c>
      <c r="E232" s="7">
        <v>300</v>
      </c>
      <c r="F232" s="198">
        <v>300</v>
      </c>
      <c r="G232" s="220">
        <v>163.9</v>
      </c>
      <c r="H232" s="4">
        <f t="shared" si="6"/>
        <v>54.63333333333333</v>
      </c>
    </row>
    <row r="233" spans="1:8" ht="15">
      <c r="A233" s="5"/>
      <c r="B233" s="5">
        <v>6171</v>
      </c>
      <c r="C233" s="5">
        <v>2329</v>
      </c>
      <c r="D233" s="5" t="s">
        <v>373</v>
      </c>
      <c r="E233" s="154">
        <v>0</v>
      </c>
      <c r="F233" s="206">
        <v>0</v>
      </c>
      <c r="G233" s="220">
        <v>19</v>
      </c>
      <c r="H233" s="4" t="e">
        <f t="shared" si="6"/>
        <v>#DIV/0!</v>
      </c>
    </row>
    <row r="234" spans="1:8" ht="15.75" thickBot="1">
      <c r="A234" s="17"/>
      <c r="B234" s="17"/>
      <c r="C234" s="17"/>
      <c r="D234" s="17"/>
      <c r="E234" s="13"/>
      <c r="F234" s="204"/>
      <c r="G234" s="226"/>
      <c r="H234" s="13"/>
    </row>
    <row r="235" spans="1:8" s="15" customFormat="1" ht="21.75" customHeight="1" thickBot="1" thickTop="1">
      <c r="A235" s="102"/>
      <c r="B235" s="102"/>
      <c r="C235" s="102"/>
      <c r="D235" s="103" t="s">
        <v>112</v>
      </c>
      <c r="E235" s="170">
        <f>SUM(E226:E234)</f>
        <v>12500</v>
      </c>
      <c r="F235" s="205">
        <f>SUM(F226:F234)</f>
        <v>12684</v>
      </c>
      <c r="G235" s="227">
        <f>SUM(G226:G234)</f>
        <v>9848</v>
      </c>
      <c r="H235" s="97">
        <f>(G235/F235)*100</f>
        <v>77.64112267423525</v>
      </c>
    </row>
    <row r="236" spans="1:8" ht="15" customHeight="1">
      <c r="A236" s="10"/>
      <c r="B236" s="10"/>
      <c r="C236" s="10"/>
      <c r="D236" s="1"/>
      <c r="E236" s="11"/>
      <c r="F236" s="11"/>
      <c r="G236" s="11"/>
      <c r="H236" s="11"/>
    </row>
    <row r="237" spans="1:8" ht="15" customHeight="1" hidden="1">
      <c r="A237" s="10"/>
      <c r="B237" s="10"/>
      <c r="C237" s="10"/>
      <c r="D237" s="1"/>
      <c r="E237" s="11"/>
      <c r="F237" s="11"/>
      <c r="G237" s="11"/>
      <c r="H237" s="11"/>
    </row>
    <row r="238" spans="1:8" ht="15" customHeight="1">
      <c r="A238" s="10"/>
      <c r="B238" s="10"/>
      <c r="C238" s="10"/>
      <c r="D238" s="1"/>
      <c r="E238" s="11"/>
      <c r="F238" s="11"/>
      <c r="G238" s="11"/>
      <c r="H238" s="11"/>
    </row>
    <row r="239" spans="1:8" ht="15" customHeight="1" thickBot="1">
      <c r="A239" s="10"/>
      <c r="B239" s="10"/>
      <c r="C239" s="10"/>
      <c r="D239" s="1"/>
      <c r="E239" s="11"/>
      <c r="F239" s="11"/>
      <c r="G239" s="11"/>
      <c r="H239" s="11"/>
    </row>
    <row r="240" spans="1:8" ht="15.75">
      <c r="A240" s="178" t="s">
        <v>2</v>
      </c>
      <c r="B240" s="178" t="s">
        <v>3</v>
      </c>
      <c r="C240" s="178" t="s">
        <v>4</v>
      </c>
      <c r="D240" s="179" t="s">
        <v>5</v>
      </c>
      <c r="E240" s="182" t="s">
        <v>6</v>
      </c>
      <c r="F240" s="182" t="s">
        <v>6</v>
      </c>
      <c r="G240" s="182" t="s">
        <v>300</v>
      </c>
      <c r="H240" s="182" t="s">
        <v>7</v>
      </c>
    </row>
    <row r="241" spans="1:8" ht="15.75" customHeight="1" thickBot="1">
      <c r="A241" s="180"/>
      <c r="B241" s="180"/>
      <c r="C241" s="180"/>
      <c r="D241" s="181"/>
      <c r="E241" s="183" t="s">
        <v>8</v>
      </c>
      <c r="F241" s="183" t="s">
        <v>332</v>
      </c>
      <c r="G241" s="195" t="s">
        <v>478</v>
      </c>
      <c r="H241" s="183" t="s">
        <v>9</v>
      </c>
    </row>
    <row r="242" spans="1:8" ht="16.5" customHeight="1" thickTop="1">
      <c r="A242" s="93">
        <v>90</v>
      </c>
      <c r="B242" s="93"/>
      <c r="C242" s="93"/>
      <c r="D242" s="94" t="s">
        <v>113</v>
      </c>
      <c r="E242" s="2"/>
      <c r="F242" s="196"/>
      <c r="G242" s="218"/>
      <c r="H242" s="2"/>
    </row>
    <row r="243" spans="1:8" ht="15.75">
      <c r="A243" s="93"/>
      <c r="B243" s="93"/>
      <c r="C243" s="93"/>
      <c r="D243" s="94"/>
      <c r="E243" s="2"/>
      <c r="F243" s="196"/>
      <c r="G243" s="218"/>
      <c r="H243" s="2"/>
    </row>
    <row r="244" spans="1:8" ht="15">
      <c r="A244" s="99"/>
      <c r="B244" s="99"/>
      <c r="C244" s="99">
        <v>4121</v>
      </c>
      <c r="D244" s="99" t="s">
        <v>114</v>
      </c>
      <c r="E244" s="171">
        <v>300</v>
      </c>
      <c r="F244" s="207">
        <v>300</v>
      </c>
      <c r="G244" s="228">
        <v>300</v>
      </c>
      <c r="H244" s="4">
        <f aca="true" t="shared" si="7" ref="H244:H249">(G244/F244)*100</f>
        <v>100</v>
      </c>
    </row>
    <row r="245" spans="1:8" ht="15">
      <c r="A245" s="6"/>
      <c r="B245" s="6">
        <v>5311</v>
      </c>
      <c r="C245" s="6">
        <v>2111</v>
      </c>
      <c r="D245" s="6" t="s">
        <v>22</v>
      </c>
      <c r="E245" s="172">
        <v>700</v>
      </c>
      <c r="F245" s="208">
        <v>700</v>
      </c>
      <c r="G245" s="229">
        <v>846.2</v>
      </c>
      <c r="H245" s="4">
        <f t="shared" si="7"/>
        <v>120.88571428571429</v>
      </c>
    </row>
    <row r="246" spans="1:8" ht="15">
      <c r="A246" s="6"/>
      <c r="B246" s="6">
        <v>5311</v>
      </c>
      <c r="C246" s="6">
        <v>2212</v>
      </c>
      <c r="D246" s="6" t="s">
        <v>110</v>
      </c>
      <c r="E246" s="173">
        <v>1800</v>
      </c>
      <c r="F246" s="209">
        <v>1800</v>
      </c>
      <c r="G246" s="230">
        <v>1159.4</v>
      </c>
      <c r="H246" s="4">
        <f t="shared" si="7"/>
        <v>64.41111111111113</v>
      </c>
    </row>
    <row r="247" spans="1:8" ht="15" hidden="1">
      <c r="A247" s="5"/>
      <c r="B247" s="5">
        <v>5311</v>
      </c>
      <c r="C247" s="5">
        <v>2310</v>
      </c>
      <c r="D247" s="5" t="s">
        <v>115</v>
      </c>
      <c r="E247" s="7"/>
      <c r="F247" s="198"/>
      <c r="G247" s="220"/>
      <c r="H247" s="4" t="e">
        <f t="shared" si="7"/>
        <v>#DIV/0!</v>
      </c>
    </row>
    <row r="248" spans="1:8" ht="15">
      <c r="A248" s="6"/>
      <c r="B248" s="6">
        <v>5311</v>
      </c>
      <c r="C248" s="6">
        <v>2324</v>
      </c>
      <c r="D248" s="6" t="s">
        <v>111</v>
      </c>
      <c r="E248" s="4">
        <v>0</v>
      </c>
      <c r="F248" s="197">
        <v>0</v>
      </c>
      <c r="G248" s="219">
        <v>46.5</v>
      </c>
      <c r="H248" s="4" t="e">
        <f t="shared" si="7"/>
        <v>#DIV/0!</v>
      </c>
    </row>
    <row r="249" spans="1:8" ht="15">
      <c r="A249" s="5"/>
      <c r="B249" s="5">
        <v>6409</v>
      </c>
      <c r="C249" s="5">
        <v>2328</v>
      </c>
      <c r="D249" s="5" t="s">
        <v>394</v>
      </c>
      <c r="E249" s="7">
        <v>0</v>
      </c>
      <c r="F249" s="198">
        <v>0</v>
      </c>
      <c r="G249" s="220">
        <v>0</v>
      </c>
      <c r="H249" s="4" t="e">
        <f t="shared" si="7"/>
        <v>#DIV/0!</v>
      </c>
    </row>
    <row r="250" spans="1:8" ht="15.75" thickBot="1">
      <c r="A250" s="17"/>
      <c r="B250" s="17"/>
      <c r="C250" s="17"/>
      <c r="D250" s="17"/>
      <c r="E250" s="13"/>
      <c r="F250" s="204"/>
      <c r="G250" s="226"/>
      <c r="H250" s="13"/>
    </row>
    <row r="251" spans="1:8" s="15" customFormat="1" ht="21.75" customHeight="1" thickBot="1" thickTop="1">
      <c r="A251" s="102"/>
      <c r="B251" s="102"/>
      <c r="C251" s="102"/>
      <c r="D251" s="103" t="s">
        <v>116</v>
      </c>
      <c r="E251" s="170">
        <f>SUM(E244:E250)</f>
        <v>2800</v>
      </c>
      <c r="F251" s="205">
        <f>SUM(F244:F250)</f>
        <v>2800</v>
      </c>
      <c r="G251" s="227">
        <f>SUM(G244:G250)</f>
        <v>2352.1000000000004</v>
      </c>
      <c r="H251" s="97">
        <f>(G251/F251)*100</f>
        <v>84.00357142857145</v>
      </c>
    </row>
    <row r="252" spans="1:8" ht="15" customHeight="1">
      <c r="A252" s="10"/>
      <c r="B252" s="10"/>
      <c r="C252" s="10"/>
      <c r="D252" s="1"/>
      <c r="E252" s="11"/>
      <c r="F252" s="11"/>
      <c r="G252" s="11"/>
      <c r="H252" s="11"/>
    </row>
    <row r="253" spans="1:8" ht="15" customHeight="1" hidden="1">
      <c r="A253" s="10"/>
      <c r="B253" s="10"/>
      <c r="C253" s="10"/>
      <c r="D253" s="1"/>
      <c r="E253" s="11"/>
      <c r="F253" s="11"/>
      <c r="G253" s="11"/>
      <c r="H253" s="11"/>
    </row>
    <row r="254" spans="1:8" ht="15" customHeight="1" hidden="1">
      <c r="A254" s="10"/>
      <c r="B254" s="10"/>
      <c r="C254" s="10"/>
      <c r="D254" s="1"/>
      <c r="E254" s="11"/>
      <c r="F254" s="11"/>
      <c r="G254" s="11"/>
      <c r="H254" s="11"/>
    </row>
    <row r="255" spans="1:8" ht="15" customHeight="1" hidden="1">
      <c r="A255" s="10"/>
      <c r="B255" s="10"/>
      <c r="C255" s="10"/>
      <c r="D255" s="1"/>
      <c r="E255" s="11"/>
      <c r="F255" s="11"/>
      <c r="G255" s="11"/>
      <c r="H255" s="11"/>
    </row>
    <row r="256" spans="1:8" ht="15" customHeight="1" hidden="1">
      <c r="A256" s="10"/>
      <c r="B256" s="10"/>
      <c r="C256" s="10"/>
      <c r="D256" s="1"/>
      <c r="E256" s="11"/>
      <c r="F256" s="11"/>
      <c r="G256" s="11"/>
      <c r="H256" s="11"/>
    </row>
    <row r="257" spans="1:8" ht="15" customHeight="1" hidden="1">
      <c r="A257" s="10"/>
      <c r="B257" s="10"/>
      <c r="C257" s="10"/>
      <c r="D257" s="1"/>
      <c r="E257" s="11"/>
      <c r="F257" s="11"/>
      <c r="G257" s="11"/>
      <c r="H257" s="11"/>
    </row>
    <row r="258" spans="1:8" ht="15" customHeight="1" hidden="1">
      <c r="A258" s="10"/>
      <c r="B258" s="10"/>
      <c r="C258" s="10"/>
      <c r="D258" s="1"/>
      <c r="E258" s="11"/>
      <c r="F258" s="11"/>
      <c r="G258" s="11"/>
      <c r="H258" s="11"/>
    </row>
    <row r="259" spans="1:8" ht="15" customHeight="1">
      <c r="A259" s="10"/>
      <c r="B259" s="10"/>
      <c r="C259" s="10"/>
      <c r="D259" s="1"/>
      <c r="E259" s="11"/>
      <c r="F259" s="11"/>
      <c r="G259" s="185"/>
      <c r="H259" s="185"/>
    </row>
    <row r="260" spans="1:8" ht="15" customHeight="1" thickBot="1">
      <c r="A260" s="10"/>
      <c r="B260" s="10"/>
      <c r="C260" s="10"/>
      <c r="D260" s="1"/>
      <c r="E260" s="11"/>
      <c r="F260" s="11"/>
      <c r="G260" s="11"/>
      <c r="H260" s="11"/>
    </row>
    <row r="261" spans="1:8" ht="15.75">
      <c r="A261" s="178" t="s">
        <v>2</v>
      </c>
      <c r="B261" s="178" t="s">
        <v>3</v>
      </c>
      <c r="C261" s="178" t="s">
        <v>4</v>
      </c>
      <c r="D261" s="179" t="s">
        <v>5</v>
      </c>
      <c r="E261" s="182" t="s">
        <v>6</v>
      </c>
      <c r="F261" s="182" t="s">
        <v>6</v>
      </c>
      <c r="G261" s="182" t="s">
        <v>300</v>
      </c>
      <c r="H261" s="182" t="s">
        <v>7</v>
      </c>
    </row>
    <row r="262" spans="1:8" ht="15.75" customHeight="1" thickBot="1">
      <c r="A262" s="180"/>
      <c r="B262" s="180"/>
      <c r="C262" s="180"/>
      <c r="D262" s="181"/>
      <c r="E262" s="183" t="s">
        <v>8</v>
      </c>
      <c r="F262" s="183" t="s">
        <v>332</v>
      </c>
      <c r="G262" s="195" t="s">
        <v>478</v>
      </c>
      <c r="H262" s="183" t="s">
        <v>9</v>
      </c>
    </row>
    <row r="263" spans="1:8" ht="15.75" customHeight="1" thickTop="1">
      <c r="A263" s="93">
        <v>100</v>
      </c>
      <c r="B263" s="93"/>
      <c r="C263" s="93"/>
      <c r="D263" s="94" t="s">
        <v>329</v>
      </c>
      <c r="E263" s="2"/>
      <c r="F263" s="196"/>
      <c r="G263" s="218"/>
      <c r="H263" s="2"/>
    </row>
    <row r="264" spans="1:8" ht="15">
      <c r="A264" s="6"/>
      <c r="B264" s="6"/>
      <c r="C264" s="6"/>
      <c r="D264" s="6"/>
      <c r="E264" s="140"/>
      <c r="F264" s="197"/>
      <c r="G264" s="219"/>
      <c r="H264" s="140"/>
    </row>
    <row r="265" spans="1:8" ht="15">
      <c r="A265" s="6"/>
      <c r="B265" s="6"/>
      <c r="C265" s="6">
        <v>1361</v>
      </c>
      <c r="D265" s="6" t="s">
        <v>12</v>
      </c>
      <c r="E265" s="140">
        <v>700</v>
      </c>
      <c r="F265" s="197">
        <v>700</v>
      </c>
      <c r="G265" s="219">
        <v>548</v>
      </c>
      <c r="H265" s="4">
        <f>(G265/F265)*100</f>
        <v>78.28571428571428</v>
      </c>
    </row>
    <row r="266" spans="1:8" ht="15.75" hidden="1">
      <c r="A266" s="100"/>
      <c r="B266" s="100"/>
      <c r="C266" s="6">
        <v>4216</v>
      </c>
      <c r="D266" s="6" t="s">
        <v>317</v>
      </c>
      <c r="E266" s="4">
        <v>0</v>
      </c>
      <c r="F266" s="197">
        <v>0</v>
      </c>
      <c r="G266" s="219"/>
      <c r="H266" s="4" t="e">
        <f>(G266/F266)*100</f>
        <v>#DIV/0!</v>
      </c>
    </row>
    <row r="267" spans="1:8" ht="15">
      <c r="A267" s="6"/>
      <c r="B267" s="6">
        <v>2169</v>
      </c>
      <c r="C267" s="6">
        <v>2212</v>
      </c>
      <c r="D267" s="6" t="s">
        <v>110</v>
      </c>
      <c r="E267" s="140">
        <v>500</v>
      </c>
      <c r="F267" s="197">
        <v>500</v>
      </c>
      <c r="G267" s="219">
        <v>116</v>
      </c>
      <c r="H267" s="4">
        <f>(G267/F267)*100</f>
        <v>23.200000000000003</v>
      </c>
    </row>
    <row r="268" spans="1:8" ht="15">
      <c r="A268" s="5"/>
      <c r="B268" s="5">
        <v>3635</v>
      </c>
      <c r="C268" s="5">
        <v>3122</v>
      </c>
      <c r="D268" s="6" t="s">
        <v>117</v>
      </c>
      <c r="E268" s="140">
        <v>0</v>
      </c>
      <c r="F268" s="197">
        <v>0</v>
      </c>
      <c r="G268" s="219">
        <v>146.2</v>
      </c>
      <c r="H268" s="4" t="e">
        <f>(G268/F268)*100</f>
        <v>#DIV/0!</v>
      </c>
    </row>
    <row r="269" spans="1:8" ht="15">
      <c r="A269" s="5"/>
      <c r="B269" s="5">
        <v>6171</v>
      </c>
      <c r="C269" s="5">
        <v>2324</v>
      </c>
      <c r="D269" s="6" t="s">
        <v>111</v>
      </c>
      <c r="E269" s="151">
        <v>0</v>
      </c>
      <c r="F269" s="200">
        <v>0</v>
      </c>
      <c r="G269" s="222">
        <v>5</v>
      </c>
      <c r="H269" s="4" t="e">
        <f>(G269/F269)*100</f>
        <v>#DIV/0!</v>
      </c>
    </row>
    <row r="270" spans="1:8" ht="15" customHeight="1" thickBot="1">
      <c r="A270" s="17"/>
      <c r="B270" s="17"/>
      <c r="C270" s="17"/>
      <c r="D270" s="17"/>
      <c r="E270" s="13"/>
      <c r="F270" s="204"/>
      <c r="G270" s="226"/>
      <c r="H270" s="13"/>
    </row>
    <row r="271" spans="1:8" s="15" customFormat="1" ht="21.75" customHeight="1" thickBot="1" thickTop="1">
      <c r="A271" s="102"/>
      <c r="B271" s="102"/>
      <c r="C271" s="102"/>
      <c r="D271" s="103" t="s">
        <v>118</v>
      </c>
      <c r="E271" s="170">
        <f>SUM(E263:E269)</f>
        <v>1200</v>
      </c>
      <c r="F271" s="205">
        <f>SUM(F263:F269)</f>
        <v>1200</v>
      </c>
      <c r="G271" s="227">
        <f>SUM(G263:G269)</f>
        <v>815.2</v>
      </c>
      <c r="H271" s="97">
        <f>(G271/F271)*100</f>
        <v>67.93333333333334</v>
      </c>
    </row>
    <row r="272" spans="1:8" ht="15" customHeight="1">
      <c r="A272" s="10"/>
      <c r="B272" s="10"/>
      <c r="C272" s="10"/>
      <c r="D272" s="1"/>
      <c r="E272" s="11"/>
      <c r="F272" s="11"/>
      <c r="G272" s="11"/>
      <c r="H272" s="11"/>
    </row>
    <row r="273" spans="1:8" ht="15" customHeight="1">
      <c r="A273" s="10"/>
      <c r="B273" s="10"/>
      <c r="C273" s="10"/>
      <c r="D273" s="1"/>
      <c r="E273" s="11"/>
      <c r="F273" s="11"/>
      <c r="G273" s="11"/>
      <c r="H273" s="11"/>
    </row>
    <row r="274" spans="1:8" ht="15" customHeight="1" hidden="1">
      <c r="A274" s="10"/>
      <c r="B274" s="10"/>
      <c r="C274" s="10"/>
      <c r="D274" s="1"/>
      <c r="E274" s="11"/>
      <c r="F274" s="11"/>
      <c r="G274" s="11"/>
      <c r="H274" s="11"/>
    </row>
    <row r="275" spans="1:8" ht="15" customHeight="1" thickBot="1">
      <c r="A275" s="10"/>
      <c r="B275" s="10"/>
      <c r="C275" s="10"/>
      <c r="D275" s="1"/>
      <c r="E275" s="11"/>
      <c r="F275" s="11"/>
      <c r="G275" s="11"/>
      <c r="H275" s="11"/>
    </row>
    <row r="276" spans="1:8" ht="15.75">
      <c r="A276" s="178" t="s">
        <v>2</v>
      </c>
      <c r="B276" s="178" t="s">
        <v>3</v>
      </c>
      <c r="C276" s="178" t="s">
        <v>4</v>
      </c>
      <c r="D276" s="179" t="s">
        <v>5</v>
      </c>
      <c r="E276" s="182" t="s">
        <v>6</v>
      </c>
      <c r="F276" s="182" t="s">
        <v>6</v>
      </c>
      <c r="G276" s="182" t="s">
        <v>300</v>
      </c>
      <c r="H276" s="182" t="s">
        <v>7</v>
      </c>
    </row>
    <row r="277" spans="1:8" ht="15.75" customHeight="1" thickBot="1">
      <c r="A277" s="180"/>
      <c r="B277" s="180"/>
      <c r="C277" s="180"/>
      <c r="D277" s="181"/>
      <c r="E277" s="183" t="s">
        <v>8</v>
      </c>
      <c r="F277" s="183" t="s">
        <v>332</v>
      </c>
      <c r="G277" s="195" t="s">
        <v>478</v>
      </c>
      <c r="H277" s="183" t="s">
        <v>9</v>
      </c>
    </row>
    <row r="278" spans="1:8" ht="15.75" customHeight="1" thickTop="1">
      <c r="A278" s="22">
        <v>110</v>
      </c>
      <c r="B278" s="100"/>
      <c r="C278" s="100"/>
      <c r="D278" s="100" t="s">
        <v>119</v>
      </c>
      <c r="E278" s="2"/>
      <c r="F278" s="196"/>
      <c r="G278" s="218"/>
      <c r="H278" s="2"/>
    </row>
    <row r="279" spans="1:8" ht="15.75">
      <c r="A279" s="22"/>
      <c r="B279" s="100"/>
      <c r="C279" s="100"/>
      <c r="D279" s="100"/>
      <c r="E279" s="2"/>
      <c r="F279" s="196"/>
      <c r="G279" s="218"/>
      <c r="H279" s="2"/>
    </row>
    <row r="280" spans="1:8" ht="15">
      <c r="A280" s="6"/>
      <c r="B280" s="6"/>
      <c r="C280" s="6">
        <v>1111</v>
      </c>
      <c r="D280" s="6" t="s">
        <v>120</v>
      </c>
      <c r="E280" s="37">
        <v>45000</v>
      </c>
      <c r="F280" s="203">
        <v>45000</v>
      </c>
      <c r="G280" s="225">
        <v>42620.7</v>
      </c>
      <c r="H280" s="4">
        <f aca="true" t="shared" si="8" ref="H280:H305">(G280/F280)*100</f>
        <v>94.71266666666665</v>
      </c>
    </row>
    <row r="281" spans="1:8" ht="15">
      <c r="A281" s="6"/>
      <c r="B281" s="6"/>
      <c r="C281" s="6">
        <v>1112</v>
      </c>
      <c r="D281" s="6" t="s">
        <v>121</v>
      </c>
      <c r="E281" s="167">
        <v>15500</v>
      </c>
      <c r="F281" s="202">
        <v>15500</v>
      </c>
      <c r="G281" s="224">
        <v>12300</v>
      </c>
      <c r="H281" s="4">
        <f t="shared" si="8"/>
        <v>79.35483870967742</v>
      </c>
    </row>
    <row r="282" spans="1:8" ht="15">
      <c r="A282" s="6"/>
      <c r="B282" s="6"/>
      <c r="C282" s="6">
        <v>1113</v>
      </c>
      <c r="D282" s="6" t="s">
        <v>122</v>
      </c>
      <c r="E282" s="167">
        <v>3300</v>
      </c>
      <c r="F282" s="202">
        <v>3300</v>
      </c>
      <c r="G282" s="224">
        <v>3634.3</v>
      </c>
      <c r="H282" s="4">
        <f t="shared" si="8"/>
        <v>110.13030303030304</v>
      </c>
    </row>
    <row r="283" spans="1:8" ht="15">
      <c r="A283" s="6"/>
      <c r="B283" s="6"/>
      <c r="C283" s="6">
        <v>1121</v>
      </c>
      <c r="D283" s="6" t="s">
        <v>123</v>
      </c>
      <c r="E283" s="167">
        <v>54000</v>
      </c>
      <c r="F283" s="202">
        <v>54000</v>
      </c>
      <c r="G283" s="225">
        <v>42978.6</v>
      </c>
      <c r="H283" s="4">
        <f t="shared" si="8"/>
        <v>79.58999999999999</v>
      </c>
    </row>
    <row r="284" spans="1:8" ht="15">
      <c r="A284" s="6"/>
      <c r="B284" s="6"/>
      <c r="C284" s="6">
        <v>1122</v>
      </c>
      <c r="D284" s="6" t="s">
        <v>124</v>
      </c>
      <c r="E284" s="37">
        <v>75300</v>
      </c>
      <c r="F284" s="203">
        <v>72131</v>
      </c>
      <c r="G284" s="225">
        <v>72131</v>
      </c>
      <c r="H284" s="4">
        <f t="shared" si="8"/>
        <v>100</v>
      </c>
    </row>
    <row r="285" spans="1:8" ht="15">
      <c r="A285" s="6"/>
      <c r="B285" s="6"/>
      <c r="C285" s="6">
        <v>1211</v>
      </c>
      <c r="D285" s="6" t="s">
        <v>125</v>
      </c>
      <c r="E285" s="37">
        <v>92000</v>
      </c>
      <c r="F285" s="203">
        <v>92000</v>
      </c>
      <c r="G285" s="225">
        <v>95667.6</v>
      </c>
      <c r="H285" s="4">
        <f t="shared" si="8"/>
        <v>103.98652173913044</v>
      </c>
    </row>
    <row r="286" spans="1:8" ht="15" hidden="1">
      <c r="A286" s="6"/>
      <c r="B286" s="6"/>
      <c r="C286" s="6">
        <v>1335</v>
      </c>
      <c r="D286" s="6" t="s">
        <v>126</v>
      </c>
      <c r="E286" s="37"/>
      <c r="F286" s="203"/>
      <c r="G286" s="225"/>
      <c r="H286" s="4" t="e">
        <f t="shared" si="8"/>
        <v>#DIV/0!</v>
      </c>
    </row>
    <row r="287" spans="1:8" ht="15" hidden="1">
      <c r="A287" s="6"/>
      <c r="B287" s="6"/>
      <c r="C287" s="6">
        <v>1219</v>
      </c>
      <c r="D287" s="6" t="s">
        <v>127</v>
      </c>
      <c r="E287" s="37"/>
      <c r="F287" s="203"/>
      <c r="G287" s="225"/>
      <c r="H287" s="4" t="e">
        <f t="shared" si="8"/>
        <v>#DIV/0!</v>
      </c>
    </row>
    <row r="288" spans="1:8" ht="15">
      <c r="A288" s="6"/>
      <c r="B288" s="6"/>
      <c r="C288" s="6">
        <v>1337</v>
      </c>
      <c r="D288" s="6" t="s">
        <v>128</v>
      </c>
      <c r="E288" s="167">
        <v>10300</v>
      </c>
      <c r="F288" s="202">
        <v>10300</v>
      </c>
      <c r="G288" s="224">
        <v>10414.9</v>
      </c>
      <c r="H288" s="4">
        <f t="shared" si="8"/>
        <v>101.11553398058253</v>
      </c>
    </row>
    <row r="289" spans="1:8" ht="15">
      <c r="A289" s="6"/>
      <c r="B289" s="6"/>
      <c r="C289" s="6">
        <v>1341</v>
      </c>
      <c r="D289" s="6" t="s">
        <v>129</v>
      </c>
      <c r="E289" s="31">
        <v>1000</v>
      </c>
      <c r="F289" s="210">
        <v>1000</v>
      </c>
      <c r="G289" s="231">
        <v>940.5</v>
      </c>
      <c r="H289" s="4">
        <f t="shared" si="8"/>
        <v>94.05</v>
      </c>
    </row>
    <row r="290" spans="1:8" ht="15">
      <c r="A290" s="6"/>
      <c r="B290" s="6"/>
      <c r="C290" s="6">
        <v>1347</v>
      </c>
      <c r="D290" s="6" t="s">
        <v>130</v>
      </c>
      <c r="E290" s="31">
        <v>3600</v>
      </c>
      <c r="F290" s="210">
        <v>3600</v>
      </c>
      <c r="G290" s="231">
        <v>4032</v>
      </c>
      <c r="H290" s="4">
        <f t="shared" si="8"/>
        <v>112.00000000000001</v>
      </c>
    </row>
    <row r="291" spans="1:8" ht="15" hidden="1">
      <c r="A291" s="6"/>
      <c r="B291" s="6"/>
      <c r="C291" s="6">
        <v>1349</v>
      </c>
      <c r="D291" s="6" t="s">
        <v>131</v>
      </c>
      <c r="E291" s="37"/>
      <c r="F291" s="203"/>
      <c r="G291" s="225"/>
      <c r="H291" s="4" t="e">
        <f t="shared" si="8"/>
        <v>#DIV/0!</v>
      </c>
    </row>
    <row r="292" spans="1:8" ht="15">
      <c r="A292" s="6"/>
      <c r="B292" s="6"/>
      <c r="C292" s="6">
        <v>1351</v>
      </c>
      <c r="D292" s="6" t="s">
        <v>132</v>
      </c>
      <c r="E292" s="37">
        <v>1850</v>
      </c>
      <c r="F292" s="203">
        <v>1850</v>
      </c>
      <c r="G292" s="225">
        <v>1673.8</v>
      </c>
      <c r="H292" s="4">
        <f t="shared" si="8"/>
        <v>90.47567567567567</v>
      </c>
    </row>
    <row r="293" spans="1:8" ht="15">
      <c r="A293" s="6"/>
      <c r="B293" s="6"/>
      <c r="C293" s="6">
        <v>1361</v>
      </c>
      <c r="D293" s="6" t="s">
        <v>133</v>
      </c>
      <c r="E293" s="31">
        <v>2450</v>
      </c>
      <c r="F293" s="210">
        <v>2450</v>
      </c>
      <c r="G293" s="231">
        <v>1754</v>
      </c>
      <c r="H293" s="4">
        <f t="shared" si="8"/>
        <v>71.59183673469389</v>
      </c>
    </row>
    <row r="294" spans="1:8" ht="15">
      <c r="A294" s="6"/>
      <c r="B294" s="6"/>
      <c r="C294" s="6">
        <v>1511</v>
      </c>
      <c r="D294" s="6" t="s">
        <v>134</v>
      </c>
      <c r="E294" s="4">
        <v>25200</v>
      </c>
      <c r="F294" s="197">
        <v>25200</v>
      </c>
      <c r="G294" s="219">
        <v>21938.1</v>
      </c>
      <c r="H294" s="4">
        <f t="shared" si="8"/>
        <v>87.05595238095238</v>
      </c>
    </row>
    <row r="295" spans="1:8" ht="15" customHeight="1" hidden="1">
      <c r="A295" s="6"/>
      <c r="B295" s="6"/>
      <c r="C295" s="6">
        <v>2460</v>
      </c>
      <c r="D295" s="6" t="s">
        <v>135</v>
      </c>
      <c r="E295" s="4">
        <v>0</v>
      </c>
      <c r="F295" s="197">
        <v>0</v>
      </c>
      <c r="G295" s="219"/>
      <c r="H295" s="4" t="e">
        <f t="shared" si="8"/>
        <v>#DIV/0!</v>
      </c>
    </row>
    <row r="296" spans="1:8" ht="15">
      <c r="A296" s="6"/>
      <c r="B296" s="6"/>
      <c r="C296" s="6">
        <v>4112</v>
      </c>
      <c r="D296" s="6" t="s">
        <v>374</v>
      </c>
      <c r="E296" s="4">
        <v>46000</v>
      </c>
      <c r="F296" s="197">
        <v>45991.9</v>
      </c>
      <c r="G296" s="219">
        <v>45991.9</v>
      </c>
      <c r="H296" s="4">
        <f t="shared" si="8"/>
        <v>100</v>
      </c>
    </row>
    <row r="297" spans="1:8" ht="15" hidden="1">
      <c r="A297" s="6"/>
      <c r="B297" s="6">
        <v>3611</v>
      </c>
      <c r="C297" s="6">
        <v>2141</v>
      </c>
      <c r="D297" s="6" t="s">
        <v>136</v>
      </c>
      <c r="E297" s="4">
        <v>0</v>
      </c>
      <c r="F297" s="197">
        <v>0</v>
      </c>
      <c r="G297" s="219"/>
      <c r="H297" s="4" t="e">
        <f t="shared" si="8"/>
        <v>#DIV/0!</v>
      </c>
    </row>
    <row r="298" spans="1:8" ht="15" hidden="1">
      <c r="A298" s="6"/>
      <c r="B298" s="6">
        <v>3611</v>
      </c>
      <c r="C298" s="6">
        <v>2210</v>
      </c>
      <c r="D298" s="6" t="s">
        <v>137</v>
      </c>
      <c r="E298" s="4"/>
      <c r="F298" s="197"/>
      <c r="G298" s="219"/>
      <c r="H298" s="4" t="e">
        <f t="shared" si="8"/>
        <v>#DIV/0!</v>
      </c>
    </row>
    <row r="299" spans="1:8" ht="15" hidden="1">
      <c r="A299" s="6"/>
      <c r="B299" s="6">
        <v>6171</v>
      </c>
      <c r="C299" s="6">
        <v>2210</v>
      </c>
      <c r="D299" s="6" t="s">
        <v>138</v>
      </c>
      <c r="E299" s="4"/>
      <c r="F299" s="197"/>
      <c r="G299" s="219"/>
      <c r="H299" s="4" t="e">
        <f t="shared" si="8"/>
        <v>#DIV/0!</v>
      </c>
    </row>
    <row r="300" spans="1:8" ht="15" hidden="1">
      <c r="A300" s="6"/>
      <c r="B300" s="6">
        <v>6171</v>
      </c>
      <c r="C300" s="6">
        <v>2328</v>
      </c>
      <c r="D300" s="6" t="s">
        <v>139</v>
      </c>
      <c r="E300" s="4">
        <v>0</v>
      </c>
      <c r="F300" s="197">
        <v>0</v>
      </c>
      <c r="G300" s="219"/>
      <c r="H300" s="4" t="e">
        <f t="shared" si="8"/>
        <v>#DIV/0!</v>
      </c>
    </row>
    <row r="301" spans="1:8" ht="15">
      <c r="A301" s="6"/>
      <c r="B301" s="6">
        <v>6310</v>
      </c>
      <c r="C301" s="6">
        <v>2141</v>
      </c>
      <c r="D301" s="6" t="s">
        <v>140</v>
      </c>
      <c r="E301" s="4">
        <v>500</v>
      </c>
      <c r="F301" s="197">
        <v>1415</v>
      </c>
      <c r="G301" s="219">
        <v>1428.8</v>
      </c>
      <c r="H301" s="4">
        <f t="shared" si="8"/>
        <v>100.97526501766785</v>
      </c>
    </row>
    <row r="302" spans="1:8" ht="15" hidden="1">
      <c r="A302" s="6"/>
      <c r="B302" s="6">
        <v>6310</v>
      </c>
      <c r="C302" s="6">
        <v>2142</v>
      </c>
      <c r="D302" s="6" t="s">
        <v>141</v>
      </c>
      <c r="E302" s="3"/>
      <c r="F302" s="211"/>
      <c r="G302" s="219"/>
      <c r="H302" s="4" t="e">
        <f t="shared" si="8"/>
        <v>#DIV/0!</v>
      </c>
    </row>
    <row r="303" spans="1:8" ht="15" hidden="1">
      <c r="A303" s="6"/>
      <c r="B303" s="6">
        <v>3611</v>
      </c>
      <c r="C303" s="6">
        <v>2210</v>
      </c>
      <c r="D303" s="6" t="s">
        <v>142</v>
      </c>
      <c r="E303" s="3"/>
      <c r="F303" s="211"/>
      <c r="G303" s="219"/>
      <c r="H303" s="4" t="e">
        <f t="shared" si="8"/>
        <v>#DIV/0!</v>
      </c>
    </row>
    <row r="304" spans="1:8" ht="15" hidden="1">
      <c r="A304" s="6"/>
      <c r="B304" s="6">
        <v>6399</v>
      </c>
      <c r="C304" s="6">
        <v>2329</v>
      </c>
      <c r="D304" s="6" t="s">
        <v>143</v>
      </c>
      <c r="E304" s="3"/>
      <c r="F304" s="211"/>
      <c r="G304" s="219"/>
      <c r="H304" s="4" t="e">
        <f t="shared" si="8"/>
        <v>#DIV/0!</v>
      </c>
    </row>
    <row r="305" spans="1:8" ht="15">
      <c r="A305" s="6"/>
      <c r="B305" s="6">
        <v>6409</v>
      </c>
      <c r="C305" s="6">
        <v>2328</v>
      </c>
      <c r="D305" s="6" t="s">
        <v>144</v>
      </c>
      <c r="E305" s="3">
        <v>0</v>
      </c>
      <c r="F305" s="211">
        <v>0</v>
      </c>
      <c r="G305" s="219">
        <v>0</v>
      </c>
      <c r="H305" s="4" t="e">
        <f t="shared" si="8"/>
        <v>#DIV/0!</v>
      </c>
    </row>
    <row r="306" spans="1:8" ht="15.75" customHeight="1" thickBot="1">
      <c r="A306" s="17"/>
      <c r="B306" s="17"/>
      <c r="C306" s="17"/>
      <c r="D306" s="17"/>
      <c r="E306" s="104"/>
      <c r="F306" s="212"/>
      <c r="G306" s="232"/>
      <c r="H306" s="104"/>
    </row>
    <row r="307" spans="1:8" s="15" customFormat="1" ht="21.75" customHeight="1" thickBot="1" thickTop="1">
      <c r="A307" s="102"/>
      <c r="B307" s="102"/>
      <c r="C307" s="102"/>
      <c r="D307" s="103" t="s">
        <v>145</v>
      </c>
      <c r="E307" s="170">
        <f>SUM(E280:E306)</f>
        <v>376000</v>
      </c>
      <c r="F307" s="205">
        <f>SUM(F280:F306)</f>
        <v>373737.9</v>
      </c>
      <c r="G307" s="227">
        <f>SUM(G280:G306)</f>
        <v>357506.2</v>
      </c>
      <c r="H307" s="97">
        <f>(G307/F307)*100</f>
        <v>95.65692962902611</v>
      </c>
    </row>
    <row r="308" spans="1:8" ht="15" customHeight="1">
      <c r="A308" s="10"/>
      <c r="B308" s="10"/>
      <c r="C308" s="10"/>
      <c r="D308" s="1"/>
      <c r="E308" s="11"/>
      <c r="F308" s="11"/>
      <c r="G308" s="11"/>
      <c r="H308" s="11"/>
    </row>
    <row r="309" spans="1:8" ht="15">
      <c r="A309" s="15"/>
      <c r="B309" s="10"/>
      <c r="C309" s="10"/>
      <c r="D309" s="10"/>
      <c r="E309" s="18"/>
      <c r="F309" s="18"/>
      <c r="G309" s="18"/>
      <c r="H309" s="18"/>
    </row>
    <row r="310" spans="1:8" ht="15" hidden="1">
      <c r="A310" s="15"/>
      <c r="B310" s="10"/>
      <c r="C310" s="10"/>
      <c r="D310" s="10"/>
      <c r="E310" s="18"/>
      <c r="F310" s="18"/>
      <c r="G310" s="18"/>
      <c r="H310" s="18"/>
    </row>
    <row r="311" spans="1:8" ht="15" customHeight="1" thickBot="1">
      <c r="A311" s="15"/>
      <c r="B311" s="10"/>
      <c r="C311" s="10"/>
      <c r="D311" s="10"/>
      <c r="E311" s="18"/>
      <c r="F311" s="18"/>
      <c r="G311" s="18"/>
      <c r="H311" s="18"/>
    </row>
    <row r="312" spans="1:8" ht="15.75">
      <c r="A312" s="178" t="s">
        <v>2</v>
      </c>
      <c r="B312" s="178" t="s">
        <v>3</v>
      </c>
      <c r="C312" s="178" t="s">
        <v>4</v>
      </c>
      <c r="D312" s="179" t="s">
        <v>5</v>
      </c>
      <c r="E312" s="182" t="s">
        <v>6</v>
      </c>
      <c r="F312" s="182" t="s">
        <v>6</v>
      </c>
      <c r="G312" s="182" t="s">
        <v>300</v>
      </c>
      <c r="H312" s="182" t="s">
        <v>7</v>
      </c>
    </row>
    <row r="313" spans="1:8" ht="15.75" customHeight="1" thickBot="1">
      <c r="A313" s="180"/>
      <c r="B313" s="180"/>
      <c r="C313" s="180"/>
      <c r="D313" s="181"/>
      <c r="E313" s="183" t="s">
        <v>8</v>
      </c>
      <c r="F313" s="183" t="s">
        <v>332</v>
      </c>
      <c r="G313" s="195" t="s">
        <v>478</v>
      </c>
      <c r="H313" s="183" t="s">
        <v>9</v>
      </c>
    </row>
    <row r="314" spans="1:8" ht="16.5" customHeight="1" thickTop="1">
      <c r="A314" s="93">
        <v>120</v>
      </c>
      <c r="B314" s="93"/>
      <c r="C314" s="93"/>
      <c r="D314" s="57" t="s">
        <v>375</v>
      </c>
      <c r="E314" s="2"/>
      <c r="F314" s="196"/>
      <c r="G314" s="218"/>
      <c r="H314" s="2"/>
    </row>
    <row r="315" spans="1:8" ht="15.75">
      <c r="A315" s="100"/>
      <c r="B315" s="100"/>
      <c r="C315" s="100"/>
      <c r="D315" s="100"/>
      <c r="E315" s="4"/>
      <c r="F315" s="197"/>
      <c r="G315" s="219"/>
      <c r="H315" s="4"/>
    </row>
    <row r="316" spans="1:8" ht="15">
      <c r="A316" s="5"/>
      <c r="B316" s="6"/>
      <c r="C316" s="6">
        <v>2451</v>
      </c>
      <c r="D316" s="6" t="s">
        <v>422</v>
      </c>
      <c r="E316" s="4">
        <v>0</v>
      </c>
      <c r="F316" s="197">
        <v>1500</v>
      </c>
      <c r="G316" s="219">
        <v>1500</v>
      </c>
      <c r="H316" s="4">
        <f aca="true" t="shared" si="9" ref="H316:H336">(G316/F316)*100</f>
        <v>100</v>
      </c>
    </row>
    <row r="317" spans="1:8" ht="15">
      <c r="A317" s="32"/>
      <c r="B317" s="32">
        <v>3612</v>
      </c>
      <c r="C317" s="32">
        <v>2122</v>
      </c>
      <c r="D317" s="32" t="s">
        <v>146</v>
      </c>
      <c r="E317" s="4">
        <v>0</v>
      </c>
      <c r="F317" s="197">
        <v>1000</v>
      </c>
      <c r="G317" s="219">
        <v>1000</v>
      </c>
      <c r="H317" s="4">
        <f t="shared" si="9"/>
        <v>100</v>
      </c>
    </row>
    <row r="318" spans="1:8" ht="15">
      <c r="A318" s="6"/>
      <c r="B318" s="6">
        <v>3612</v>
      </c>
      <c r="C318" s="6">
        <v>2132</v>
      </c>
      <c r="D318" s="6" t="s">
        <v>147</v>
      </c>
      <c r="E318" s="190">
        <f>1644+9800</f>
        <v>11444</v>
      </c>
      <c r="F318" s="213">
        <v>6800</v>
      </c>
      <c r="G318" s="233">
        <v>6805.6</v>
      </c>
      <c r="H318" s="4">
        <f t="shared" si="9"/>
        <v>100.08235294117647</v>
      </c>
    </row>
    <row r="319" spans="1:8" ht="15">
      <c r="A319" s="6"/>
      <c r="B319" s="6">
        <v>3612</v>
      </c>
      <c r="C319" s="6">
        <v>2310</v>
      </c>
      <c r="D319" s="6" t="s">
        <v>148</v>
      </c>
      <c r="E319" s="190">
        <v>0</v>
      </c>
      <c r="F319" s="213">
        <v>0</v>
      </c>
      <c r="G319" s="233">
        <v>29.8</v>
      </c>
      <c r="H319" s="4" t="e">
        <f t="shared" si="9"/>
        <v>#DIV/0!</v>
      </c>
    </row>
    <row r="320" spans="1:8" ht="15" hidden="1">
      <c r="A320" s="6"/>
      <c r="B320" s="6">
        <v>3612</v>
      </c>
      <c r="C320" s="6">
        <v>2324</v>
      </c>
      <c r="D320" s="6" t="s">
        <v>149</v>
      </c>
      <c r="E320" s="4"/>
      <c r="F320" s="197"/>
      <c r="G320" s="219"/>
      <c r="H320" s="4" t="e">
        <f t="shared" si="9"/>
        <v>#DIV/0!</v>
      </c>
    </row>
    <row r="321" spans="1:8" ht="15" hidden="1">
      <c r="A321" s="6"/>
      <c r="B321" s="6">
        <v>3612</v>
      </c>
      <c r="C321" s="6">
        <v>2329</v>
      </c>
      <c r="D321" s="6" t="s">
        <v>150</v>
      </c>
      <c r="E321" s="4"/>
      <c r="F321" s="197"/>
      <c r="G321" s="219"/>
      <c r="H321" s="4" t="e">
        <f t="shared" si="9"/>
        <v>#DIV/0!</v>
      </c>
    </row>
    <row r="322" spans="1:8" ht="15">
      <c r="A322" s="6"/>
      <c r="B322" s="6">
        <v>3612</v>
      </c>
      <c r="C322" s="6">
        <v>3112</v>
      </c>
      <c r="D322" s="6" t="s">
        <v>151</v>
      </c>
      <c r="E322" s="4">
        <v>6000</v>
      </c>
      <c r="F322" s="197">
        <v>6000</v>
      </c>
      <c r="G322" s="219">
        <v>8849.3</v>
      </c>
      <c r="H322" s="4">
        <f t="shared" si="9"/>
        <v>147.48833333333332</v>
      </c>
    </row>
    <row r="323" spans="1:8" ht="15">
      <c r="A323" s="6"/>
      <c r="B323" s="6">
        <v>3613</v>
      </c>
      <c r="C323" s="6">
        <v>2132</v>
      </c>
      <c r="D323" s="6" t="s">
        <v>152</v>
      </c>
      <c r="E323" s="190">
        <v>4980</v>
      </c>
      <c r="F323" s="213">
        <v>3474</v>
      </c>
      <c r="G323" s="233">
        <v>3474.1</v>
      </c>
      <c r="H323" s="4">
        <f t="shared" si="9"/>
        <v>100.00287852619458</v>
      </c>
    </row>
    <row r="324" spans="1:8" ht="15">
      <c r="A324" s="5"/>
      <c r="B324" s="6">
        <v>3613</v>
      </c>
      <c r="C324" s="6">
        <v>3112</v>
      </c>
      <c r="D324" s="6" t="s">
        <v>153</v>
      </c>
      <c r="E324" s="4">
        <v>10000</v>
      </c>
      <c r="F324" s="197">
        <v>10000</v>
      </c>
      <c r="G324" s="219">
        <v>0</v>
      </c>
      <c r="H324" s="4">
        <f t="shared" si="9"/>
        <v>0</v>
      </c>
    </row>
    <row r="325" spans="1:8" ht="15">
      <c r="A325" s="5"/>
      <c r="B325" s="6">
        <v>3634</v>
      </c>
      <c r="C325" s="6">
        <v>2132</v>
      </c>
      <c r="D325" s="6" t="s">
        <v>154</v>
      </c>
      <c r="E325" s="4">
        <f>4900+931</f>
        <v>5831</v>
      </c>
      <c r="F325" s="197">
        <f>4900+931</f>
        <v>5831</v>
      </c>
      <c r="G325" s="219">
        <v>5652</v>
      </c>
      <c r="H325" s="4">
        <f t="shared" si="9"/>
        <v>96.93020065168925</v>
      </c>
    </row>
    <row r="326" spans="1:8" ht="15">
      <c r="A326" s="5"/>
      <c r="B326" s="6">
        <v>3636</v>
      </c>
      <c r="C326" s="6">
        <v>2131</v>
      </c>
      <c r="D326" s="6" t="s">
        <v>400</v>
      </c>
      <c r="E326" s="4">
        <v>0</v>
      </c>
      <c r="F326" s="197">
        <v>0</v>
      </c>
      <c r="G326" s="219">
        <v>0</v>
      </c>
      <c r="H326" s="4" t="e">
        <f t="shared" si="9"/>
        <v>#DIV/0!</v>
      </c>
    </row>
    <row r="327" spans="1:8" ht="15">
      <c r="A327" s="5"/>
      <c r="B327" s="6">
        <v>3639</v>
      </c>
      <c r="C327" s="6">
        <v>2119</v>
      </c>
      <c r="D327" s="6" t="s">
        <v>376</v>
      </c>
      <c r="E327" s="4">
        <v>10</v>
      </c>
      <c r="F327" s="197">
        <v>10</v>
      </c>
      <c r="G327" s="219">
        <v>313.2</v>
      </c>
      <c r="H327" s="4">
        <f t="shared" si="9"/>
        <v>3132</v>
      </c>
    </row>
    <row r="328" spans="1:8" ht="15">
      <c r="A328" s="6"/>
      <c r="B328" s="6">
        <v>3639</v>
      </c>
      <c r="C328" s="6">
        <v>2131</v>
      </c>
      <c r="D328" s="6" t="s">
        <v>155</v>
      </c>
      <c r="E328" s="4">
        <v>1350</v>
      </c>
      <c r="F328" s="197">
        <v>1350</v>
      </c>
      <c r="G328" s="219">
        <v>2058.4</v>
      </c>
      <c r="H328" s="4">
        <f t="shared" si="9"/>
        <v>152.47407407407408</v>
      </c>
    </row>
    <row r="329" spans="1:8" ht="15" hidden="1">
      <c r="A329" s="6"/>
      <c r="B329" s="6">
        <v>3639</v>
      </c>
      <c r="C329" s="6">
        <v>2132</v>
      </c>
      <c r="D329" s="6" t="s">
        <v>62</v>
      </c>
      <c r="E329" s="4"/>
      <c r="F329" s="197"/>
      <c r="G329" s="219"/>
      <c r="H329" s="4" t="e">
        <f t="shared" si="9"/>
        <v>#DIV/0!</v>
      </c>
    </row>
    <row r="330" spans="1:8" ht="15">
      <c r="A330" s="6"/>
      <c r="B330" s="6">
        <v>3639</v>
      </c>
      <c r="C330" s="6">
        <v>2324</v>
      </c>
      <c r="D330" s="6" t="s">
        <v>156</v>
      </c>
      <c r="E330" s="4">
        <v>600</v>
      </c>
      <c r="F330" s="197">
        <v>600</v>
      </c>
      <c r="G330" s="219">
        <v>925.3</v>
      </c>
      <c r="H330" s="4">
        <f t="shared" si="9"/>
        <v>154.21666666666667</v>
      </c>
    </row>
    <row r="331" spans="1:8" ht="15">
      <c r="A331" s="6"/>
      <c r="B331" s="6">
        <v>3639</v>
      </c>
      <c r="C331" s="6">
        <v>3111</v>
      </c>
      <c r="D331" s="6" t="s">
        <v>157</v>
      </c>
      <c r="E331" s="4">
        <v>12585</v>
      </c>
      <c r="F331" s="197">
        <v>12585</v>
      </c>
      <c r="G331" s="219">
        <v>17127.1</v>
      </c>
      <c r="H331" s="4">
        <f t="shared" si="9"/>
        <v>136.0913786253476</v>
      </c>
    </row>
    <row r="332" spans="1:8" ht="15" hidden="1">
      <c r="A332" s="6"/>
      <c r="B332" s="6">
        <v>3639</v>
      </c>
      <c r="C332" s="6">
        <v>3112</v>
      </c>
      <c r="D332" s="6" t="s">
        <v>158</v>
      </c>
      <c r="E332" s="4"/>
      <c r="F332" s="197"/>
      <c r="G332" s="219"/>
      <c r="H332" s="4" t="e">
        <f t="shared" si="9"/>
        <v>#DIV/0!</v>
      </c>
    </row>
    <row r="333" spans="1:8" ht="15" hidden="1">
      <c r="A333" s="6"/>
      <c r="B333" s="6">
        <v>3612</v>
      </c>
      <c r="C333" s="6">
        <v>3111</v>
      </c>
      <c r="D333" s="6" t="s">
        <v>159</v>
      </c>
      <c r="E333" s="4"/>
      <c r="F333" s="197"/>
      <c r="G333" s="219"/>
      <c r="H333" s="4" t="e">
        <f t="shared" si="9"/>
        <v>#DIV/0!</v>
      </c>
    </row>
    <row r="334" spans="1:8" ht="15" hidden="1">
      <c r="A334" s="6"/>
      <c r="B334" s="6">
        <v>3639</v>
      </c>
      <c r="C334" s="6">
        <v>3112</v>
      </c>
      <c r="D334" s="6" t="s">
        <v>160</v>
      </c>
      <c r="E334" s="4"/>
      <c r="F334" s="197"/>
      <c r="G334" s="219"/>
      <c r="H334" s="4" t="e">
        <f t="shared" si="9"/>
        <v>#DIV/0!</v>
      </c>
    </row>
    <row r="335" spans="1:8" ht="15" hidden="1">
      <c r="A335" s="6"/>
      <c r="B335" s="6">
        <v>3639</v>
      </c>
      <c r="C335" s="6">
        <v>3113</v>
      </c>
      <c r="D335" s="6" t="s">
        <v>161</v>
      </c>
      <c r="E335" s="4"/>
      <c r="F335" s="197"/>
      <c r="G335" s="219"/>
      <c r="H335" s="4" t="e">
        <f t="shared" si="9"/>
        <v>#DIV/0!</v>
      </c>
    </row>
    <row r="336" spans="1:8" ht="15" customHeight="1">
      <c r="A336" s="8"/>
      <c r="B336" s="8">
        <v>3639</v>
      </c>
      <c r="C336" s="8">
        <v>3119</v>
      </c>
      <c r="D336" s="8" t="s">
        <v>162</v>
      </c>
      <c r="E336" s="4">
        <v>7200</v>
      </c>
      <c r="F336" s="197">
        <v>7200</v>
      </c>
      <c r="G336" s="219">
        <v>7200</v>
      </c>
      <c r="H336" s="4">
        <f t="shared" si="9"/>
        <v>100</v>
      </c>
    </row>
    <row r="337" spans="1:8" ht="15" hidden="1">
      <c r="A337" s="8"/>
      <c r="B337" s="8">
        <v>6171</v>
      </c>
      <c r="C337" s="8">
        <v>2131</v>
      </c>
      <c r="D337" s="8" t="s">
        <v>61</v>
      </c>
      <c r="E337" s="4"/>
      <c r="F337" s="197"/>
      <c r="G337" s="219"/>
      <c r="H337" s="4"/>
    </row>
    <row r="338" spans="1:8" ht="15" hidden="1">
      <c r="A338" s="6"/>
      <c r="B338" s="6">
        <v>6171</v>
      </c>
      <c r="C338" s="6">
        <v>2324</v>
      </c>
      <c r="D338" s="6" t="s">
        <v>163</v>
      </c>
      <c r="E338" s="4"/>
      <c r="F338" s="197"/>
      <c r="G338" s="219"/>
      <c r="H338" s="4"/>
    </row>
    <row r="339" spans="1:8" ht="15" hidden="1">
      <c r="A339" s="6"/>
      <c r="B339" s="6"/>
      <c r="C339" s="6"/>
      <c r="D339" s="6"/>
      <c r="E339" s="4"/>
      <c r="F339" s="197"/>
      <c r="G339" s="219"/>
      <c r="H339" s="4"/>
    </row>
    <row r="340" spans="1:8" ht="15.75" customHeight="1" thickBot="1">
      <c r="A340" s="105"/>
      <c r="B340" s="105"/>
      <c r="C340" s="105"/>
      <c r="D340" s="105"/>
      <c r="E340" s="19"/>
      <c r="F340" s="214"/>
      <c r="G340" s="234"/>
      <c r="H340" s="19"/>
    </row>
    <row r="341" spans="1:8" s="15" customFormat="1" ht="22.5" customHeight="1" thickBot="1" thickTop="1">
      <c r="A341" s="102"/>
      <c r="B341" s="102"/>
      <c r="C341" s="102"/>
      <c r="D341" s="103" t="s">
        <v>164</v>
      </c>
      <c r="E341" s="170">
        <f>SUM(E315:E340)</f>
        <v>60000</v>
      </c>
      <c r="F341" s="205">
        <f>SUM(F315:F340)</f>
        <v>56350</v>
      </c>
      <c r="G341" s="227">
        <f>SUM(G315:G340)</f>
        <v>54934.799999999996</v>
      </c>
      <c r="H341" s="97">
        <f>(G341/F341)*100</f>
        <v>97.4885536823425</v>
      </c>
    </row>
    <row r="342" spans="1:8" ht="15" customHeight="1">
      <c r="A342" s="15"/>
      <c r="B342" s="10"/>
      <c r="C342" s="10"/>
      <c r="D342" s="10"/>
      <c r="E342" s="18"/>
      <c r="F342" s="18"/>
      <c r="G342" s="18"/>
      <c r="H342" s="18"/>
    </row>
    <row r="343" spans="1:8" ht="15" customHeight="1">
      <c r="A343" s="15"/>
      <c r="B343" s="10"/>
      <c r="C343" s="10"/>
      <c r="D343" s="10"/>
      <c r="E343" s="18"/>
      <c r="F343" s="18"/>
      <c r="G343" s="18"/>
      <c r="H343" s="18"/>
    </row>
    <row r="344" spans="1:8" ht="15" customHeight="1" thickBot="1">
      <c r="A344" s="15"/>
      <c r="B344" s="10"/>
      <c r="C344" s="10"/>
      <c r="D344" s="10"/>
      <c r="E344" s="18"/>
      <c r="F344" s="18"/>
      <c r="G344" s="18"/>
      <c r="H344" s="18"/>
    </row>
    <row r="345" spans="1:8" ht="15.75">
      <c r="A345" s="178" t="s">
        <v>2</v>
      </c>
      <c r="B345" s="178" t="s">
        <v>3</v>
      </c>
      <c r="C345" s="178" t="s">
        <v>4</v>
      </c>
      <c r="D345" s="179" t="s">
        <v>5</v>
      </c>
      <c r="E345" s="182" t="s">
        <v>6</v>
      </c>
      <c r="F345" s="182" t="s">
        <v>6</v>
      </c>
      <c r="G345" s="182" t="s">
        <v>300</v>
      </c>
      <c r="H345" s="182" t="s">
        <v>7</v>
      </c>
    </row>
    <row r="346" spans="1:8" ht="15.75" customHeight="1" thickBot="1">
      <c r="A346" s="180"/>
      <c r="B346" s="180"/>
      <c r="C346" s="180"/>
      <c r="D346" s="181"/>
      <c r="E346" s="183" t="s">
        <v>8</v>
      </c>
      <c r="F346" s="183" t="s">
        <v>332</v>
      </c>
      <c r="G346" s="195" t="s">
        <v>478</v>
      </c>
      <c r="H346" s="183" t="s">
        <v>9</v>
      </c>
    </row>
    <row r="347" spans="1:8" ht="15.75" customHeight="1" thickTop="1">
      <c r="A347" s="93">
        <v>130</v>
      </c>
      <c r="B347" s="93"/>
      <c r="C347" s="93"/>
      <c r="D347" s="94" t="s">
        <v>423</v>
      </c>
      <c r="E347" s="2"/>
      <c r="F347" s="196"/>
      <c r="G347" s="218"/>
      <c r="H347" s="2"/>
    </row>
    <row r="348" spans="1:8" ht="15">
      <c r="A348" s="6"/>
      <c r="B348" s="6"/>
      <c r="C348" s="6"/>
      <c r="D348" s="6"/>
      <c r="E348" s="140"/>
      <c r="F348" s="197"/>
      <c r="G348" s="219"/>
      <c r="H348" s="140"/>
    </row>
    <row r="349" spans="1:8" ht="15.75" hidden="1">
      <c r="A349" s="100"/>
      <c r="B349" s="100"/>
      <c r="C349" s="6">
        <v>4216</v>
      </c>
      <c r="D349" s="6" t="s">
        <v>317</v>
      </c>
      <c r="E349" s="4">
        <v>0</v>
      </c>
      <c r="F349" s="197">
        <v>0</v>
      </c>
      <c r="G349" s="219"/>
      <c r="H349" s="4" t="e">
        <f>(#REF!/F349)*100</f>
        <v>#REF!</v>
      </c>
    </row>
    <row r="350" spans="1:8" ht="15">
      <c r="A350" s="6"/>
      <c r="B350" s="6">
        <v>3612</v>
      </c>
      <c r="C350" s="6">
        <v>2111</v>
      </c>
      <c r="D350" s="6" t="s">
        <v>426</v>
      </c>
      <c r="E350" s="140">
        <v>0</v>
      </c>
      <c r="F350" s="197">
        <v>2000</v>
      </c>
      <c r="G350" s="219">
        <v>2558.7</v>
      </c>
      <c r="H350" s="4">
        <f aca="true" t="shared" si="10" ref="H350:H356">(G350/F350)*100</f>
        <v>127.935</v>
      </c>
    </row>
    <row r="351" spans="1:8" ht="15">
      <c r="A351" s="5"/>
      <c r="B351" s="5">
        <v>3612</v>
      </c>
      <c r="C351" s="5">
        <v>2132</v>
      </c>
      <c r="D351" s="6" t="s">
        <v>427</v>
      </c>
      <c r="E351" s="140">
        <v>0</v>
      </c>
      <c r="F351" s="197">
        <v>4644</v>
      </c>
      <c r="G351" s="219">
        <v>3380.9</v>
      </c>
      <c r="H351" s="4">
        <f t="shared" si="10"/>
        <v>72.80146425495263</v>
      </c>
    </row>
    <row r="352" spans="1:8" ht="15">
      <c r="A352" s="5"/>
      <c r="B352" s="5">
        <v>3612</v>
      </c>
      <c r="C352" s="5">
        <v>2324</v>
      </c>
      <c r="D352" s="6" t="s">
        <v>497</v>
      </c>
      <c r="E352" s="140">
        <v>0</v>
      </c>
      <c r="F352" s="197">
        <v>0</v>
      </c>
      <c r="G352" s="219">
        <v>17.5</v>
      </c>
      <c r="H352" s="4" t="e">
        <f t="shared" si="10"/>
        <v>#DIV/0!</v>
      </c>
    </row>
    <row r="353" spans="1:8" ht="15">
      <c r="A353" s="5"/>
      <c r="B353" s="5">
        <v>3613</v>
      </c>
      <c r="C353" s="5">
        <v>2111</v>
      </c>
      <c r="D353" s="6" t="s">
        <v>429</v>
      </c>
      <c r="E353" s="140">
        <v>0</v>
      </c>
      <c r="F353" s="197">
        <v>890</v>
      </c>
      <c r="G353" s="219">
        <v>760.6</v>
      </c>
      <c r="H353" s="4">
        <f t="shared" si="10"/>
        <v>85.46067415730337</v>
      </c>
    </row>
    <row r="354" spans="1:8" ht="15">
      <c r="A354" s="6"/>
      <c r="B354" s="6">
        <v>3613</v>
      </c>
      <c r="C354" s="6">
        <v>2129</v>
      </c>
      <c r="D354" s="6" t="s">
        <v>425</v>
      </c>
      <c r="E354" s="140">
        <v>0</v>
      </c>
      <c r="F354" s="197">
        <v>50.1</v>
      </c>
      <c r="G354" s="219">
        <v>223.3</v>
      </c>
      <c r="H354" s="4">
        <f t="shared" si="10"/>
        <v>445.7085828343313</v>
      </c>
    </row>
    <row r="355" spans="1:8" ht="15">
      <c r="A355" s="5"/>
      <c r="B355" s="5">
        <v>3613</v>
      </c>
      <c r="C355" s="5">
        <v>2132</v>
      </c>
      <c r="D355" s="6" t="s">
        <v>428</v>
      </c>
      <c r="E355" s="140">
        <v>0</v>
      </c>
      <c r="F355" s="197">
        <v>1506</v>
      </c>
      <c r="G355" s="219">
        <v>1985.9</v>
      </c>
      <c r="H355" s="4">
        <f t="shared" si="10"/>
        <v>131.86586985391767</v>
      </c>
    </row>
    <row r="356" spans="1:8" ht="15">
      <c r="A356" s="5"/>
      <c r="B356" s="5">
        <v>3613</v>
      </c>
      <c r="C356" s="5">
        <v>2324</v>
      </c>
      <c r="D356" s="6" t="s">
        <v>498</v>
      </c>
      <c r="E356" s="140">
        <v>0</v>
      </c>
      <c r="F356" s="197">
        <v>0</v>
      </c>
      <c r="G356" s="219">
        <v>2.4</v>
      </c>
      <c r="H356" s="4" t="e">
        <f t="shared" si="10"/>
        <v>#DIV/0!</v>
      </c>
    </row>
    <row r="357" spans="1:8" ht="15" customHeight="1" thickBot="1">
      <c r="A357" s="17"/>
      <c r="B357" s="17"/>
      <c r="C357" s="17"/>
      <c r="D357" s="17"/>
      <c r="E357" s="13"/>
      <c r="F357" s="204"/>
      <c r="G357" s="226"/>
      <c r="H357" s="13"/>
    </row>
    <row r="358" spans="1:8" s="15" customFormat="1" ht="21.75" customHeight="1" thickBot="1" thickTop="1">
      <c r="A358" s="102"/>
      <c r="B358" s="102"/>
      <c r="C358" s="102"/>
      <c r="D358" s="103" t="s">
        <v>424</v>
      </c>
      <c r="E358" s="170">
        <f>SUM(E349:E357)</f>
        <v>0</v>
      </c>
      <c r="F358" s="205">
        <f>SUM(F349:F357)</f>
        <v>9090.1</v>
      </c>
      <c r="G358" s="227">
        <f>SUM(G350:G357)</f>
        <v>8929.300000000001</v>
      </c>
      <c r="H358" s="97">
        <f>(G358/F358)*100</f>
        <v>98.23104256278809</v>
      </c>
    </row>
    <row r="359" spans="1:8" ht="15" customHeight="1">
      <c r="A359" s="15"/>
      <c r="B359" s="10"/>
      <c r="C359" s="10"/>
      <c r="D359" s="10"/>
      <c r="E359" s="18"/>
      <c r="F359" s="18"/>
      <c r="G359" s="185"/>
      <c r="H359" s="185"/>
    </row>
    <row r="360" spans="1:8" ht="15" customHeight="1">
      <c r="A360" s="15"/>
      <c r="B360" s="10"/>
      <c r="C360" s="10"/>
      <c r="D360" s="10"/>
      <c r="E360" s="18"/>
      <c r="F360" s="18"/>
      <c r="G360" s="18"/>
      <c r="H360" s="18"/>
    </row>
    <row r="361" spans="1:8" ht="15" customHeight="1">
      <c r="A361" s="15"/>
      <c r="B361" s="10"/>
      <c r="C361" s="10"/>
      <c r="D361" s="10"/>
      <c r="E361" s="18"/>
      <c r="F361" s="18"/>
      <c r="G361" s="18"/>
      <c r="H361" s="18"/>
    </row>
    <row r="362" spans="1:8" ht="15" customHeight="1" thickBot="1">
      <c r="A362" s="15"/>
      <c r="B362" s="10"/>
      <c r="C362" s="10"/>
      <c r="D362" s="10"/>
      <c r="E362" s="18"/>
      <c r="F362" s="18"/>
      <c r="G362" s="18"/>
      <c r="H362" s="18"/>
    </row>
    <row r="363" spans="1:8" ht="15.75">
      <c r="A363" s="178" t="s">
        <v>2</v>
      </c>
      <c r="B363" s="178" t="s">
        <v>3</v>
      </c>
      <c r="C363" s="178" t="s">
        <v>4</v>
      </c>
      <c r="D363" s="179" t="s">
        <v>5</v>
      </c>
      <c r="E363" s="182" t="s">
        <v>6</v>
      </c>
      <c r="F363" s="182" t="s">
        <v>6</v>
      </c>
      <c r="G363" s="182" t="s">
        <v>300</v>
      </c>
      <c r="H363" s="182" t="s">
        <v>7</v>
      </c>
    </row>
    <row r="364" spans="1:8" ht="15.75" customHeight="1" thickBot="1">
      <c r="A364" s="180"/>
      <c r="B364" s="180"/>
      <c r="C364" s="180"/>
      <c r="D364" s="181"/>
      <c r="E364" s="183" t="s">
        <v>8</v>
      </c>
      <c r="F364" s="183" t="s">
        <v>332</v>
      </c>
      <c r="G364" s="195" t="s">
        <v>470</v>
      </c>
      <c r="H364" s="183" t="s">
        <v>9</v>
      </c>
    </row>
    <row r="365" spans="1:8" ht="16.5" thickTop="1">
      <c r="A365" s="93">
        <v>8888</v>
      </c>
      <c r="B365" s="93"/>
      <c r="C365" s="93"/>
      <c r="D365" s="94"/>
      <c r="E365" s="2"/>
      <c r="F365" s="196"/>
      <c r="G365" s="218"/>
      <c r="H365" s="2"/>
    </row>
    <row r="366" spans="1:8" ht="15">
      <c r="A366" s="6"/>
      <c r="B366" s="6">
        <v>6171</v>
      </c>
      <c r="C366" s="6">
        <v>2329</v>
      </c>
      <c r="D366" s="6" t="s">
        <v>165</v>
      </c>
      <c r="E366" s="4">
        <v>0</v>
      </c>
      <c r="F366" s="197">
        <v>0</v>
      </c>
      <c r="G366" s="219">
        <v>0</v>
      </c>
      <c r="H366" s="4" t="e">
        <f>(G366/F366)*100</f>
        <v>#DIV/0!</v>
      </c>
    </row>
    <row r="367" spans="1:8" ht="15">
      <c r="A367" s="6"/>
      <c r="B367" s="6"/>
      <c r="C367" s="6"/>
      <c r="D367" s="6" t="s">
        <v>166</v>
      </c>
      <c r="E367" s="4"/>
      <c r="F367" s="197"/>
      <c r="G367" s="219"/>
      <c r="H367" s="4"/>
    </row>
    <row r="368" spans="1:8" ht="15.75" thickBot="1">
      <c r="A368" s="17"/>
      <c r="B368" s="17"/>
      <c r="C368" s="17"/>
      <c r="D368" s="17" t="s">
        <v>167</v>
      </c>
      <c r="E368" s="13"/>
      <c r="F368" s="204"/>
      <c r="G368" s="226"/>
      <c r="H368" s="13"/>
    </row>
    <row r="369" spans="1:8" s="15" customFormat="1" ht="22.5" customHeight="1" thickBot="1" thickTop="1">
      <c r="A369" s="102"/>
      <c r="B369" s="102"/>
      <c r="C369" s="102"/>
      <c r="D369" s="103" t="s">
        <v>168</v>
      </c>
      <c r="E369" s="170">
        <f>SUM(E366:E367)</f>
        <v>0</v>
      </c>
      <c r="F369" s="205">
        <f>SUM(F366:F367)</f>
        <v>0</v>
      </c>
      <c r="G369" s="227">
        <f>SUM(G366:G367)</f>
        <v>0</v>
      </c>
      <c r="H369" s="97" t="e">
        <f>(G369/F369)*100</f>
        <v>#DIV/0!</v>
      </c>
    </row>
    <row r="370" spans="1:8" ht="15">
      <c r="A370" s="15"/>
      <c r="B370" s="10"/>
      <c r="C370" s="10"/>
      <c r="D370" s="10"/>
      <c r="E370" s="18"/>
      <c r="F370" s="18"/>
      <c r="G370" s="18"/>
      <c r="H370" s="18"/>
    </row>
    <row r="371" spans="1:8" ht="15" hidden="1">
      <c r="A371" s="15"/>
      <c r="B371" s="10"/>
      <c r="C371" s="10"/>
      <c r="D371" s="10"/>
      <c r="E371" s="18"/>
      <c r="F371" s="18"/>
      <c r="G371" s="18"/>
      <c r="H371" s="18"/>
    </row>
    <row r="372" spans="1:8" ht="15" hidden="1">
      <c r="A372" s="15"/>
      <c r="B372" s="10"/>
      <c r="C372" s="10"/>
      <c r="D372" s="10"/>
      <c r="E372" s="18"/>
      <c r="F372" s="18"/>
      <c r="G372" s="18"/>
      <c r="H372" s="18"/>
    </row>
    <row r="373" spans="1:8" ht="15" hidden="1">
      <c r="A373" s="15"/>
      <c r="B373" s="10"/>
      <c r="C373" s="10"/>
      <c r="D373" s="10"/>
      <c r="E373" s="18"/>
      <c r="F373" s="18"/>
      <c r="G373" s="18"/>
      <c r="H373" s="18"/>
    </row>
    <row r="374" spans="1:8" ht="15" hidden="1">
      <c r="A374" s="15"/>
      <c r="B374" s="10"/>
      <c r="C374" s="10"/>
      <c r="D374" s="10"/>
      <c r="E374" s="18"/>
      <c r="F374" s="18"/>
      <c r="G374" s="18"/>
      <c r="H374" s="18"/>
    </row>
    <row r="375" spans="1:8" ht="15" hidden="1">
      <c r="A375" s="15"/>
      <c r="B375" s="10"/>
      <c r="C375" s="10"/>
      <c r="D375" s="10"/>
      <c r="E375" s="18"/>
      <c r="F375" s="18"/>
      <c r="G375" s="18"/>
      <c r="H375" s="18"/>
    </row>
    <row r="376" spans="1:8" ht="15" customHeight="1">
      <c r="A376" s="15"/>
      <c r="B376" s="10"/>
      <c r="C376" s="10"/>
      <c r="D376" s="10"/>
      <c r="E376" s="18"/>
      <c r="F376" s="18"/>
      <c r="G376" s="18"/>
      <c r="H376" s="18"/>
    </row>
    <row r="377" spans="1:8" ht="15" customHeight="1" thickBot="1">
      <c r="A377" s="15"/>
      <c r="B377" s="15"/>
      <c r="C377" s="15"/>
      <c r="D377" s="15"/>
      <c r="E377" s="91"/>
      <c r="F377" s="91"/>
      <c r="G377" s="91"/>
      <c r="H377" s="91"/>
    </row>
    <row r="378" spans="1:8" ht="15.75">
      <c r="A378" s="178" t="s">
        <v>2</v>
      </c>
      <c r="B378" s="178" t="s">
        <v>3</v>
      </c>
      <c r="C378" s="178" t="s">
        <v>4</v>
      </c>
      <c r="D378" s="179" t="s">
        <v>5</v>
      </c>
      <c r="E378" s="182" t="s">
        <v>6</v>
      </c>
      <c r="F378" s="182" t="s">
        <v>6</v>
      </c>
      <c r="G378" s="182" t="s">
        <v>300</v>
      </c>
      <c r="H378" s="182" t="s">
        <v>7</v>
      </c>
    </row>
    <row r="379" spans="1:8" ht="15.75" customHeight="1" thickBot="1">
      <c r="A379" s="180"/>
      <c r="B379" s="180"/>
      <c r="C379" s="180"/>
      <c r="D379" s="181"/>
      <c r="E379" s="183" t="s">
        <v>8</v>
      </c>
      <c r="F379" s="183" t="s">
        <v>332</v>
      </c>
      <c r="G379" s="195" t="s">
        <v>478</v>
      </c>
      <c r="H379" s="183" t="s">
        <v>9</v>
      </c>
    </row>
    <row r="380" spans="1:8" s="15" customFormat="1" ht="30.75" customHeight="1" thickBot="1" thickTop="1">
      <c r="A380" s="103"/>
      <c r="B380" s="106"/>
      <c r="C380" s="107"/>
      <c r="D380" s="108" t="s">
        <v>169</v>
      </c>
      <c r="E380" s="20">
        <f>SUM(E47,E76,E140,E177,E202,E217,E235,E251,E271,E307,E341,E358,E369)</f>
        <v>650602</v>
      </c>
      <c r="F380" s="215">
        <f>SUM(F47,F76,F140,F177,F202,F217,F235,F251,F271,F307,F341,F358,F369)</f>
        <v>683673.7999999999</v>
      </c>
      <c r="G380" s="235">
        <f>SUM(G47,G76,G140,G177,G202,G217,G235,G251,G271,G307,G341,G358,G369)</f>
        <v>655121.3</v>
      </c>
      <c r="H380" s="20">
        <f>(G380/F380)*100</f>
        <v>95.82366619870471</v>
      </c>
    </row>
    <row r="381" spans="1:8" ht="15" customHeight="1">
      <c r="A381" s="1"/>
      <c r="B381" s="109"/>
      <c r="C381" s="110"/>
      <c r="D381" s="111"/>
      <c r="E381" s="21"/>
      <c r="F381" s="21"/>
      <c r="G381" s="21"/>
      <c r="H381" s="21"/>
    </row>
    <row r="382" spans="1:8" ht="15" customHeight="1" hidden="1">
      <c r="A382" s="1"/>
      <c r="B382" s="109"/>
      <c r="C382" s="110"/>
      <c r="D382" s="111"/>
      <c r="E382" s="21"/>
      <c r="F382" s="21"/>
      <c r="G382" s="21"/>
      <c r="H382" s="21"/>
    </row>
    <row r="383" spans="1:8" ht="12.75" customHeight="1" hidden="1">
      <c r="A383" s="1"/>
      <c r="B383" s="109"/>
      <c r="C383" s="110"/>
      <c r="D383" s="111"/>
      <c r="E383" s="21"/>
      <c r="F383" s="21"/>
      <c r="G383" s="21"/>
      <c r="H383" s="21"/>
    </row>
    <row r="384" spans="1:8" ht="12.75" customHeight="1" hidden="1">
      <c r="A384" s="1"/>
      <c r="B384" s="109"/>
      <c r="C384" s="110"/>
      <c r="D384" s="111"/>
      <c r="E384" s="21"/>
      <c r="F384" s="21"/>
      <c r="G384" s="21"/>
      <c r="H384" s="21"/>
    </row>
    <row r="385" spans="1:8" ht="12.75" customHeight="1" hidden="1">
      <c r="A385" s="1"/>
      <c r="B385" s="109"/>
      <c r="C385" s="110"/>
      <c r="D385" s="111"/>
      <c r="E385" s="21"/>
      <c r="F385" s="21"/>
      <c r="G385" s="21"/>
      <c r="H385" s="21"/>
    </row>
    <row r="386" spans="1:8" ht="12.75" customHeight="1" hidden="1">
      <c r="A386" s="1"/>
      <c r="B386" s="109"/>
      <c r="C386" s="110"/>
      <c r="D386" s="111"/>
      <c r="E386" s="21"/>
      <c r="F386" s="21"/>
      <c r="G386" s="21"/>
      <c r="H386" s="21"/>
    </row>
    <row r="387" spans="1:8" ht="12.75" customHeight="1" hidden="1">
      <c r="A387" s="1"/>
      <c r="B387" s="109"/>
      <c r="C387" s="110"/>
      <c r="D387" s="111"/>
      <c r="E387" s="21"/>
      <c r="F387" s="21"/>
      <c r="G387" s="21"/>
      <c r="H387" s="21"/>
    </row>
    <row r="388" spans="1:8" ht="12.75" customHeight="1" hidden="1">
      <c r="A388" s="1"/>
      <c r="B388" s="109"/>
      <c r="C388" s="110"/>
      <c r="D388" s="111"/>
      <c r="E388" s="21"/>
      <c r="F388" s="21"/>
      <c r="G388" s="21"/>
      <c r="H388" s="21"/>
    </row>
    <row r="389" spans="1:8" ht="15" customHeight="1">
      <c r="A389" s="1"/>
      <c r="B389" s="109"/>
      <c r="C389" s="110"/>
      <c r="D389" s="111"/>
      <c r="E389" s="21"/>
      <c r="F389" s="21"/>
      <c r="G389" s="21"/>
      <c r="H389" s="21"/>
    </row>
    <row r="390" spans="1:8" ht="15" customHeight="1" thickBot="1">
      <c r="A390" s="1"/>
      <c r="B390" s="109"/>
      <c r="C390" s="110"/>
      <c r="D390" s="111"/>
      <c r="E390" s="112"/>
      <c r="F390" s="112"/>
      <c r="G390" s="112"/>
      <c r="H390" s="112"/>
    </row>
    <row r="391" spans="1:8" ht="15.75">
      <c r="A391" s="178" t="s">
        <v>2</v>
      </c>
      <c r="B391" s="178" t="s">
        <v>3</v>
      </c>
      <c r="C391" s="178" t="s">
        <v>4</v>
      </c>
      <c r="D391" s="179" t="s">
        <v>5</v>
      </c>
      <c r="E391" s="182" t="s">
        <v>6</v>
      </c>
      <c r="F391" s="182" t="s">
        <v>6</v>
      </c>
      <c r="G391" s="182" t="s">
        <v>300</v>
      </c>
      <c r="H391" s="182" t="s">
        <v>7</v>
      </c>
    </row>
    <row r="392" spans="1:8" ht="15.75" customHeight="1" thickBot="1">
      <c r="A392" s="180"/>
      <c r="B392" s="180"/>
      <c r="C392" s="180"/>
      <c r="D392" s="181"/>
      <c r="E392" s="183" t="s">
        <v>8</v>
      </c>
      <c r="F392" s="183" t="s">
        <v>332</v>
      </c>
      <c r="G392" s="195" t="s">
        <v>478</v>
      </c>
      <c r="H392" s="183" t="s">
        <v>9</v>
      </c>
    </row>
    <row r="393" spans="1:8" ht="16.5" customHeight="1" thickTop="1">
      <c r="A393" s="22">
        <v>110</v>
      </c>
      <c r="B393" s="22"/>
      <c r="C393" s="22"/>
      <c r="D393" s="23" t="s">
        <v>170</v>
      </c>
      <c r="E393" s="174"/>
      <c r="F393" s="216"/>
      <c r="G393" s="236"/>
      <c r="H393" s="174"/>
    </row>
    <row r="394" spans="1:8" ht="14.25" customHeight="1">
      <c r="A394" s="24"/>
      <c r="B394" s="24"/>
      <c r="C394" s="24"/>
      <c r="D394" s="1"/>
      <c r="E394" s="174"/>
      <c r="F394" s="216"/>
      <c r="G394" s="236"/>
      <c r="H394" s="174"/>
    </row>
    <row r="395" spans="1:8" ht="15" customHeight="1">
      <c r="A395" s="6"/>
      <c r="B395" s="6"/>
      <c r="C395" s="6">
        <v>8115</v>
      </c>
      <c r="D395" s="12" t="s">
        <v>316</v>
      </c>
      <c r="E395" s="175">
        <v>6478</v>
      </c>
      <c r="F395" s="217">
        <v>168786.7</v>
      </c>
      <c r="G395" s="237">
        <v>146144.5</v>
      </c>
      <c r="H395" s="4">
        <f>(G395/F395)*100</f>
        <v>86.58531744503564</v>
      </c>
    </row>
    <row r="396" spans="1:8" ht="15" hidden="1">
      <c r="A396" s="6"/>
      <c r="B396" s="6"/>
      <c r="C396" s="6">
        <v>8123</v>
      </c>
      <c r="D396" s="157" t="s">
        <v>171</v>
      </c>
      <c r="E396" s="7"/>
      <c r="F396" s="198"/>
      <c r="G396" s="220"/>
      <c r="H396" s="4" t="e">
        <f>(G396/F396)*100</f>
        <v>#DIV/0!</v>
      </c>
    </row>
    <row r="397" spans="1:8" ht="14.25" customHeight="1">
      <c r="A397" s="6"/>
      <c r="B397" s="6"/>
      <c r="C397" s="6">
        <v>8124</v>
      </c>
      <c r="D397" s="12" t="s">
        <v>172</v>
      </c>
      <c r="E397" s="4">
        <v>-18378</v>
      </c>
      <c r="F397" s="197">
        <v>-18378</v>
      </c>
      <c r="G397" s="219">
        <v>-18376.4</v>
      </c>
      <c r="H397" s="4">
        <f>(G397/F397)*100</f>
        <v>99.99129393840462</v>
      </c>
    </row>
    <row r="398" spans="1:8" ht="15" customHeight="1" thickBot="1">
      <c r="A398" s="105"/>
      <c r="B398" s="105"/>
      <c r="C398" s="105">
        <v>8902</v>
      </c>
      <c r="D398" s="176" t="s">
        <v>322</v>
      </c>
      <c r="E398" s="19">
        <v>0</v>
      </c>
      <c r="F398" s="214">
        <v>-250</v>
      </c>
      <c r="G398" s="234">
        <v>-49.1</v>
      </c>
      <c r="H398" s="4">
        <f>(G398/F398)*100</f>
        <v>19.64</v>
      </c>
    </row>
    <row r="399" spans="1:8" s="15" customFormat="1" ht="22.5" customHeight="1" thickBot="1" thickTop="1">
      <c r="A399" s="102"/>
      <c r="B399" s="102"/>
      <c r="C399" s="102"/>
      <c r="D399" s="177" t="s">
        <v>173</v>
      </c>
      <c r="E399" s="170">
        <f>SUM(E395:E398)</f>
        <v>-11900</v>
      </c>
      <c r="F399" s="205">
        <f>SUM(F395:F398)</f>
        <v>150158.7</v>
      </c>
      <c r="G399" s="227">
        <f>SUM(G395:G398)</f>
        <v>127719</v>
      </c>
      <c r="H399" s="97">
        <f>(G399/F399)*100</f>
        <v>85.0560107406364</v>
      </c>
    </row>
    <row r="400" spans="1:8" s="15" customFormat="1" ht="22.5" customHeight="1">
      <c r="A400" s="10"/>
      <c r="B400" s="10"/>
      <c r="C400" s="10"/>
      <c r="D400" s="1"/>
      <c r="E400" s="11"/>
      <c r="F400" s="292"/>
      <c r="G400" s="11"/>
      <c r="H400" s="11"/>
    </row>
    <row r="401" spans="1:8" ht="15" customHeight="1">
      <c r="A401" s="15" t="s">
        <v>174</v>
      </c>
      <c r="B401" s="15"/>
      <c r="C401" s="15"/>
      <c r="D401" s="1"/>
      <c r="E401" s="11"/>
      <c r="F401" s="292"/>
      <c r="G401" s="11"/>
      <c r="H401" s="11"/>
    </row>
    <row r="402" spans="1:8" ht="15">
      <c r="A402" s="10"/>
      <c r="B402" s="15"/>
      <c r="C402" s="10"/>
      <c r="D402" s="15"/>
      <c r="E402" s="91"/>
      <c r="F402" s="293"/>
      <c r="G402" s="91"/>
      <c r="H402" s="91"/>
    </row>
    <row r="403" spans="1:8" ht="15">
      <c r="A403" s="10"/>
      <c r="B403" s="10"/>
      <c r="C403" s="10"/>
      <c r="D403" s="15"/>
      <c r="E403" s="91"/>
      <c r="F403" s="91"/>
      <c r="G403" s="91"/>
      <c r="H403" s="91"/>
    </row>
    <row r="404" spans="1:8" ht="15" hidden="1">
      <c r="A404" s="27"/>
      <c r="B404" s="27"/>
      <c r="C404" s="27"/>
      <c r="D404" s="36" t="s">
        <v>324</v>
      </c>
      <c r="E404" s="59" t="e">
        <f>SUM(E12,E151,E152,E244,E265,E296,#REF!)</f>
        <v>#REF!</v>
      </c>
      <c r="F404" s="59"/>
      <c r="G404" s="59"/>
      <c r="H404" s="59"/>
    </row>
    <row r="405" spans="1:8" ht="15">
      <c r="A405" s="27"/>
      <c r="B405" s="27"/>
      <c r="C405" s="27"/>
      <c r="D405" s="25" t="s">
        <v>175</v>
      </c>
      <c r="E405" s="26">
        <f>E380+E399</f>
        <v>638702</v>
      </c>
      <c r="F405" s="26">
        <f>F380+F399</f>
        <v>833832.5</v>
      </c>
      <c r="G405" s="26">
        <f>G380+G399</f>
        <v>782840.3</v>
      </c>
      <c r="H405" s="4">
        <f>(G405/F405)*100</f>
        <v>93.88459912512405</v>
      </c>
    </row>
    <row r="406" spans="1:8" ht="15" hidden="1">
      <c r="A406" s="27"/>
      <c r="B406" s="27"/>
      <c r="C406" s="27"/>
      <c r="D406" s="25" t="s">
        <v>176</v>
      </c>
      <c r="E406" s="26"/>
      <c r="F406" s="26"/>
      <c r="G406" s="26"/>
      <c r="H406" s="26"/>
    </row>
    <row r="407" spans="1:8" ht="15" hidden="1">
      <c r="A407" s="27"/>
      <c r="B407" s="27"/>
      <c r="C407" s="27"/>
      <c r="D407" s="27" t="s">
        <v>178</v>
      </c>
      <c r="E407" s="28">
        <f>SUM(E268,E322,E324,E331,E336)</f>
        <v>35785</v>
      </c>
      <c r="F407" s="28"/>
      <c r="G407" s="28"/>
      <c r="H407" s="28"/>
    </row>
    <row r="408" spans="1:8" ht="15" hidden="1">
      <c r="A408" s="36"/>
      <c r="B408" s="36"/>
      <c r="C408" s="36"/>
      <c r="D408" s="36" t="s">
        <v>177</v>
      </c>
      <c r="E408" s="59"/>
      <c r="F408" s="59"/>
      <c r="G408" s="59"/>
      <c r="H408" s="59"/>
    </row>
    <row r="409" spans="1:8" ht="15" hidden="1">
      <c r="A409" s="36"/>
      <c r="B409" s="36"/>
      <c r="C409" s="36"/>
      <c r="D409" s="36" t="s">
        <v>178</v>
      </c>
      <c r="E409" s="59"/>
      <c r="F409" s="59"/>
      <c r="G409" s="59"/>
      <c r="H409" s="59"/>
    </row>
    <row r="410" spans="1:8" ht="15" hidden="1">
      <c r="A410" s="36"/>
      <c r="B410" s="36"/>
      <c r="C410" s="36"/>
      <c r="D410" s="36"/>
      <c r="E410" s="59"/>
      <c r="F410" s="59"/>
      <c r="G410" s="59"/>
      <c r="H410" s="59"/>
    </row>
    <row r="411" spans="1:8" ht="15" hidden="1">
      <c r="A411" s="36"/>
      <c r="B411" s="36"/>
      <c r="C411" s="36"/>
      <c r="D411" s="36" t="s">
        <v>179</v>
      </c>
      <c r="E411" s="59"/>
      <c r="F411" s="59"/>
      <c r="G411" s="59"/>
      <c r="H411" s="59"/>
    </row>
    <row r="412" spans="1:8" ht="15" hidden="1">
      <c r="A412" s="36"/>
      <c r="B412" s="36"/>
      <c r="C412" s="36"/>
      <c r="D412" s="36" t="s">
        <v>180</v>
      </c>
      <c r="E412" s="59"/>
      <c r="F412" s="59"/>
      <c r="G412" s="59"/>
      <c r="H412" s="59"/>
    </row>
    <row r="413" spans="1:8" ht="15" hidden="1">
      <c r="A413" s="36"/>
      <c r="B413" s="36"/>
      <c r="C413" s="36"/>
      <c r="D413" s="36" t="s">
        <v>325</v>
      </c>
      <c r="E413" s="59">
        <f>SUM(E9,E10,E85,E86,E87,E149,E188,E189,E190,E191,E192,E213,E227,E229,E266,E280,E281,E282,E283,E284,E285,E288,E289,E290,E292,E293,E294)</f>
        <v>342678</v>
      </c>
      <c r="F413" s="59"/>
      <c r="G413" s="59"/>
      <c r="H413" s="59"/>
    </row>
    <row r="414" spans="1:8" ht="15.75" hidden="1">
      <c r="A414" s="36"/>
      <c r="B414" s="36"/>
      <c r="C414" s="36"/>
      <c r="D414" s="69" t="s">
        <v>287</v>
      </c>
      <c r="E414" s="191">
        <v>0</v>
      </c>
      <c r="F414" s="191"/>
      <c r="G414" s="191"/>
      <c r="H414" s="191"/>
    </row>
    <row r="415" spans="1:8" ht="15" hidden="1">
      <c r="A415" s="36"/>
      <c r="B415" s="36"/>
      <c r="C415" s="36"/>
      <c r="D415" s="36"/>
      <c r="E415" s="59"/>
      <c r="F415" s="59"/>
      <c r="G415" s="59"/>
      <c r="H415" s="59"/>
    </row>
    <row r="416" spans="1:8" ht="15" hidden="1">
      <c r="A416" s="36"/>
      <c r="B416" s="36"/>
      <c r="C416" s="36"/>
      <c r="D416" s="36"/>
      <c r="E416" s="59"/>
      <c r="F416" s="59"/>
      <c r="G416" s="59"/>
      <c r="H416" s="59"/>
    </row>
    <row r="417" spans="1:8" ht="15">
      <c r="A417" s="36"/>
      <c r="B417" s="36"/>
      <c r="C417" s="36"/>
      <c r="D417" s="36"/>
      <c r="E417" s="59"/>
      <c r="F417" s="59"/>
      <c r="G417" s="59"/>
      <c r="H417" s="59"/>
    </row>
    <row r="418" spans="1:8" ht="15">
      <c r="A418" s="36"/>
      <c r="B418" s="36"/>
      <c r="C418" s="36"/>
      <c r="D418" s="36"/>
      <c r="E418" s="59"/>
      <c r="F418" s="59"/>
      <c r="G418" s="59"/>
      <c r="H418" s="59"/>
    </row>
    <row r="419" spans="1:8" ht="15.75" hidden="1">
      <c r="A419" s="36"/>
      <c r="B419" s="36"/>
      <c r="C419" s="36"/>
      <c r="D419" s="36" t="s">
        <v>177</v>
      </c>
      <c r="E419" s="191">
        <f>SUM(E9,E10,E85,E86,E87,E88,E149,E188,E189,E190,E191,E192,E213,E227,E228,E229,E265,E280,E281,E282,E283,E284,E285,E288,E289,E290,E292,E293,E294)</f>
        <v>343438</v>
      </c>
      <c r="F419" s="191">
        <f>SUM(F9,F10,F85,F86,F87,F88,F149,F188,F189,F190,F191,F192,F213,F227,F228,F229,F265,F280,F281,F282,F283,F284,F285,F288,F289,F290,F292,F293,F294)</f>
        <v>340254</v>
      </c>
      <c r="G419" s="191">
        <f>SUM(G9,G10,G85,G86,G87,G88,G149,G188,G189,G190,G191,G192,G213,G227,G228,G229,G265,G280,G281,G282,G283,G284,G285,G288,G289,G290,G292,G293,G294)</f>
        <v>321361.1</v>
      </c>
      <c r="H419" s="191" t="e">
        <f>SUM(H9,H10,H85,H86,H87,H88,H149,H188,H189,H190,H191,H192,H213,H227,H228,H229,H265,H280,H281,H282,H283,H284,H285,H288,H289,H290,H292,H293,H294)</f>
        <v>#DIV/0!</v>
      </c>
    </row>
    <row r="420" spans="1:8" ht="15" hidden="1">
      <c r="A420" s="36"/>
      <c r="B420" s="36"/>
      <c r="C420" s="36"/>
      <c r="D420" s="36" t="s">
        <v>377</v>
      </c>
      <c r="E420" s="59">
        <f>SUM(E280,E281,E282,E283,E285)</f>
        <v>209800</v>
      </c>
      <c r="F420" s="59">
        <f>SUM(F280,F281,F282,F283,F285)</f>
        <v>209800</v>
      </c>
      <c r="G420" s="59">
        <f>SUM(G280,G281,G282,G283,G285)</f>
        <v>197201.2</v>
      </c>
      <c r="H420" s="59">
        <f>SUM(H280,H281,H282,H283,H285)</f>
        <v>467.7743301457775</v>
      </c>
    </row>
    <row r="421" spans="1:8" ht="15" hidden="1">
      <c r="A421" s="36"/>
      <c r="B421" s="36"/>
      <c r="C421" s="36"/>
      <c r="D421" s="36" t="s">
        <v>378</v>
      </c>
      <c r="E421" s="59">
        <f>SUM(E9,E85,E86,E87,E288,E289,E290)</f>
        <v>16555</v>
      </c>
      <c r="F421" s="59">
        <f>SUM(F9,F85,F86,F87,F288,F289,F290)</f>
        <v>16540</v>
      </c>
      <c r="G421" s="59">
        <f>SUM(G9,G85,G86,G87,G288,G289,G290)</f>
        <v>16744.3</v>
      </c>
      <c r="H421" s="59" t="e">
        <f>SUM(H9,H85,H86,H87,H288,H289,H290)</f>
        <v>#DIV/0!</v>
      </c>
    </row>
    <row r="422" spans="1:8" ht="15" hidden="1">
      <c r="A422" s="36"/>
      <c r="B422" s="36"/>
      <c r="C422" s="36"/>
      <c r="D422" s="36" t="s">
        <v>379</v>
      </c>
      <c r="E422" s="59">
        <f>SUM(E10,E88,E149,E192,E213,E229,E265,E293)</f>
        <v>13513</v>
      </c>
      <c r="F422" s="59">
        <f>SUM(F10,F88,F149,F192,F213,F229,F265,F293)</f>
        <v>13513</v>
      </c>
      <c r="G422" s="59">
        <f>SUM(G10,G88,G149,G192,G213,G229,G265,G293)</f>
        <v>10045.7</v>
      </c>
      <c r="H422" s="59">
        <f>SUM(H10,H88,H149,H192,H213,H229,H265,H293)</f>
        <v>789.886040836603</v>
      </c>
    </row>
    <row r="423" spans="1:8" ht="15" hidden="1">
      <c r="A423" s="36"/>
      <c r="B423" s="36"/>
      <c r="C423" s="36"/>
      <c r="D423" s="36" t="s">
        <v>380</v>
      </c>
      <c r="E423" s="59"/>
      <c r="F423" s="59"/>
      <c r="G423" s="59"/>
      <c r="H423" s="59"/>
    </row>
    <row r="424" spans="1:8" ht="15" hidden="1">
      <c r="A424" s="36"/>
      <c r="B424" s="36"/>
      <c r="C424" s="36"/>
      <c r="D424" s="36" t="s">
        <v>381</v>
      </c>
      <c r="E424" s="59" t="e">
        <f>+E380-E419-E427-E428</f>
        <v>#REF!</v>
      </c>
      <c r="F424" s="59" t="e">
        <f>+F380-F419-F427-F428</f>
        <v>#REF!</v>
      </c>
      <c r="G424" s="59" t="e">
        <f>+G380-G419-G427-G428</f>
        <v>#REF!</v>
      </c>
      <c r="H424" s="59" t="e">
        <f>+H380-H419-H427-H428</f>
        <v>#DIV/0!</v>
      </c>
    </row>
    <row r="425" spans="1:8" ht="15" hidden="1">
      <c r="A425" s="36"/>
      <c r="B425" s="36"/>
      <c r="C425" s="36"/>
      <c r="D425" s="36" t="s">
        <v>382</v>
      </c>
      <c r="E425" s="59">
        <f>SUM(E19,E29,E39,E41,E106,E112,E116,E124,E128,E129,E318,E323,E325,E328)</f>
        <v>25610</v>
      </c>
      <c r="F425" s="59">
        <f>SUM(F19,F29,F39,F41,F106,F112,F116,F124,F128,F129,F318,F323,F325,F328)</f>
        <v>18998.3</v>
      </c>
      <c r="G425" s="59">
        <f>SUM(G19,G29,G39,G41,G106,G112,G116,G124,G128,G129,G318,G323,G325,G328)</f>
        <v>19950.5</v>
      </c>
      <c r="H425" s="59" t="e">
        <f>SUM(H19,H29,H39,H41,H106,H112,H116,H124,H128,H129,H318,H323,H325,H328)</f>
        <v>#DIV/0!</v>
      </c>
    </row>
    <row r="426" spans="1:8" ht="15" hidden="1">
      <c r="A426" s="36"/>
      <c r="B426" s="36"/>
      <c r="C426" s="36"/>
      <c r="D426" s="36" t="s">
        <v>383</v>
      </c>
      <c r="E426" s="59" t="e">
        <f>SUM(E71,#REF!,E172,E198,E214,E231,E246,E267)</f>
        <v>#REF!</v>
      </c>
      <c r="F426" s="59" t="e">
        <f>SUM(F71,#REF!,F172,F198,F214,F231,F246,F267)</f>
        <v>#REF!</v>
      </c>
      <c r="G426" s="59" t="e">
        <f>SUM(G71,#REF!,G172,G198,G214,G231,G246,G267)</f>
        <v>#REF!</v>
      </c>
      <c r="H426" s="59" t="e">
        <f>SUM(H71,#REF!,H172,H198,H214,H231,H246,H267)</f>
        <v>#REF!</v>
      </c>
    </row>
    <row r="427" spans="1:8" ht="15" hidden="1">
      <c r="A427" s="36"/>
      <c r="B427" s="36"/>
      <c r="C427" s="36"/>
      <c r="D427" s="36" t="s">
        <v>178</v>
      </c>
      <c r="E427" s="59" t="e">
        <f>SUM(#REF!,E268,E322,E324,E331,E336)</f>
        <v>#REF!</v>
      </c>
      <c r="F427" s="59" t="e">
        <f>SUM(#REF!,F268,F322,F324,F331,F336)</f>
        <v>#REF!</v>
      </c>
      <c r="G427" s="59" t="e">
        <f>SUM(#REF!,G268,G322,G324,G331,G336)</f>
        <v>#REF!</v>
      </c>
      <c r="H427" s="59" t="e">
        <f>SUM(#REF!,H268,H322,H324,H331,H336)</f>
        <v>#REF!</v>
      </c>
    </row>
    <row r="428" spans="1:8" ht="15" hidden="1">
      <c r="A428" s="36"/>
      <c r="B428" s="36"/>
      <c r="C428" s="36"/>
      <c r="D428" s="36" t="s">
        <v>179</v>
      </c>
      <c r="E428" s="59" t="e">
        <f>SUM(E11,E12,E13,E62,#REF!,#REF!,#REF!,#REF!,E72,#REF!,#REF!,#REF!,#REF!,#REF!,#REF!,E93,E94,#REF!,E95,#REF!,E96,E98,#REF!,E151,E152,E194,E244,E266,E296)</f>
        <v>#REF!</v>
      </c>
      <c r="F428" s="59" t="e">
        <f>SUM(F11,F12,F13,F62,#REF!,#REF!,#REF!,#REF!,F72,#REF!,#REF!,#REF!,#REF!,#REF!,#REF!,F93,F94,#REF!,F95,#REF!,F96,F98,#REF!,F151,F152,F194,F244,F266,F296)</f>
        <v>#REF!</v>
      </c>
      <c r="G428" s="59" t="e">
        <f>SUM(G11,G12,G13,G62,#REF!,#REF!,#REF!,#REF!,G72,#REF!,#REF!,#REF!,#REF!,#REF!,#REF!,G93,G94,#REF!,G95,#REF!,G96,G98,#REF!,G151,G152,G194,G244,G266,G296)</f>
        <v>#REF!</v>
      </c>
      <c r="H428" s="59" t="e">
        <f>SUM(H11,H12,H13,H62,#REF!,#REF!,#REF!,#REF!,H72,#REF!,#REF!,#REF!,#REF!,#REF!,#REF!,H93,H94,#REF!,H95,#REF!,H96,H98,#REF!,H151,H152,H194,H244,H266,H296)</f>
        <v>#REF!</v>
      </c>
    </row>
    <row r="429" spans="1:8" ht="15" hidden="1">
      <c r="A429" s="36"/>
      <c r="B429" s="36"/>
      <c r="C429" s="36"/>
      <c r="D429" s="36"/>
      <c r="E429" s="59"/>
      <c r="F429" s="59"/>
      <c r="G429" s="59"/>
      <c r="H429" s="59"/>
    </row>
    <row r="430" spans="1:8" ht="15" hidden="1">
      <c r="A430" s="36"/>
      <c r="B430" s="36"/>
      <c r="C430" s="36"/>
      <c r="D430" s="36"/>
      <c r="E430" s="59"/>
      <c r="F430" s="59"/>
      <c r="G430" s="59"/>
      <c r="H430" s="59"/>
    </row>
    <row r="431" spans="1:8" ht="15" hidden="1">
      <c r="A431" s="36"/>
      <c r="B431" s="36"/>
      <c r="C431" s="36"/>
      <c r="D431" s="36"/>
      <c r="E431" s="59">
        <f>SUM(E319,E322,E324,E331,E336)</f>
        <v>35785</v>
      </c>
      <c r="F431" s="59">
        <f>SUM(F319,F322,F324,F331,F336)</f>
        <v>35785</v>
      </c>
      <c r="G431" s="59">
        <f>SUM(G319,G322,G324,G331,G336)</f>
        <v>33206.2</v>
      </c>
      <c r="H431" s="59" t="e">
        <f>SUM(H319,H322,H324,H331,H336)</f>
        <v>#DIV/0!</v>
      </c>
    </row>
    <row r="432" spans="1:8" ht="15" hidden="1">
      <c r="A432" s="36"/>
      <c r="B432" s="36"/>
      <c r="C432" s="36"/>
      <c r="D432" s="36"/>
      <c r="E432" s="59" t="e">
        <f>SUM(#REF!,#REF!,E72,#REF!,#REF!,#REF!,#REF!,#REF!,#REF!,E266)</f>
        <v>#REF!</v>
      </c>
      <c r="F432" s="59" t="e">
        <f>SUM(#REF!,#REF!,F72,#REF!,#REF!,#REF!,#REF!,#REF!,#REF!,F266)</f>
        <v>#REF!</v>
      </c>
      <c r="G432" s="59" t="e">
        <f>SUM(#REF!,#REF!,G72,#REF!,#REF!,#REF!,#REF!,#REF!,#REF!,G266)</f>
        <v>#REF!</v>
      </c>
      <c r="H432" s="59" t="e">
        <f>SUM(#REF!,#REF!,H72,#REF!,#REF!,#REF!,#REF!,#REF!,#REF!,H266)</f>
        <v>#REF!</v>
      </c>
    </row>
    <row r="433" spans="1:8" ht="15" hidden="1">
      <c r="A433" s="36"/>
      <c r="B433" s="36"/>
      <c r="C433" s="36"/>
      <c r="D433" s="36"/>
      <c r="E433" s="59"/>
      <c r="F433" s="59"/>
      <c r="G433" s="59"/>
      <c r="H433" s="59"/>
    </row>
    <row r="434" spans="1:8" ht="15" hidden="1">
      <c r="A434" s="36"/>
      <c r="B434" s="36"/>
      <c r="C434" s="36"/>
      <c r="D434" s="36"/>
      <c r="E434" s="59" t="e">
        <f>SUM(E431:E433)</f>
        <v>#REF!</v>
      </c>
      <c r="F434" s="59" t="e">
        <f>SUM(F431:F433)</f>
        <v>#REF!</v>
      </c>
      <c r="G434" s="59" t="e">
        <f>SUM(G431:G433)</f>
        <v>#REF!</v>
      </c>
      <c r="H434" s="59" t="e">
        <f>SUM(H431:H433)</f>
        <v>#DIV/0!</v>
      </c>
    </row>
    <row r="435" spans="1:8" ht="15">
      <c r="A435" s="36"/>
      <c r="B435" s="36"/>
      <c r="C435" s="36"/>
      <c r="D435" s="36"/>
      <c r="E435" s="59"/>
      <c r="F435" s="59"/>
      <c r="G435" s="59"/>
      <c r="H435" s="59"/>
    </row>
    <row r="436" spans="1:8" ht="15">
      <c r="A436" s="36"/>
      <c r="B436" s="36"/>
      <c r="C436" s="36"/>
      <c r="D436" s="36"/>
      <c r="E436" s="59"/>
      <c r="F436" s="59"/>
      <c r="G436" s="59"/>
      <c r="H436" s="59"/>
    </row>
    <row r="437" spans="1:8" ht="15">
      <c r="A437" s="36"/>
      <c r="B437" s="36"/>
      <c r="C437" s="36"/>
      <c r="D437" s="36"/>
      <c r="E437" s="59"/>
      <c r="F437" s="59"/>
      <c r="G437" s="59"/>
      <c r="H437" s="59"/>
    </row>
    <row r="438" spans="1:8" ht="15">
      <c r="A438" s="36"/>
      <c r="B438" s="36"/>
      <c r="C438" s="36"/>
      <c r="D438" s="36"/>
      <c r="E438" s="59"/>
      <c r="F438" s="59"/>
      <c r="G438" s="59"/>
      <c r="H438" s="59"/>
    </row>
    <row r="439" spans="1:8" ht="15">
      <c r="A439" s="36"/>
      <c r="B439" s="36"/>
      <c r="C439" s="36"/>
      <c r="D439" s="36"/>
      <c r="E439" s="59"/>
      <c r="F439" s="59"/>
      <c r="G439" s="59"/>
      <c r="H439" s="59"/>
    </row>
    <row r="440" spans="1:8" ht="15">
      <c r="A440" s="36"/>
      <c r="B440" s="36"/>
      <c r="C440" s="36"/>
      <c r="D440" s="36"/>
      <c r="E440" s="59"/>
      <c r="F440" s="59"/>
      <c r="G440" s="59"/>
      <c r="H440" s="59"/>
    </row>
    <row r="441" spans="1:8" ht="15">
      <c r="A441" s="36"/>
      <c r="B441" s="36"/>
      <c r="C441" s="36"/>
      <c r="D441" s="36"/>
      <c r="E441" s="59"/>
      <c r="F441" s="59"/>
      <c r="G441" s="59"/>
      <c r="H441" s="59"/>
    </row>
    <row r="442" spans="1:8" ht="15">
      <c r="A442" s="36"/>
      <c r="B442" s="36"/>
      <c r="C442" s="36"/>
      <c r="D442" s="36"/>
      <c r="E442" s="59"/>
      <c r="F442" s="59"/>
      <c r="G442" s="59"/>
      <c r="H442" s="59"/>
    </row>
    <row r="443" spans="1:8" ht="15">
      <c r="A443" s="36"/>
      <c r="B443" s="36"/>
      <c r="C443" s="36"/>
      <c r="D443" s="36"/>
      <c r="E443" s="59"/>
      <c r="F443" s="59"/>
      <c r="G443" s="59"/>
      <c r="H443" s="59"/>
    </row>
    <row r="444" spans="1:8" ht="15">
      <c r="A444" s="36"/>
      <c r="B444" s="36"/>
      <c r="C444" s="36"/>
      <c r="D444" s="36"/>
      <c r="E444" s="59"/>
      <c r="F444" s="59"/>
      <c r="G444" s="59"/>
      <c r="H444" s="59"/>
    </row>
    <row r="445" spans="1:8" ht="15">
      <c r="A445" s="36"/>
      <c r="B445" s="36"/>
      <c r="C445" s="36"/>
      <c r="D445" s="36"/>
      <c r="E445" s="59"/>
      <c r="F445" s="59"/>
      <c r="G445" s="59"/>
      <c r="H445" s="59"/>
    </row>
    <row r="446" spans="1:8" ht="15">
      <c r="A446" s="36"/>
      <c r="B446" s="36"/>
      <c r="C446" s="36"/>
      <c r="D446" s="36"/>
      <c r="E446" s="59"/>
      <c r="F446" s="59"/>
      <c r="G446" s="59"/>
      <c r="H446" s="59"/>
    </row>
    <row r="447" spans="1:8" ht="15">
      <c r="A447" s="36"/>
      <c r="B447" s="36"/>
      <c r="C447" s="36"/>
      <c r="D447" s="36"/>
      <c r="E447" s="59"/>
      <c r="F447" s="59"/>
      <c r="G447" s="59"/>
      <c r="H447" s="59"/>
    </row>
    <row r="448" spans="1:8" ht="15">
      <c r="A448" s="36"/>
      <c r="B448" s="36"/>
      <c r="C448" s="36"/>
      <c r="D448" s="36"/>
      <c r="E448" s="59"/>
      <c r="F448" s="59"/>
      <c r="G448" s="59"/>
      <c r="H448" s="59"/>
    </row>
    <row r="449" spans="1:8" ht="15">
      <c r="A449" s="36"/>
      <c r="B449" s="36"/>
      <c r="C449" s="36"/>
      <c r="D449" s="36"/>
      <c r="E449" s="59"/>
      <c r="F449" s="59"/>
      <c r="G449" s="59"/>
      <c r="H449" s="59"/>
    </row>
    <row r="450" spans="1:8" ht="15">
      <c r="A450" s="36"/>
      <c r="B450" s="36"/>
      <c r="C450" s="36"/>
      <c r="D450" s="36"/>
      <c r="E450" s="59"/>
      <c r="F450" s="59"/>
      <c r="G450" s="59"/>
      <c r="H450" s="59"/>
    </row>
    <row r="451" spans="1:8" ht="15">
      <c r="A451" s="36"/>
      <c r="B451" s="36"/>
      <c r="C451" s="36"/>
      <c r="D451" s="36"/>
      <c r="E451" s="59"/>
      <c r="F451" s="59"/>
      <c r="G451" s="59"/>
      <c r="H451" s="59"/>
    </row>
    <row r="452" spans="1:8" ht="15">
      <c r="A452" s="36"/>
      <c r="B452" s="36"/>
      <c r="C452" s="36"/>
      <c r="D452" s="36"/>
      <c r="E452" s="59"/>
      <c r="F452" s="59"/>
      <c r="G452" s="59"/>
      <c r="H452" s="59"/>
    </row>
    <row r="453" spans="1:8" ht="15">
      <c r="A453" s="36"/>
      <c r="B453" s="36"/>
      <c r="C453" s="36"/>
      <c r="D453" s="36"/>
      <c r="E453" s="59"/>
      <c r="F453" s="59"/>
      <c r="G453" s="59"/>
      <c r="H453" s="59"/>
    </row>
    <row r="454" spans="1:8" ht="15">
      <c r="A454" s="36"/>
      <c r="B454" s="36"/>
      <c r="C454" s="36"/>
      <c r="D454" s="36"/>
      <c r="E454" s="59"/>
      <c r="F454" s="59"/>
      <c r="G454" s="59"/>
      <c r="H454" s="59"/>
    </row>
    <row r="455" spans="1:8" ht="15">
      <c r="A455" s="36"/>
      <c r="B455" s="36"/>
      <c r="C455" s="36"/>
      <c r="D455" s="36"/>
      <c r="E455" s="59"/>
      <c r="F455" s="59"/>
      <c r="G455" s="59"/>
      <c r="H455" s="59"/>
    </row>
    <row r="456" spans="1:8" ht="15">
      <c r="A456" s="36"/>
      <c r="B456" s="36"/>
      <c r="C456" s="36"/>
      <c r="D456" s="36"/>
      <c r="E456" s="59"/>
      <c r="F456" s="59"/>
      <c r="G456" s="59"/>
      <c r="H456" s="59"/>
    </row>
    <row r="457" spans="1:8" ht="15">
      <c r="A457" s="36"/>
      <c r="B457" s="36"/>
      <c r="C457" s="36"/>
      <c r="D457" s="36"/>
      <c r="E457" s="59"/>
      <c r="F457" s="59"/>
      <c r="G457" s="59"/>
      <c r="H457" s="59"/>
    </row>
    <row r="458" spans="1:8" ht="15">
      <c r="A458" s="36"/>
      <c r="B458" s="36"/>
      <c r="C458" s="36"/>
      <c r="D458" s="36"/>
      <c r="E458" s="59"/>
      <c r="F458" s="59"/>
      <c r="G458" s="59"/>
      <c r="H458" s="59"/>
    </row>
    <row r="459" spans="1:8" ht="15">
      <c r="A459" s="36"/>
      <c r="B459" s="36"/>
      <c r="C459" s="36"/>
      <c r="D459" s="36"/>
      <c r="E459" s="59"/>
      <c r="F459" s="59"/>
      <c r="G459" s="59"/>
      <c r="H459" s="59"/>
    </row>
    <row r="460" spans="1:8" ht="15">
      <c r="A460" s="36"/>
      <c r="B460" s="36"/>
      <c r="C460" s="36"/>
      <c r="D460" s="36"/>
      <c r="E460" s="59"/>
      <c r="F460" s="59"/>
      <c r="G460" s="59"/>
      <c r="H460" s="59"/>
    </row>
    <row r="461" spans="1:8" ht="15">
      <c r="A461" s="36"/>
      <c r="B461" s="36"/>
      <c r="C461" s="36"/>
      <c r="D461" s="36"/>
      <c r="E461" s="59"/>
      <c r="F461" s="59"/>
      <c r="G461" s="59"/>
      <c r="H461" s="59"/>
    </row>
    <row r="462" spans="1:8" ht="15">
      <c r="A462" s="36"/>
      <c r="B462" s="36"/>
      <c r="C462" s="36"/>
      <c r="D462" s="36"/>
      <c r="E462" s="59"/>
      <c r="F462" s="59"/>
      <c r="G462" s="59"/>
      <c r="H462" s="59"/>
    </row>
    <row r="463" spans="1:8" ht="15">
      <c r="A463" s="36"/>
      <c r="B463" s="36"/>
      <c r="C463" s="36"/>
      <c r="D463" s="36"/>
      <c r="E463" s="59"/>
      <c r="F463" s="59"/>
      <c r="G463" s="59"/>
      <c r="H463" s="59"/>
    </row>
    <row r="464" spans="1:8" ht="15">
      <c r="A464" s="36"/>
      <c r="B464" s="36"/>
      <c r="C464" s="36"/>
      <c r="D464" s="36"/>
      <c r="E464" s="59"/>
      <c r="F464" s="59"/>
      <c r="G464" s="59"/>
      <c r="H464" s="59"/>
    </row>
    <row r="465" spans="1:8" ht="15">
      <c r="A465" s="36"/>
      <c r="B465" s="36"/>
      <c r="C465" s="36"/>
      <c r="D465" s="36"/>
      <c r="E465" s="59"/>
      <c r="F465" s="59"/>
      <c r="G465" s="59"/>
      <c r="H465" s="59"/>
    </row>
    <row r="466" spans="1:8" ht="15">
      <c r="A466" s="36"/>
      <c r="B466" s="36"/>
      <c r="C466" s="36"/>
      <c r="D466" s="36"/>
      <c r="E466" s="59"/>
      <c r="F466" s="59"/>
      <c r="G466" s="59"/>
      <c r="H466" s="59"/>
    </row>
    <row r="467" spans="1:8" ht="15">
      <c r="A467" s="36"/>
      <c r="B467" s="36"/>
      <c r="C467" s="36"/>
      <c r="D467" s="36"/>
      <c r="E467" s="59"/>
      <c r="F467" s="59"/>
      <c r="G467" s="59"/>
      <c r="H467" s="59"/>
    </row>
    <row r="468" spans="1:8" ht="15">
      <c r="A468" s="36"/>
      <c r="B468" s="36"/>
      <c r="C468" s="36"/>
      <c r="D468" s="36"/>
      <c r="E468" s="59"/>
      <c r="F468" s="59"/>
      <c r="G468" s="59"/>
      <c r="H468" s="59"/>
    </row>
    <row r="469" spans="1:8" ht="15">
      <c r="A469" s="36"/>
      <c r="B469" s="36"/>
      <c r="C469" s="36"/>
      <c r="D469" s="36"/>
      <c r="E469" s="59"/>
      <c r="F469" s="59"/>
      <c r="G469" s="59"/>
      <c r="H469" s="59"/>
    </row>
    <row r="470" spans="1:8" ht="15">
      <c r="A470" s="36"/>
      <c r="B470" s="36"/>
      <c r="C470" s="36"/>
      <c r="D470" s="36"/>
      <c r="E470" s="59"/>
      <c r="F470" s="59"/>
      <c r="G470" s="59"/>
      <c r="H470" s="59"/>
    </row>
  </sheetData>
  <sheetProtection/>
  <mergeCells count="2">
    <mergeCell ref="A1:C1"/>
    <mergeCell ref="A3:E3"/>
  </mergeCells>
  <printOptions/>
  <pageMargins left="0.3937007874015748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401"/>
  <sheetViews>
    <sheetView zoomScale="80" zoomScaleNormal="80" zoomScaleSheetLayoutView="100" zoomScalePageLayoutView="0" workbookViewId="0" topLeftCell="B232">
      <selection activeCell="K14" sqref="K14"/>
    </sheetView>
  </sheetViews>
  <sheetFormatPr defaultColWidth="9.140625" defaultRowHeight="12.75"/>
  <cols>
    <col min="1" max="1" width="8.8515625" style="14" customWidth="1"/>
    <col min="2" max="2" width="10.8515625" style="14" bestFit="1" customWidth="1"/>
    <col min="3" max="3" width="79.7109375" style="14" customWidth="1"/>
    <col min="4" max="4" width="15.7109375" style="14" customWidth="1"/>
    <col min="5" max="6" width="15.8515625" style="14" customWidth="1"/>
    <col min="7" max="7" width="13.28125" style="14" customWidth="1"/>
    <col min="8" max="16384" width="9.140625" style="14" customWidth="1"/>
  </cols>
  <sheetData>
    <row r="1" spans="1:7" ht="21" customHeight="1">
      <c r="A1" s="49" t="s">
        <v>181</v>
      </c>
      <c r="B1" s="50"/>
      <c r="C1" s="121"/>
      <c r="D1" s="51"/>
      <c r="E1" s="122"/>
      <c r="F1" s="122"/>
      <c r="G1" s="122"/>
    </row>
    <row r="2" spans="1:3" ht="15.75" customHeight="1">
      <c r="A2" s="49"/>
      <c r="B2" s="50"/>
      <c r="C2" s="29"/>
    </row>
    <row r="3" spans="1:7" s="53" customFormat="1" ht="24" customHeight="1">
      <c r="A3" s="286" t="s">
        <v>333</v>
      </c>
      <c r="B3" s="286"/>
      <c r="C3" s="286"/>
      <c r="D3" s="52"/>
      <c r="E3" s="119"/>
      <c r="F3" s="119"/>
      <c r="G3" s="119"/>
    </row>
    <row r="4" spans="4:7" s="36" customFormat="1" ht="15.75" customHeight="1" thickBot="1">
      <c r="D4" s="54"/>
      <c r="E4" s="54"/>
      <c r="F4" s="119" t="s">
        <v>446</v>
      </c>
      <c r="G4" s="54"/>
    </row>
    <row r="5" spans="1:7" s="36" customFormat="1" ht="15.75" customHeight="1">
      <c r="A5" s="133" t="s">
        <v>2</v>
      </c>
      <c r="B5" s="132" t="s">
        <v>3</v>
      </c>
      <c r="C5" s="133" t="s">
        <v>5</v>
      </c>
      <c r="D5" s="133" t="s">
        <v>6</v>
      </c>
      <c r="E5" s="133" t="s">
        <v>6</v>
      </c>
      <c r="F5" s="133" t="s">
        <v>300</v>
      </c>
      <c r="G5" s="133" t="s">
        <v>331</v>
      </c>
    </row>
    <row r="6" spans="1:7" s="36" customFormat="1" ht="15.75" customHeight="1" thickBot="1">
      <c r="A6" s="134"/>
      <c r="B6" s="135"/>
      <c r="C6" s="136"/>
      <c r="D6" s="137" t="s">
        <v>8</v>
      </c>
      <c r="E6" s="137" t="s">
        <v>332</v>
      </c>
      <c r="F6" s="137" t="s">
        <v>478</v>
      </c>
      <c r="G6" s="137" t="s">
        <v>182</v>
      </c>
    </row>
    <row r="7" spans="1:7" s="36" customFormat="1" ht="16.5" customHeight="1" thickTop="1">
      <c r="A7" s="55">
        <v>10</v>
      </c>
      <c r="B7" s="56"/>
      <c r="C7" s="57" t="s">
        <v>183</v>
      </c>
      <c r="D7" s="30"/>
      <c r="E7" s="257"/>
      <c r="F7" s="260"/>
      <c r="G7" s="30"/>
    </row>
    <row r="8" spans="1:7" s="36" customFormat="1" ht="15" customHeight="1">
      <c r="A8" s="58"/>
      <c r="B8" s="44"/>
      <c r="C8" s="58"/>
      <c r="D8" s="31"/>
      <c r="E8" s="210"/>
      <c r="F8" s="231"/>
      <c r="G8" s="31"/>
    </row>
    <row r="9" spans="1:7" s="36" customFormat="1" ht="15" customHeight="1">
      <c r="A9" s="58"/>
      <c r="B9" s="33">
        <v>2143</v>
      </c>
      <c r="C9" s="32" t="s">
        <v>326</v>
      </c>
      <c r="D9" s="31">
        <v>12000</v>
      </c>
      <c r="E9" s="210">
        <v>18451.8</v>
      </c>
      <c r="F9" s="231">
        <v>18186.4</v>
      </c>
      <c r="G9" s="31">
        <f aca="true" t="shared" si="0" ref="G9:G34">(F9/E9)*100</f>
        <v>98.56165794123068</v>
      </c>
    </row>
    <row r="10" spans="1:7" s="36" customFormat="1" ht="15">
      <c r="A10" s="32"/>
      <c r="B10" s="33">
        <v>3111</v>
      </c>
      <c r="C10" s="32" t="s">
        <v>184</v>
      </c>
      <c r="D10" s="138">
        <v>6980</v>
      </c>
      <c r="E10" s="258">
        <v>7280</v>
      </c>
      <c r="F10" s="261">
        <v>7280</v>
      </c>
      <c r="G10" s="31">
        <f t="shared" si="0"/>
        <v>100</v>
      </c>
    </row>
    <row r="11" spans="1:7" s="36" customFormat="1" ht="15">
      <c r="A11" s="32"/>
      <c r="B11" s="33">
        <v>3113</v>
      </c>
      <c r="C11" s="32" t="s">
        <v>185</v>
      </c>
      <c r="D11" s="138">
        <v>31120</v>
      </c>
      <c r="E11" s="258">
        <v>33333</v>
      </c>
      <c r="F11" s="261">
        <v>33315.9</v>
      </c>
      <c r="G11" s="31">
        <f t="shared" si="0"/>
        <v>99.94869948699487</v>
      </c>
    </row>
    <row r="12" spans="1:7" s="36" customFormat="1" ht="15">
      <c r="A12" s="32"/>
      <c r="B12" s="33">
        <v>3114</v>
      </c>
      <c r="C12" s="32" t="s">
        <v>283</v>
      </c>
      <c r="D12" s="138">
        <v>150</v>
      </c>
      <c r="E12" s="258">
        <v>129.2</v>
      </c>
      <c r="F12" s="261">
        <v>129.1</v>
      </c>
      <c r="G12" s="31">
        <f t="shared" si="0"/>
        <v>99.92260061919505</v>
      </c>
    </row>
    <row r="13" spans="1:7" s="36" customFormat="1" ht="15">
      <c r="A13" s="32"/>
      <c r="B13" s="33">
        <v>3231</v>
      </c>
      <c r="C13" s="32" t="s">
        <v>186</v>
      </c>
      <c r="D13" s="138">
        <v>625</v>
      </c>
      <c r="E13" s="258">
        <v>625</v>
      </c>
      <c r="F13" s="261">
        <v>625</v>
      </c>
      <c r="G13" s="31">
        <f t="shared" si="0"/>
        <v>100</v>
      </c>
    </row>
    <row r="14" spans="1:7" s="36" customFormat="1" ht="15">
      <c r="A14" s="32"/>
      <c r="B14" s="33">
        <v>3313</v>
      </c>
      <c r="C14" s="32" t="s">
        <v>187</v>
      </c>
      <c r="D14" s="31">
        <v>1300</v>
      </c>
      <c r="E14" s="210">
        <v>1438.8</v>
      </c>
      <c r="F14" s="231">
        <v>1402.4</v>
      </c>
      <c r="G14" s="31">
        <f t="shared" si="0"/>
        <v>97.47011398387546</v>
      </c>
    </row>
    <row r="15" spans="1:7" s="36" customFormat="1" ht="15" customHeight="1" hidden="1">
      <c r="A15" s="32"/>
      <c r="B15" s="33">
        <v>3314</v>
      </c>
      <c r="C15" s="32" t="s">
        <v>188</v>
      </c>
      <c r="D15" s="31"/>
      <c r="E15" s="210"/>
      <c r="F15" s="231"/>
      <c r="G15" s="31" t="e">
        <f t="shared" si="0"/>
        <v>#DIV/0!</v>
      </c>
    </row>
    <row r="16" spans="1:7" s="36" customFormat="1" ht="15">
      <c r="A16" s="32"/>
      <c r="B16" s="33">
        <v>3314</v>
      </c>
      <c r="C16" s="32" t="s">
        <v>189</v>
      </c>
      <c r="D16" s="31">
        <f>7010+130</f>
        <v>7140</v>
      </c>
      <c r="E16" s="210">
        <v>7156</v>
      </c>
      <c r="F16" s="231">
        <v>7156</v>
      </c>
      <c r="G16" s="31">
        <f t="shared" si="0"/>
        <v>100</v>
      </c>
    </row>
    <row r="17" spans="1:7" s="36" customFormat="1" ht="13.5" customHeight="1" hidden="1">
      <c r="A17" s="32"/>
      <c r="B17" s="33">
        <v>3315</v>
      </c>
      <c r="C17" s="32" t="s">
        <v>190</v>
      </c>
      <c r="D17" s="31"/>
      <c r="E17" s="210"/>
      <c r="F17" s="231"/>
      <c r="G17" s="31" t="e">
        <f t="shared" si="0"/>
        <v>#DIV/0!</v>
      </c>
    </row>
    <row r="18" spans="1:7" s="36" customFormat="1" ht="15">
      <c r="A18" s="32"/>
      <c r="B18" s="33">
        <v>3315</v>
      </c>
      <c r="C18" s="32" t="s">
        <v>286</v>
      </c>
      <c r="D18" s="31">
        <v>6350</v>
      </c>
      <c r="E18" s="210">
        <v>9349</v>
      </c>
      <c r="F18" s="231">
        <v>9341.4</v>
      </c>
      <c r="G18" s="31">
        <f t="shared" si="0"/>
        <v>99.91870788319605</v>
      </c>
    </row>
    <row r="19" spans="1:7" s="36" customFormat="1" ht="15">
      <c r="A19" s="32"/>
      <c r="B19" s="33"/>
      <c r="C19" s="32" t="s">
        <v>452</v>
      </c>
      <c r="D19" s="31">
        <v>0</v>
      </c>
      <c r="E19" s="210">
        <v>60</v>
      </c>
      <c r="F19" s="231">
        <v>60</v>
      </c>
      <c r="G19" s="31">
        <f t="shared" si="0"/>
        <v>100</v>
      </c>
    </row>
    <row r="20" spans="1:7" s="36" customFormat="1" ht="15">
      <c r="A20" s="32"/>
      <c r="B20" s="33"/>
      <c r="C20" s="32" t="s">
        <v>334</v>
      </c>
      <c r="D20" s="31">
        <v>2206</v>
      </c>
      <c r="E20" s="210">
        <f>1510.9+695.1</f>
        <v>2206</v>
      </c>
      <c r="F20" s="231">
        <f>1354.9+695.1</f>
        <v>2050</v>
      </c>
      <c r="G20" s="31">
        <f t="shared" si="0"/>
        <v>92.9283771532185</v>
      </c>
    </row>
    <row r="21" spans="1:7" s="36" customFormat="1" ht="15">
      <c r="A21" s="32"/>
      <c r="B21" s="33"/>
      <c r="C21" s="32" t="s">
        <v>430</v>
      </c>
      <c r="D21" s="31">
        <v>0</v>
      </c>
      <c r="E21" s="210">
        <v>3014.1</v>
      </c>
      <c r="F21" s="231">
        <v>3014.1</v>
      </c>
      <c r="G21" s="31">
        <f t="shared" si="0"/>
        <v>100</v>
      </c>
    </row>
    <row r="22" spans="1:7" s="36" customFormat="1" ht="15">
      <c r="A22" s="32"/>
      <c r="B22" s="33">
        <v>3319</v>
      </c>
      <c r="C22" s="32" t="s">
        <v>191</v>
      </c>
      <c r="D22" s="31">
        <v>500</v>
      </c>
      <c r="E22" s="210">
        <v>1005</v>
      </c>
      <c r="F22" s="231">
        <v>883.3</v>
      </c>
      <c r="G22" s="31">
        <f t="shared" si="0"/>
        <v>87.89054726368158</v>
      </c>
    </row>
    <row r="23" spans="1:7" s="36" customFormat="1" ht="15">
      <c r="A23" s="32"/>
      <c r="B23" s="33">
        <v>3322</v>
      </c>
      <c r="C23" s="32" t="s">
        <v>192</v>
      </c>
      <c r="D23" s="31">
        <v>0</v>
      </c>
      <c r="E23" s="210">
        <v>65.9</v>
      </c>
      <c r="F23" s="231">
        <v>65.9</v>
      </c>
      <c r="G23" s="31">
        <f t="shared" si="0"/>
        <v>100</v>
      </c>
    </row>
    <row r="24" spans="1:7" s="36" customFormat="1" ht="15">
      <c r="A24" s="32"/>
      <c r="B24" s="33">
        <v>3326</v>
      </c>
      <c r="C24" s="32" t="s">
        <v>193</v>
      </c>
      <c r="D24" s="31">
        <v>0</v>
      </c>
      <c r="E24" s="210">
        <v>0</v>
      </c>
      <c r="F24" s="231">
        <v>0</v>
      </c>
      <c r="G24" s="31" t="e">
        <f t="shared" si="0"/>
        <v>#DIV/0!</v>
      </c>
    </row>
    <row r="25" spans="1:7" s="36" customFormat="1" ht="15">
      <c r="A25" s="32"/>
      <c r="B25" s="33">
        <v>3330</v>
      </c>
      <c r="C25" s="32" t="s">
        <v>194</v>
      </c>
      <c r="D25" s="31">
        <v>120</v>
      </c>
      <c r="E25" s="210">
        <v>5217</v>
      </c>
      <c r="F25" s="231">
        <v>5202</v>
      </c>
      <c r="G25" s="31">
        <f t="shared" si="0"/>
        <v>99.71247843588269</v>
      </c>
    </row>
    <row r="26" spans="1:7" s="36" customFormat="1" ht="15">
      <c r="A26" s="32"/>
      <c r="B26" s="33">
        <v>3349</v>
      </c>
      <c r="C26" s="32" t="s">
        <v>309</v>
      </c>
      <c r="D26" s="31">
        <v>1338</v>
      </c>
      <c r="E26" s="210">
        <v>1265</v>
      </c>
      <c r="F26" s="231">
        <v>1243.9</v>
      </c>
      <c r="G26" s="31">
        <f t="shared" si="0"/>
        <v>98.33201581027669</v>
      </c>
    </row>
    <row r="27" spans="1:7" s="36" customFormat="1" ht="15">
      <c r="A27" s="32"/>
      <c r="B27" s="33">
        <v>3392</v>
      </c>
      <c r="C27" s="32" t="s">
        <v>299</v>
      </c>
      <c r="D27" s="31">
        <v>750</v>
      </c>
      <c r="E27" s="210">
        <v>1106</v>
      </c>
      <c r="F27" s="231">
        <v>1106</v>
      </c>
      <c r="G27" s="31">
        <f t="shared" si="0"/>
        <v>100</v>
      </c>
    </row>
    <row r="28" spans="1:7" s="36" customFormat="1" ht="15">
      <c r="A28" s="32"/>
      <c r="B28" s="33">
        <v>3399</v>
      </c>
      <c r="C28" s="32" t="s">
        <v>195</v>
      </c>
      <c r="D28" s="31">
        <v>3180</v>
      </c>
      <c r="E28" s="210">
        <v>4549.2</v>
      </c>
      <c r="F28" s="231">
        <v>4316.8</v>
      </c>
      <c r="G28" s="31">
        <f t="shared" si="0"/>
        <v>94.89140947858965</v>
      </c>
    </row>
    <row r="29" spans="1:7" s="36" customFormat="1" ht="15">
      <c r="A29" s="32"/>
      <c r="B29" s="33">
        <v>3412</v>
      </c>
      <c r="C29" s="32" t="s">
        <v>431</v>
      </c>
      <c r="D29" s="31">
        <v>14953</v>
      </c>
      <c r="E29" s="210">
        <f>15503+154</f>
        <v>15657</v>
      </c>
      <c r="F29" s="231">
        <f>15503+154</f>
        <v>15657</v>
      </c>
      <c r="G29" s="31">
        <f t="shared" si="0"/>
        <v>100</v>
      </c>
    </row>
    <row r="30" spans="1:7" s="36" customFormat="1" ht="15">
      <c r="A30" s="32"/>
      <c r="B30" s="33">
        <v>3412</v>
      </c>
      <c r="C30" s="32" t="s">
        <v>196</v>
      </c>
      <c r="D30" s="31">
        <f>22453-14953</f>
        <v>7500</v>
      </c>
      <c r="E30" s="210">
        <f>23695-15503-154</f>
        <v>8038</v>
      </c>
      <c r="F30" s="231">
        <f>23643-15503-154</f>
        <v>7986</v>
      </c>
      <c r="G30" s="31">
        <f t="shared" si="0"/>
        <v>99.35307290370739</v>
      </c>
    </row>
    <row r="31" spans="1:7" s="36" customFormat="1" ht="15">
      <c r="A31" s="32"/>
      <c r="B31" s="33">
        <v>3419</v>
      </c>
      <c r="C31" s="32" t="s">
        <v>197</v>
      </c>
      <c r="D31" s="138">
        <v>10960</v>
      </c>
      <c r="E31" s="258">
        <v>12389</v>
      </c>
      <c r="F31" s="261">
        <v>12389</v>
      </c>
      <c r="G31" s="31">
        <f t="shared" si="0"/>
        <v>100</v>
      </c>
    </row>
    <row r="32" spans="1:7" s="36" customFormat="1" ht="15">
      <c r="A32" s="32"/>
      <c r="B32" s="33">
        <v>3421</v>
      </c>
      <c r="C32" s="32" t="s">
        <v>198</v>
      </c>
      <c r="D32" s="138">
        <v>920</v>
      </c>
      <c r="E32" s="258">
        <v>3462.9</v>
      </c>
      <c r="F32" s="261">
        <v>3454.5</v>
      </c>
      <c r="G32" s="31">
        <f t="shared" si="0"/>
        <v>99.75742874469375</v>
      </c>
    </row>
    <row r="33" spans="1:7" s="36" customFormat="1" ht="15">
      <c r="A33" s="32"/>
      <c r="B33" s="33">
        <v>3429</v>
      </c>
      <c r="C33" s="32" t="s">
        <v>199</v>
      </c>
      <c r="D33" s="138">
        <v>0</v>
      </c>
      <c r="E33" s="258">
        <v>1549.5</v>
      </c>
      <c r="F33" s="261">
        <v>1549.5</v>
      </c>
      <c r="G33" s="31">
        <f t="shared" si="0"/>
        <v>100</v>
      </c>
    </row>
    <row r="34" spans="1:7" s="36" customFormat="1" ht="15.75" thickBot="1">
      <c r="A34" s="79"/>
      <c r="B34" s="33">
        <v>6223</v>
      </c>
      <c r="C34" s="32" t="s">
        <v>200</v>
      </c>
      <c r="D34" s="31">
        <v>600</v>
      </c>
      <c r="E34" s="210">
        <v>402.2</v>
      </c>
      <c r="F34" s="231">
        <v>367</v>
      </c>
      <c r="G34" s="31">
        <f t="shared" si="0"/>
        <v>91.2481352560915</v>
      </c>
    </row>
    <row r="35" spans="1:7" s="36" customFormat="1" ht="14.25" customHeight="1" hidden="1" thickBot="1">
      <c r="A35" s="60"/>
      <c r="B35" s="61">
        <v>6409</v>
      </c>
      <c r="C35" s="62" t="s">
        <v>280</v>
      </c>
      <c r="D35" s="139">
        <v>0</v>
      </c>
      <c r="E35" s="259">
        <v>0</v>
      </c>
      <c r="F35" s="281">
        <v>0</v>
      </c>
      <c r="G35" s="139">
        <v>0</v>
      </c>
    </row>
    <row r="36" spans="1:7" s="36" customFormat="1" ht="18.75" customHeight="1" thickBot="1" thickTop="1">
      <c r="A36" s="63"/>
      <c r="B36" s="64"/>
      <c r="C36" s="65" t="s">
        <v>201</v>
      </c>
      <c r="D36" s="66">
        <f>SUM(D9:D35)</f>
        <v>108692</v>
      </c>
      <c r="E36" s="243">
        <f>SUM(E9:E35)</f>
        <v>137749.6</v>
      </c>
      <c r="F36" s="262">
        <f>SUM(F9:F35)</f>
        <v>136781.2</v>
      </c>
      <c r="G36" s="66">
        <f>(F36/E36)*100</f>
        <v>99.29698525440365</v>
      </c>
    </row>
    <row r="37" spans="1:7" s="36" customFormat="1" ht="15.75" customHeight="1">
      <c r="A37" s="27"/>
      <c r="B37" s="25"/>
      <c r="C37" s="34"/>
      <c r="D37" s="130"/>
      <c r="E37" s="130"/>
      <c r="F37" s="130"/>
      <c r="G37" s="130"/>
    </row>
    <row r="38" spans="1:7" s="36" customFormat="1" ht="18.75" customHeight="1" hidden="1">
      <c r="A38" s="27"/>
      <c r="B38" s="25"/>
      <c r="C38" s="34"/>
      <c r="D38" s="130"/>
      <c r="E38" s="130"/>
      <c r="F38" s="130"/>
      <c r="G38" s="130"/>
    </row>
    <row r="39" spans="1:7" s="36" customFormat="1" ht="18.75" customHeight="1" hidden="1">
      <c r="A39" s="27"/>
      <c r="B39" s="25"/>
      <c r="C39" s="34"/>
      <c r="D39" s="130"/>
      <c r="E39" s="130"/>
      <c r="F39" s="130"/>
      <c r="G39" s="130"/>
    </row>
    <row r="40" spans="1:7" s="36" customFormat="1" ht="15.75" customHeight="1">
      <c r="A40" s="27"/>
      <c r="B40" s="25"/>
      <c r="C40" s="34"/>
      <c r="D40" s="130"/>
      <c r="E40" s="130"/>
      <c r="F40" s="130"/>
      <c r="G40" s="130"/>
    </row>
    <row r="41" spans="1:7" s="36" customFormat="1" ht="15.75" customHeight="1">
      <c r="A41" s="27"/>
      <c r="B41" s="25"/>
      <c r="C41" s="34"/>
      <c r="D41" s="35"/>
      <c r="E41" s="35"/>
      <c r="F41" s="35"/>
      <c r="G41" s="35"/>
    </row>
    <row r="42" spans="1:7" s="36" customFormat="1" ht="12.75" customHeight="1" hidden="1">
      <c r="A42" s="27"/>
      <c r="B42" s="25"/>
      <c r="C42" s="34"/>
      <c r="D42" s="35"/>
      <c r="E42" s="35"/>
      <c r="F42" s="35"/>
      <c r="G42" s="35"/>
    </row>
    <row r="43" spans="1:7" s="36" customFormat="1" ht="12.75" customHeight="1" hidden="1">
      <c r="A43" s="27"/>
      <c r="B43" s="25"/>
      <c r="C43" s="34"/>
      <c r="D43" s="35"/>
      <c r="E43" s="35"/>
      <c r="F43" s="35"/>
      <c r="G43" s="35"/>
    </row>
    <row r="44" s="36" customFormat="1" ht="15.75" customHeight="1" thickBot="1">
      <c r="B44" s="67"/>
    </row>
    <row r="45" spans="1:7" s="36" customFormat="1" ht="15.75">
      <c r="A45" s="133" t="s">
        <v>2</v>
      </c>
      <c r="B45" s="132" t="s">
        <v>3</v>
      </c>
      <c r="C45" s="133" t="s">
        <v>5</v>
      </c>
      <c r="D45" s="133" t="s">
        <v>6</v>
      </c>
      <c r="E45" s="133" t="s">
        <v>6</v>
      </c>
      <c r="F45" s="133" t="s">
        <v>300</v>
      </c>
      <c r="G45" s="133" t="s">
        <v>331</v>
      </c>
    </row>
    <row r="46" spans="1:7" s="36" customFormat="1" ht="15.75" customHeight="1" thickBot="1">
      <c r="A46" s="134"/>
      <c r="B46" s="135"/>
      <c r="C46" s="136"/>
      <c r="D46" s="137" t="s">
        <v>8</v>
      </c>
      <c r="E46" s="137" t="s">
        <v>332</v>
      </c>
      <c r="F46" s="137" t="s">
        <v>478</v>
      </c>
      <c r="G46" s="137" t="s">
        <v>182</v>
      </c>
    </row>
    <row r="47" spans="1:7" s="36" customFormat="1" ht="16.5" customHeight="1" thickTop="1">
      <c r="A47" s="55">
        <v>20</v>
      </c>
      <c r="B47" s="56"/>
      <c r="C47" s="57" t="s">
        <v>202</v>
      </c>
      <c r="D47" s="37"/>
      <c r="E47" s="203"/>
      <c r="F47" s="225"/>
      <c r="G47" s="37"/>
    </row>
    <row r="48" spans="1:7" s="36" customFormat="1" ht="15" customHeight="1">
      <c r="A48" s="58"/>
      <c r="B48" s="44"/>
      <c r="C48" s="41"/>
      <c r="D48" s="31"/>
      <c r="E48" s="210"/>
      <c r="F48" s="231"/>
      <c r="G48" s="31"/>
    </row>
    <row r="49" spans="1:7" s="36" customFormat="1" ht="15">
      <c r="A49" s="32"/>
      <c r="B49" s="33">
        <v>2143</v>
      </c>
      <c r="C49" s="38" t="s">
        <v>407</v>
      </c>
      <c r="D49" s="140">
        <v>0</v>
      </c>
      <c r="E49" s="197">
        <v>82</v>
      </c>
      <c r="F49" s="219">
        <v>59.8</v>
      </c>
      <c r="G49" s="31">
        <f aca="true" t="shared" si="1" ref="G49:G61">(F49/E49)*100</f>
        <v>72.92682926829268</v>
      </c>
    </row>
    <row r="50" spans="1:7" s="36" customFormat="1" ht="15" customHeight="1" hidden="1">
      <c r="A50" s="32"/>
      <c r="B50" s="33">
        <v>2229</v>
      </c>
      <c r="C50" s="38" t="s">
        <v>288</v>
      </c>
      <c r="D50" s="140">
        <v>0</v>
      </c>
      <c r="E50" s="197">
        <v>0</v>
      </c>
      <c r="F50" s="219">
        <v>0</v>
      </c>
      <c r="G50" s="31" t="e">
        <f t="shared" si="1"/>
        <v>#DIV/0!</v>
      </c>
    </row>
    <row r="51" spans="1:7" s="36" customFormat="1" ht="15">
      <c r="A51" s="32"/>
      <c r="B51" s="33">
        <v>2212</v>
      </c>
      <c r="C51" s="38" t="s">
        <v>305</v>
      </c>
      <c r="D51" s="140">
        <v>1200</v>
      </c>
      <c r="E51" s="197">
        <v>66</v>
      </c>
      <c r="F51" s="219">
        <v>0</v>
      </c>
      <c r="G51" s="31">
        <f t="shared" si="1"/>
        <v>0</v>
      </c>
    </row>
    <row r="52" spans="1:7" s="36" customFormat="1" ht="15" customHeight="1" hidden="1">
      <c r="A52" s="32"/>
      <c r="B52" s="33">
        <v>2310</v>
      </c>
      <c r="C52" s="38" t="s">
        <v>303</v>
      </c>
      <c r="D52" s="140">
        <v>0</v>
      </c>
      <c r="E52" s="197">
        <v>0</v>
      </c>
      <c r="F52" s="219"/>
      <c r="G52" s="31" t="e">
        <f t="shared" si="1"/>
        <v>#DIV/0!</v>
      </c>
    </row>
    <row r="53" spans="1:7" s="36" customFormat="1" ht="15">
      <c r="A53" s="32"/>
      <c r="B53" s="33">
        <v>2321</v>
      </c>
      <c r="C53" s="38" t="s">
        <v>289</v>
      </c>
      <c r="D53" s="140">
        <v>500</v>
      </c>
      <c r="E53" s="197">
        <v>408</v>
      </c>
      <c r="F53" s="219">
        <v>407.1</v>
      </c>
      <c r="G53" s="31">
        <f t="shared" si="1"/>
        <v>99.77941176470588</v>
      </c>
    </row>
    <row r="54" spans="1:7" s="36" customFormat="1" ht="15">
      <c r="A54" s="32"/>
      <c r="B54" s="33">
        <v>3322</v>
      </c>
      <c r="C54" s="39" t="s">
        <v>203</v>
      </c>
      <c r="D54" s="140">
        <v>300</v>
      </c>
      <c r="E54" s="197">
        <v>63</v>
      </c>
      <c r="F54" s="219">
        <v>61.2</v>
      </c>
      <c r="G54" s="31">
        <f t="shared" si="1"/>
        <v>97.14285714285714</v>
      </c>
    </row>
    <row r="55" spans="1:7" s="36" customFormat="1" ht="15">
      <c r="A55" s="32">
        <v>10006</v>
      </c>
      <c r="B55" s="33">
        <v>3322</v>
      </c>
      <c r="C55" s="38" t="s">
        <v>349</v>
      </c>
      <c r="D55" s="140">
        <v>0</v>
      </c>
      <c r="E55" s="197">
        <f>65+35</f>
        <v>100</v>
      </c>
      <c r="F55" s="219">
        <f>57.5+16.6</f>
        <v>74.1</v>
      </c>
      <c r="G55" s="31">
        <f t="shared" si="1"/>
        <v>74.1</v>
      </c>
    </row>
    <row r="56" spans="1:7" s="36" customFormat="1" ht="15">
      <c r="A56" s="32"/>
      <c r="B56" s="33">
        <v>3635</v>
      </c>
      <c r="C56" s="39" t="s">
        <v>204</v>
      </c>
      <c r="D56" s="140">
        <v>500</v>
      </c>
      <c r="E56" s="197">
        <v>568</v>
      </c>
      <c r="F56" s="219">
        <v>218.3</v>
      </c>
      <c r="G56" s="31">
        <f t="shared" si="1"/>
        <v>38.433098591549296</v>
      </c>
    </row>
    <row r="57" spans="1:7" s="36" customFormat="1" ht="15">
      <c r="A57" s="32"/>
      <c r="B57" s="33">
        <v>3636</v>
      </c>
      <c r="C57" s="39" t="s">
        <v>290</v>
      </c>
      <c r="D57" s="140">
        <v>600</v>
      </c>
      <c r="E57" s="197">
        <v>600</v>
      </c>
      <c r="F57" s="219">
        <v>528</v>
      </c>
      <c r="G57" s="31">
        <f t="shared" si="1"/>
        <v>88</v>
      </c>
    </row>
    <row r="58" spans="1:7" s="69" customFormat="1" ht="15.75">
      <c r="A58" s="32">
        <v>434902</v>
      </c>
      <c r="B58" s="33">
        <v>4349</v>
      </c>
      <c r="C58" s="38" t="s">
        <v>353</v>
      </c>
      <c r="D58" s="141">
        <v>300</v>
      </c>
      <c r="E58" s="196">
        <v>94</v>
      </c>
      <c r="F58" s="218">
        <v>22.2</v>
      </c>
      <c r="G58" s="31">
        <f t="shared" si="1"/>
        <v>23.617021276595743</v>
      </c>
    </row>
    <row r="59" spans="1:7" s="69" customFormat="1" ht="15.75" customHeight="1" hidden="1">
      <c r="A59" s="32">
        <v>434902</v>
      </c>
      <c r="B59" s="33">
        <v>4349</v>
      </c>
      <c r="C59" s="38" t="s">
        <v>354</v>
      </c>
      <c r="D59" s="141">
        <v>0</v>
      </c>
      <c r="E59" s="196">
        <v>0</v>
      </c>
      <c r="F59" s="218"/>
      <c r="G59" s="31" t="e">
        <f t="shared" si="1"/>
        <v>#DIV/0!</v>
      </c>
    </row>
    <row r="60" spans="1:7" s="36" customFormat="1" ht="15">
      <c r="A60" s="68"/>
      <c r="B60" s="33">
        <v>6223</v>
      </c>
      <c r="C60" s="39" t="s">
        <v>355</v>
      </c>
      <c r="D60" s="141">
        <v>1000</v>
      </c>
      <c r="E60" s="196">
        <v>261</v>
      </c>
      <c r="F60" s="218">
        <v>212.6</v>
      </c>
      <c r="G60" s="31">
        <f t="shared" si="1"/>
        <v>81.455938697318</v>
      </c>
    </row>
    <row r="61" spans="1:7" s="36" customFormat="1" ht="15">
      <c r="A61" s="68"/>
      <c r="B61" s="33">
        <v>6409</v>
      </c>
      <c r="C61" s="39" t="s">
        <v>315</v>
      </c>
      <c r="D61" s="141">
        <v>1000</v>
      </c>
      <c r="E61" s="196">
        <v>0</v>
      </c>
      <c r="F61" s="218">
        <v>0</v>
      </c>
      <c r="G61" s="31" t="e">
        <f t="shared" si="1"/>
        <v>#DIV/0!</v>
      </c>
    </row>
    <row r="62" spans="1:7" s="36" customFormat="1" ht="15" customHeight="1" hidden="1">
      <c r="A62" s="68">
        <v>6409</v>
      </c>
      <c r="B62" s="33">
        <v>6409</v>
      </c>
      <c r="C62" s="39" t="s">
        <v>205</v>
      </c>
      <c r="D62" s="141">
        <v>0</v>
      </c>
      <c r="E62" s="196">
        <v>0</v>
      </c>
      <c r="F62" s="218"/>
      <c r="G62" s="31" t="e">
        <f>(#REF!/E62)*100</f>
        <v>#REF!</v>
      </c>
    </row>
    <row r="63" spans="1:7" s="69" customFormat="1" ht="15.75">
      <c r="A63" s="57"/>
      <c r="B63" s="44"/>
      <c r="C63" s="70" t="s">
        <v>206</v>
      </c>
      <c r="D63" s="147">
        <f>SUM(D49:D62)</f>
        <v>5400</v>
      </c>
      <c r="E63" s="242">
        <f>SUM(E49:E62)</f>
        <v>2242</v>
      </c>
      <c r="F63" s="263">
        <f>SUM(F49:F62)</f>
        <v>1583.3</v>
      </c>
      <c r="G63" s="31" t="e">
        <f>(#REF!/E63)*100</f>
        <v>#REF!</v>
      </c>
    </row>
    <row r="64" spans="1:7" s="69" customFormat="1" ht="7.5" customHeight="1" hidden="1">
      <c r="A64" s="71"/>
      <c r="B64" s="40"/>
      <c r="C64" s="41"/>
      <c r="D64" s="42"/>
      <c r="E64" s="246"/>
      <c r="F64" s="264"/>
      <c r="G64" s="42"/>
    </row>
    <row r="65" spans="1:7" s="69" customFormat="1" ht="17.25" customHeight="1" hidden="1">
      <c r="A65" s="34"/>
      <c r="B65" s="74"/>
      <c r="C65" s="34"/>
      <c r="D65" s="35"/>
      <c r="E65" s="247"/>
      <c r="F65" s="265"/>
      <c r="G65" s="35"/>
    </row>
    <row r="66" spans="1:7" s="69" customFormat="1" ht="17.25" customHeight="1" hidden="1">
      <c r="A66" s="34"/>
      <c r="B66" s="74"/>
      <c r="C66" s="34"/>
      <c r="D66" s="35"/>
      <c r="E66" s="248"/>
      <c r="F66" s="266"/>
      <c r="G66" s="122"/>
    </row>
    <row r="67" spans="1:7" s="69" customFormat="1" ht="17.25" customHeight="1" hidden="1">
      <c r="A67" s="34"/>
      <c r="B67" s="74"/>
      <c r="C67" s="34"/>
      <c r="D67" s="35"/>
      <c r="E67" s="248"/>
      <c r="F67" s="266"/>
      <c r="G67" s="122"/>
    </row>
    <row r="68" spans="1:7" s="69" customFormat="1" ht="17.25" customHeight="1" hidden="1">
      <c r="A68" s="34"/>
      <c r="B68" s="74"/>
      <c r="C68" s="34"/>
      <c r="D68" s="35"/>
      <c r="E68" s="248"/>
      <c r="F68" s="266"/>
      <c r="G68" s="122"/>
    </row>
    <row r="69" spans="1:7" s="69" customFormat="1" ht="17.25" customHeight="1" hidden="1">
      <c r="A69" s="34"/>
      <c r="B69" s="74"/>
      <c r="C69" s="34"/>
      <c r="D69" s="35"/>
      <c r="E69" s="248"/>
      <c r="F69" s="266"/>
      <c r="G69" s="122"/>
    </row>
    <row r="70" spans="1:7" s="69" customFormat="1" ht="17.25" customHeight="1" hidden="1" thickBot="1">
      <c r="A70" s="34"/>
      <c r="B70" s="74"/>
      <c r="C70" s="34"/>
      <c r="D70" s="35"/>
      <c r="E70" s="249"/>
      <c r="F70" s="267"/>
      <c r="G70" s="119" t="s">
        <v>1</v>
      </c>
    </row>
    <row r="71" spans="1:7" s="69" customFormat="1" ht="17.25" customHeight="1" hidden="1">
      <c r="A71" s="34"/>
      <c r="B71" s="74"/>
      <c r="C71" s="34"/>
      <c r="D71" s="35"/>
      <c r="E71" s="248"/>
      <c r="F71" s="266"/>
      <c r="G71" s="122"/>
    </row>
    <row r="72" spans="1:7" s="69" customFormat="1" ht="16.5" customHeight="1" hidden="1" thickBot="1">
      <c r="A72" s="34"/>
      <c r="B72" s="74"/>
      <c r="C72" s="34"/>
      <c r="D72" s="35"/>
      <c r="E72" s="247"/>
      <c r="F72" s="265"/>
      <c r="G72" s="35"/>
    </row>
    <row r="73" spans="1:7" s="69" customFormat="1" ht="15.75" customHeight="1" hidden="1">
      <c r="A73" s="131" t="s">
        <v>2</v>
      </c>
      <c r="B73" s="132" t="s">
        <v>3</v>
      </c>
      <c r="C73" s="133" t="s">
        <v>5</v>
      </c>
      <c r="D73" s="133" t="s">
        <v>6</v>
      </c>
      <c r="E73" s="250" t="s">
        <v>6</v>
      </c>
      <c r="F73" s="268" t="s">
        <v>300</v>
      </c>
      <c r="G73" s="133" t="s">
        <v>331</v>
      </c>
    </row>
    <row r="74" spans="1:7" s="69" customFormat="1" ht="15.75" customHeight="1" hidden="1" thickBot="1">
      <c r="A74" s="134"/>
      <c r="B74" s="135"/>
      <c r="C74" s="136"/>
      <c r="D74" s="137" t="s">
        <v>8</v>
      </c>
      <c r="E74" s="251" t="s">
        <v>332</v>
      </c>
      <c r="F74" s="269" t="s">
        <v>330</v>
      </c>
      <c r="G74" s="137" t="s">
        <v>182</v>
      </c>
    </row>
    <row r="75" spans="1:7" s="69" customFormat="1" ht="15.75">
      <c r="A75" s="32"/>
      <c r="B75" s="33"/>
      <c r="C75" s="120"/>
      <c r="D75" s="31"/>
      <c r="E75" s="210"/>
      <c r="F75" s="231"/>
      <c r="G75" s="31"/>
    </row>
    <row r="76" spans="1:7" s="69" customFormat="1" ht="15.75">
      <c r="A76" s="32"/>
      <c r="B76" s="33"/>
      <c r="C76" s="120" t="s">
        <v>348</v>
      </c>
      <c r="D76" s="31"/>
      <c r="E76" s="210"/>
      <c r="F76" s="231"/>
      <c r="G76" s="31"/>
    </row>
    <row r="77" spans="1:7" s="69" customFormat="1" ht="14.25" customHeight="1">
      <c r="A77" s="32"/>
      <c r="B77" s="33"/>
      <c r="C77" s="38"/>
      <c r="D77" s="114"/>
      <c r="E77" s="252"/>
      <c r="F77" s="270"/>
      <c r="G77" s="114"/>
    </row>
    <row r="78" spans="1:7" s="69" customFormat="1" ht="15.75">
      <c r="A78" s="32">
        <v>71004</v>
      </c>
      <c r="B78" s="33">
        <v>2143</v>
      </c>
      <c r="C78" s="38" t="s">
        <v>207</v>
      </c>
      <c r="D78" s="31">
        <v>0</v>
      </c>
      <c r="E78" s="210">
        <v>179</v>
      </c>
      <c r="F78" s="231">
        <v>178.1</v>
      </c>
      <c r="G78" s="31">
        <f aca="true" t="shared" si="2" ref="G78:G109">(F78/E78)*100</f>
        <v>99.4972067039106</v>
      </c>
    </row>
    <row r="79" spans="1:7" s="69" customFormat="1" ht="15.75">
      <c r="A79" s="32">
        <v>81023</v>
      </c>
      <c r="B79" s="33">
        <v>2143</v>
      </c>
      <c r="C79" s="38" t="s">
        <v>291</v>
      </c>
      <c r="D79" s="31">
        <v>15000</v>
      </c>
      <c r="E79" s="210">
        <v>17123</v>
      </c>
      <c r="F79" s="231">
        <v>17103.1</v>
      </c>
      <c r="G79" s="31">
        <f t="shared" si="2"/>
        <v>99.88378204753839</v>
      </c>
    </row>
    <row r="80" spans="1:7" s="69" customFormat="1" ht="15.75">
      <c r="A80" s="32">
        <v>10024</v>
      </c>
      <c r="B80" s="33">
        <v>2212</v>
      </c>
      <c r="C80" s="38" t="s">
        <v>479</v>
      </c>
      <c r="D80" s="31">
        <v>0</v>
      </c>
      <c r="E80" s="210">
        <v>170</v>
      </c>
      <c r="F80" s="231">
        <v>144</v>
      </c>
      <c r="G80" s="31">
        <f t="shared" si="2"/>
        <v>84.70588235294117</v>
      </c>
    </row>
    <row r="81" spans="1:7" s="69" customFormat="1" ht="15.75">
      <c r="A81" s="32">
        <v>61005</v>
      </c>
      <c r="B81" s="33">
        <v>2212</v>
      </c>
      <c r="C81" s="152" t="s">
        <v>312</v>
      </c>
      <c r="D81" s="31">
        <v>0</v>
      </c>
      <c r="E81" s="210">
        <v>1934</v>
      </c>
      <c r="F81" s="231">
        <v>1778.5</v>
      </c>
      <c r="G81" s="31">
        <f t="shared" si="2"/>
        <v>91.95966907962772</v>
      </c>
    </row>
    <row r="82" spans="1:7" s="69" customFormat="1" ht="15.75">
      <c r="A82" s="32">
        <v>61006</v>
      </c>
      <c r="B82" s="33">
        <v>2212</v>
      </c>
      <c r="C82" s="38" t="s">
        <v>208</v>
      </c>
      <c r="D82" s="31">
        <v>2500</v>
      </c>
      <c r="E82" s="210">
        <v>4464</v>
      </c>
      <c r="F82" s="231">
        <v>4068.9</v>
      </c>
      <c r="G82" s="31">
        <f t="shared" si="2"/>
        <v>91.1491935483871</v>
      </c>
    </row>
    <row r="83" spans="1:7" s="69" customFormat="1" ht="15.75">
      <c r="A83" s="32">
        <v>81006</v>
      </c>
      <c r="B83" s="33">
        <v>2212</v>
      </c>
      <c r="C83" s="38" t="s">
        <v>302</v>
      </c>
      <c r="D83" s="31">
        <v>12000</v>
      </c>
      <c r="E83" s="210">
        <v>12651</v>
      </c>
      <c r="F83" s="231">
        <v>12621.3</v>
      </c>
      <c r="G83" s="31">
        <f t="shared" si="2"/>
        <v>99.7652359497273</v>
      </c>
    </row>
    <row r="84" spans="1:7" s="69" customFormat="1" ht="15.75">
      <c r="A84" s="32">
        <v>81007</v>
      </c>
      <c r="B84" s="33">
        <v>2212</v>
      </c>
      <c r="C84" s="38" t="s">
        <v>335</v>
      </c>
      <c r="D84" s="31">
        <v>10000</v>
      </c>
      <c r="E84" s="210">
        <v>0</v>
      </c>
      <c r="F84" s="231">
        <v>0</v>
      </c>
      <c r="G84" s="31" t="e">
        <f t="shared" si="2"/>
        <v>#DIV/0!</v>
      </c>
    </row>
    <row r="85" spans="1:7" s="69" customFormat="1" ht="15.75">
      <c r="A85" s="32">
        <v>91015</v>
      </c>
      <c r="B85" s="33">
        <v>2212</v>
      </c>
      <c r="C85" s="152" t="s">
        <v>338</v>
      </c>
      <c r="D85" s="31">
        <v>0</v>
      </c>
      <c r="E85" s="210">
        <v>12553</v>
      </c>
      <c r="F85" s="231">
        <v>12210.4</v>
      </c>
      <c r="G85" s="31">
        <f t="shared" si="2"/>
        <v>97.2707719270294</v>
      </c>
    </row>
    <row r="86" spans="1:7" s="69" customFormat="1" ht="15.75">
      <c r="A86" s="32">
        <v>91017</v>
      </c>
      <c r="B86" s="33">
        <v>2212</v>
      </c>
      <c r="C86" s="38" t="s">
        <v>336</v>
      </c>
      <c r="D86" s="31">
        <v>0</v>
      </c>
      <c r="E86" s="210">
        <v>816</v>
      </c>
      <c r="F86" s="231">
        <v>758.3</v>
      </c>
      <c r="G86" s="31">
        <f t="shared" si="2"/>
        <v>92.92892156862744</v>
      </c>
    </row>
    <row r="87" spans="1:7" s="69" customFormat="1" ht="15.75">
      <c r="A87" s="32"/>
      <c r="B87" s="33">
        <v>2212</v>
      </c>
      <c r="C87" s="38" t="s">
        <v>395</v>
      </c>
      <c r="D87" s="31">
        <v>0</v>
      </c>
      <c r="E87" s="210">
        <v>1657</v>
      </c>
      <c r="F87" s="231">
        <v>1656.4</v>
      </c>
      <c r="G87" s="31">
        <f t="shared" si="2"/>
        <v>99.963789981895</v>
      </c>
    </row>
    <row r="88" spans="1:7" s="69" customFormat="1" ht="15.75">
      <c r="A88" s="32">
        <v>10002</v>
      </c>
      <c r="B88" s="33">
        <v>2219</v>
      </c>
      <c r="C88" s="38" t="s">
        <v>337</v>
      </c>
      <c r="D88" s="31">
        <v>7500</v>
      </c>
      <c r="E88" s="210">
        <v>1635.9</v>
      </c>
      <c r="F88" s="231">
        <v>281.5</v>
      </c>
      <c r="G88" s="31">
        <f t="shared" si="2"/>
        <v>17.207653279540313</v>
      </c>
    </row>
    <row r="89" spans="1:7" s="69" customFormat="1" ht="15.75">
      <c r="A89" s="32">
        <v>10014</v>
      </c>
      <c r="B89" s="33">
        <v>2219</v>
      </c>
      <c r="C89" s="38" t="s">
        <v>480</v>
      </c>
      <c r="D89" s="31">
        <v>0</v>
      </c>
      <c r="E89" s="210">
        <v>5448</v>
      </c>
      <c r="F89" s="231">
        <v>4776</v>
      </c>
      <c r="G89" s="31">
        <f t="shared" si="2"/>
        <v>87.66519823788546</v>
      </c>
    </row>
    <row r="90" spans="1:7" s="69" customFormat="1" ht="15.75">
      <c r="A90" s="32">
        <v>10014</v>
      </c>
      <c r="B90" s="33">
        <v>2219</v>
      </c>
      <c r="C90" s="38" t="s">
        <v>481</v>
      </c>
      <c r="D90" s="31">
        <v>0</v>
      </c>
      <c r="E90" s="210">
        <v>1664</v>
      </c>
      <c r="F90" s="231">
        <v>1663.8</v>
      </c>
      <c r="G90" s="31">
        <f t="shared" si="2"/>
        <v>99.98798076923077</v>
      </c>
    </row>
    <row r="91" spans="1:7" s="69" customFormat="1" ht="15.75">
      <c r="A91" s="32">
        <v>10016</v>
      </c>
      <c r="B91" s="33">
        <v>2219</v>
      </c>
      <c r="C91" s="38" t="s">
        <v>473</v>
      </c>
      <c r="D91" s="31">
        <v>0</v>
      </c>
      <c r="E91" s="210">
        <v>432.4</v>
      </c>
      <c r="F91" s="231">
        <v>432.1</v>
      </c>
      <c r="G91" s="31">
        <f t="shared" si="2"/>
        <v>99.93061979648475</v>
      </c>
    </row>
    <row r="92" spans="1:7" s="69" customFormat="1" ht="15.75">
      <c r="A92" s="32">
        <v>10016</v>
      </c>
      <c r="B92" s="33">
        <v>2219</v>
      </c>
      <c r="C92" s="38" t="s">
        <v>474</v>
      </c>
      <c r="D92" s="31">
        <v>0</v>
      </c>
      <c r="E92" s="210">
        <v>787</v>
      </c>
      <c r="F92" s="231">
        <v>787</v>
      </c>
      <c r="G92" s="31">
        <f t="shared" si="2"/>
        <v>100</v>
      </c>
    </row>
    <row r="93" spans="1:7" s="69" customFormat="1" ht="15.75">
      <c r="A93" s="32">
        <v>10022</v>
      </c>
      <c r="B93" s="33">
        <v>2219</v>
      </c>
      <c r="C93" s="38" t="s">
        <v>482</v>
      </c>
      <c r="D93" s="31">
        <v>0</v>
      </c>
      <c r="E93" s="210">
        <v>440</v>
      </c>
      <c r="F93" s="231">
        <v>229.1</v>
      </c>
      <c r="G93" s="31">
        <f t="shared" si="2"/>
        <v>52.06818181818181</v>
      </c>
    </row>
    <row r="94" spans="1:7" s="69" customFormat="1" ht="15.75">
      <c r="A94" s="32">
        <v>10023</v>
      </c>
      <c r="B94" s="33">
        <v>2219</v>
      </c>
      <c r="C94" s="38" t="s">
        <v>483</v>
      </c>
      <c r="D94" s="31">
        <v>0</v>
      </c>
      <c r="E94" s="210">
        <v>271</v>
      </c>
      <c r="F94" s="231">
        <v>137.4</v>
      </c>
      <c r="G94" s="31">
        <f t="shared" si="2"/>
        <v>50.701107011070114</v>
      </c>
    </row>
    <row r="95" spans="1:7" s="69" customFormat="1" ht="15.75">
      <c r="A95" s="32">
        <v>71002</v>
      </c>
      <c r="B95" s="33">
        <v>2219</v>
      </c>
      <c r="C95" s="38" t="s">
        <v>292</v>
      </c>
      <c r="D95" s="31">
        <v>0</v>
      </c>
      <c r="E95" s="210">
        <v>84</v>
      </c>
      <c r="F95" s="231">
        <v>12</v>
      </c>
      <c r="G95" s="31">
        <f t="shared" si="2"/>
        <v>14.285714285714285</v>
      </c>
    </row>
    <row r="96" spans="1:7" s="69" customFormat="1" ht="15.75">
      <c r="A96" s="32">
        <v>71010</v>
      </c>
      <c r="B96" s="33">
        <v>2219</v>
      </c>
      <c r="C96" s="38" t="s">
        <v>313</v>
      </c>
      <c r="D96" s="31">
        <v>0</v>
      </c>
      <c r="E96" s="210">
        <v>5584</v>
      </c>
      <c r="F96" s="231">
        <v>5558.2</v>
      </c>
      <c r="G96" s="31">
        <f t="shared" si="2"/>
        <v>99.53796561604584</v>
      </c>
    </row>
    <row r="97" spans="1:7" s="69" customFormat="1" ht="15.75">
      <c r="A97" s="32">
        <v>71011</v>
      </c>
      <c r="B97" s="33">
        <v>2219</v>
      </c>
      <c r="C97" s="38" t="s">
        <v>293</v>
      </c>
      <c r="D97" s="31">
        <v>6000</v>
      </c>
      <c r="E97" s="210">
        <v>8372</v>
      </c>
      <c r="F97" s="231">
        <v>8331.5</v>
      </c>
      <c r="G97" s="31">
        <f t="shared" si="2"/>
        <v>99.51624462494027</v>
      </c>
    </row>
    <row r="98" spans="1:7" s="69" customFormat="1" ht="15.75" customHeight="1">
      <c r="A98" s="32">
        <v>91005</v>
      </c>
      <c r="B98" s="33">
        <v>2219</v>
      </c>
      <c r="C98" s="153" t="s">
        <v>339</v>
      </c>
      <c r="D98" s="31">
        <v>0</v>
      </c>
      <c r="E98" s="210">
        <v>9000</v>
      </c>
      <c r="F98" s="231">
        <v>8589.6</v>
      </c>
      <c r="G98" s="31">
        <f t="shared" si="2"/>
        <v>95.44</v>
      </c>
    </row>
    <row r="99" spans="1:7" s="69" customFormat="1" ht="15.75" customHeight="1">
      <c r="A99" s="32">
        <v>91008</v>
      </c>
      <c r="B99" s="33">
        <v>2219</v>
      </c>
      <c r="C99" s="43" t="s">
        <v>340</v>
      </c>
      <c r="D99" s="31">
        <v>0</v>
      </c>
      <c r="E99" s="210">
        <v>600</v>
      </c>
      <c r="F99" s="231">
        <v>370</v>
      </c>
      <c r="G99" s="31">
        <f t="shared" si="2"/>
        <v>61.66666666666667</v>
      </c>
    </row>
    <row r="100" spans="1:7" s="69" customFormat="1" ht="15.75">
      <c r="A100" s="6">
        <v>71007</v>
      </c>
      <c r="B100" s="113">
        <v>2221</v>
      </c>
      <c r="C100" s="12" t="s">
        <v>341</v>
      </c>
      <c r="D100" s="31">
        <v>0</v>
      </c>
      <c r="E100" s="210">
        <v>1120</v>
      </c>
      <c r="F100" s="231">
        <v>275.4</v>
      </c>
      <c r="G100" s="31">
        <f t="shared" si="2"/>
        <v>24.589285714285715</v>
      </c>
    </row>
    <row r="101" spans="1:7" s="69" customFormat="1" ht="15.75">
      <c r="A101" s="6">
        <v>10017</v>
      </c>
      <c r="B101" s="113">
        <v>3111</v>
      </c>
      <c r="C101" s="12" t="s">
        <v>484</v>
      </c>
      <c r="D101" s="31">
        <v>0</v>
      </c>
      <c r="E101" s="210">
        <v>70</v>
      </c>
      <c r="F101" s="231">
        <v>0</v>
      </c>
      <c r="G101" s="31">
        <f t="shared" si="2"/>
        <v>0</v>
      </c>
    </row>
    <row r="102" spans="1:7" s="69" customFormat="1" ht="15.75">
      <c r="A102" s="6">
        <v>10018</v>
      </c>
      <c r="B102" s="113">
        <v>3111</v>
      </c>
      <c r="C102" s="12" t="s">
        <v>464</v>
      </c>
      <c r="D102" s="31">
        <v>0</v>
      </c>
      <c r="E102" s="210">
        <v>361.2</v>
      </c>
      <c r="F102" s="231">
        <v>361.2</v>
      </c>
      <c r="G102" s="31">
        <f t="shared" si="2"/>
        <v>100</v>
      </c>
    </row>
    <row r="103" spans="1:7" s="69" customFormat="1" ht="15.75">
      <c r="A103" s="6">
        <v>10019</v>
      </c>
      <c r="B103" s="113">
        <v>3111</v>
      </c>
      <c r="C103" s="12" t="s">
        <v>465</v>
      </c>
      <c r="D103" s="31">
        <v>0</v>
      </c>
      <c r="E103" s="210">
        <v>198</v>
      </c>
      <c r="F103" s="231">
        <v>198</v>
      </c>
      <c r="G103" s="31">
        <f t="shared" si="2"/>
        <v>100</v>
      </c>
    </row>
    <row r="104" spans="1:7" s="69" customFormat="1" ht="15.75">
      <c r="A104" s="6">
        <v>10020</v>
      </c>
      <c r="B104" s="113">
        <v>3111</v>
      </c>
      <c r="C104" s="12" t="s">
        <v>466</v>
      </c>
      <c r="D104" s="31">
        <v>0</v>
      </c>
      <c r="E104" s="210">
        <v>406</v>
      </c>
      <c r="F104" s="231">
        <v>366</v>
      </c>
      <c r="G104" s="31">
        <f t="shared" si="2"/>
        <v>90.14778325123153</v>
      </c>
    </row>
    <row r="105" spans="1:7" s="69" customFormat="1" ht="15.75">
      <c r="A105" s="32">
        <v>91018</v>
      </c>
      <c r="B105" s="33">
        <v>3111</v>
      </c>
      <c r="C105" s="38" t="s">
        <v>345</v>
      </c>
      <c r="D105" s="31">
        <v>0</v>
      </c>
      <c r="E105" s="210">
        <v>482.8</v>
      </c>
      <c r="F105" s="231">
        <v>369.6</v>
      </c>
      <c r="G105" s="31">
        <f t="shared" si="2"/>
        <v>76.55343827671915</v>
      </c>
    </row>
    <row r="106" spans="1:7" s="69" customFormat="1" ht="15.75">
      <c r="A106" s="32">
        <v>91020</v>
      </c>
      <c r="B106" s="33">
        <v>3111</v>
      </c>
      <c r="C106" s="38" t="s">
        <v>342</v>
      </c>
      <c r="D106" s="31">
        <v>0</v>
      </c>
      <c r="E106" s="210">
        <v>2880</v>
      </c>
      <c r="F106" s="231">
        <v>2879.3</v>
      </c>
      <c r="G106" s="31">
        <f t="shared" si="2"/>
        <v>99.97569444444446</v>
      </c>
    </row>
    <row r="107" spans="1:7" s="69" customFormat="1" ht="15.75">
      <c r="A107" s="32">
        <v>91021</v>
      </c>
      <c r="B107" s="33">
        <v>3111</v>
      </c>
      <c r="C107" s="38" t="s">
        <v>343</v>
      </c>
      <c r="D107" s="31">
        <v>0</v>
      </c>
      <c r="E107" s="210">
        <v>2714</v>
      </c>
      <c r="F107" s="231">
        <v>2686.8</v>
      </c>
      <c r="G107" s="31">
        <f t="shared" si="2"/>
        <v>98.99778924097275</v>
      </c>
    </row>
    <row r="108" spans="1:7" s="69" customFormat="1" ht="15.75">
      <c r="A108" s="32">
        <v>10021</v>
      </c>
      <c r="B108" s="33">
        <v>3113</v>
      </c>
      <c r="C108" s="38" t="s">
        <v>469</v>
      </c>
      <c r="D108" s="31">
        <v>0</v>
      </c>
      <c r="E108" s="210">
        <v>468</v>
      </c>
      <c r="F108" s="231">
        <v>468</v>
      </c>
      <c r="G108" s="31">
        <f t="shared" si="2"/>
        <v>100</v>
      </c>
    </row>
    <row r="109" spans="1:7" s="69" customFormat="1" ht="15.75">
      <c r="A109" s="32">
        <v>71005</v>
      </c>
      <c r="B109" s="33">
        <v>3113</v>
      </c>
      <c r="C109" s="38" t="s">
        <v>401</v>
      </c>
      <c r="D109" s="31">
        <v>0</v>
      </c>
      <c r="E109" s="210">
        <v>6</v>
      </c>
      <c r="F109" s="231">
        <v>6</v>
      </c>
      <c r="G109" s="31">
        <f t="shared" si="2"/>
        <v>100</v>
      </c>
    </row>
    <row r="110" spans="1:7" s="69" customFormat="1" ht="15.75">
      <c r="A110" s="32">
        <v>81015</v>
      </c>
      <c r="B110" s="33">
        <v>3113</v>
      </c>
      <c r="C110" s="38" t="s">
        <v>475</v>
      </c>
      <c r="D110" s="31">
        <v>0</v>
      </c>
      <c r="E110" s="210">
        <v>100</v>
      </c>
      <c r="F110" s="231">
        <v>24.3</v>
      </c>
      <c r="G110" s="31">
        <f aca="true" t="shared" si="3" ref="G110:G141">(F110/E110)*100</f>
        <v>24.3</v>
      </c>
    </row>
    <row r="111" spans="1:7" s="69" customFormat="1" ht="15.75">
      <c r="A111" s="32">
        <v>81015</v>
      </c>
      <c r="B111" s="33">
        <v>3113</v>
      </c>
      <c r="C111" s="38" t="s">
        <v>476</v>
      </c>
      <c r="D111" s="31">
        <v>0</v>
      </c>
      <c r="E111" s="210">
        <v>19</v>
      </c>
      <c r="F111" s="231">
        <v>0</v>
      </c>
      <c r="G111" s="31">
        <f t="shared" si="3"/>
        <v>0</v>
      </c>
    </row>
    <row r="112" spans="1:7" s="69" customFormat="1" ht="15.75">
      <c r="A112" s="32">
        <v>81018</v>
      </c>
      <c r="B112" s="33">
        <v>3113</v>
      </c>
      <c r="C112" s="38" t="s">
        <v>209</v>
      </c>
      <c r="D112" s="31">
        <v>0</v>
      </c>
      <c r="E112" s="210">
        <v>200</v>
      </c>
      <c r="F112" s="231">
        <v>187.2</v>
      </c>
      <c r="G112" s="31">
        <f t="shared" si="3"/>
        <v>93.6</v>
      </c>
    </row>
    <row r="113" spans="1:7" s="69" customFormat="1" ht="15.75">
      <c r="A113" s="32">
        <v>91006</v>
      </c>
      <c r="B113" s="33">
        <v>3113</v>
      </c>
      <c r="C113" s="38" t="s">
        <v>344</v>
      </c>
      <c r="D113" s="31">
        <v>0</v>
      </c>
      <c r="E113" s="210">
        <v>6252</v>
      </c>
      <c r="F113" s="231">
        <v>6244.5</v>
      </c>
      <c r="G113" s="31">
        <f t="shared" si="3"/>
        <v>99.88003838771593</v>
      </c>
    </row>
    <row r="114" spans="1:7" s="69" customFormat="1" ht="15.75">
      <c r="A114" s="32">
        <v>91019</v>
      </c>
      <c r="B114" s="33">
        <v>3113</v>
      </c>
      <c r="C114" s="38" t="s">
        <v>346</v>
      </c>
      <c r="D114" s="31">
        <v>0</v>
      </c>
      <c r="E114" s="210">
        <v>452</v>
      </c>
      <c r="F114" s="231">
        <v>244.8</v>
      </c>
      <c r="G114" s="31">
        <f t="shared" si="3"/>
        <v>54.15929203539823</v>
      </c>
    </row>
    <row r="115" spans="1:7" s="69" customFormat="1" ht="15.75">
      <c r="A115" s="32">
        <v>10007</v>
      </c>
      <c r="B115" s="33">
        <v>3314</v>
      </c>
      <c r="C115" s="38" t="s">
        <v>347</v>
      </c>
      <c r="D115" s="31">
        <v>0</v>
      </c>
      <c r="E115" s="210">
        <v>3361</v>
      </c>
      <c r="F115" s="231">
        <v>3359.5</v>
      </c>
      <c r="G115" s="31">
        <f t="shared" si="3"/>
        <v>99.95537042546862</v>
      </c>
    </row>
    <row r="116" spans="1:7" s="69" customFormat="1" ht="15.75">
      <c r="A116" s="32">
        <v>10006</v>
      </c>
      <c r="B116" s="33">
        <v>3322</v>
      </c>
      <c r="C116" s="38" t="s">
        <v>453</v>
      </c>
      <c r="D116" s="31">
        <v>0</v>
      </c>
      <c r="E116" s="210">
        <v>0</v>
      </c>
      <c r="F116" s="231">
        <v>0</v>
      </c>
      <c r="G116" s="31" t="e">
        <f t="shared" si="3"/>
        <v>#DIV/0!</v>
      </c>
    </row>
    <row r="117" spans="1:7" s="69" customFormat="1" ht="15.75">
      <c r="A117" s="32">
        <v>71019</v>
      </c>
      <c r="B117" s="33">
        <v>3322</v>
      </c>
      <c r="C117" s="38" t="s">
        <v>210</v>
      </c>
      <c r="D117" s="31">
        <v>0</v>
      </c>
      <c r="E117" s="210">
        <v>300</v>
      </c>
      <c r="F117" s="231">
        <v>60</v>
      </c>
      <c r="G117" s="31">
        <f t="shared" si="3"/>
        <v>20</v>
      </c>
    </row>
    <row r="118" spans="1:7" s="69" customFormat="1" ht="15.75">
      <c r="A118" s="32">
        <v>91003</v>
      </c>
      <c r="B118" s="33">
        <v>3322</v>
      </c>
      <c r="C118" s="38" t="s">
        <v>488</v>
      </c>
      <c r="D118" s="31">
        <v>0</v>
      </c>
      <c r="E118" s="210">
        <v>6785.9</v>
      </c>
      <c r="F118" s="231">
        <v>30</v>
      </c>
      <c r="G118" s="31">
        <f t="shared" si="3"/>
        <v>0.4420931637660443</v>
      </c>
    </row>
    <row r="119" spans="1:7" s="69" customFormat="1" ht="15.75">
      <c r="A119" s="32">
        <v>81003</v>
      </c>
      <c r="B119" s="33">
        <v>3322</v>
      </c>
      <c r="C119" s="38" t="s">
        <v>391</v>
      </c>
      <c r="D119" s="31">
        <v>0</v>
      </c>
      <c r="E119" s="210">
        <v>28</v>
      </c>
      <c r="F119" s="231">
        <v>27.6</v>
      </c>
      <c r="G119" s="31">
        <f t="shared" si="3"/>
        <v>98.57142857142858</v>
      </c>
    </row>
    <row r="120" spans="1:7" s="69" customFormat="1" ht="15.75">
      <c r="A120" s="32">
        <v>10001</v>
      </c>
      <c r="B120" s="33">
        <v>3326</v>
      </c>
      <c r="C120" s="38" t="s">
        <v>402</v>
      </c>
      <c r="D120" s="31">
        <v>0</v>
      </c>
      <c r="E120" s="210">
        <v>584</v>
      </c>
      <c r="F120" s="231">
        <v>583</v>
      </c>
      <c r="G120" s="31">
        <f t="shared" si="3"/>
        <v>99.82876712328768</v>
      </c>
    </row>
    <row r="121" spans="1:7" s="69" customFormat="1" ht="15.75">
      <c r="A121" s="32">
        <v>81019</v>
      </c>
      <c r="B121" s="33">
        <v>3329</v>
      </c>
      <c r="C121" s="38" t="s">
        <v>310</v>
      </c>
      <c r="D121" s="31">
        <v>0</v>
      </c>
      <c r="E121" s="210">
        <v>6114</v>
      </c>
      <c r="F121" s="231">
        <v>5909.5</v>
      </c>
      <c r="G121" s="31">
        <f t="shared" si="3"/>
        <v>96.65521753352961</v>
      </c>
    </row>
    <row r="122" spans="1:7" s="69" customFormat="1" ht="15.75">
      <c r="A122" s="32">
        <v>10003</v>
      </c>
      <c r="B122" s="33">
        <v>3412</v>
      </c>
      <c r="C122" s="38" t="s">
        <v>350</v>
      </c>
      <c r="D122" s="31">
        <v>0</v>
      </c>
      <c r="E122" s="210">
        <v>4230</v>
      </c>
      <c r="F122" s="231">
        <v>4206.8</v>
      </c>
      <c r="G122" s="31">
        <f t="shared" si="3"/>
        <v>99.451536643026</v>
      </c>
    </row>
    <row r="123" spans="1:7" s="69" customFormat="1" ht="15.75" customHeight="1" hidden="1">
      <c r="A123" s="27"/>
      <c r="B123" s="25"/>
      <c r="C123" s="27"/>
      <c r="D123" s="26"/>
      <c r="E123" s="253"/>
      <c r="F123" s="271"/>
      <c r="G123" s="31" t="e">
        <f t="shared" si="3"/>
        <v>#DIV/0!</v>
      </c>
    </row>
    <row r="124" spans="1:7" s="69" customFormat="1" ht="15.75" customHeight="1" hidden="1">
      <c r="A124" s="126"/>
      <c r="B124" s="127"/>
      <c r="C124" s="126"/>
      <c r="D124" s="142"/>
      <c r="E124" s="254"/>
      <c r="F124" s="272"/>
      <c r="G124" s="31" t="e">
        <f t="shared" si="3"/>
        <v>#DIV/0!</v>
      </c>
    </row>
    <row r="125" spans="1:7" s="69" customFormat="1" ht="15.75">
      <c r="A125" s="32">
        <v>10009</v>
      </c>
      <c r="B125" s="45">
        <v>3412</v>
      </c>
      <c r="C125" s="38" t="s">
        <v>405</v>
      </c>
      <c r="D125" s="283">
        <v>0</v>
      </c>
      <c r="E125" s="284">
        <f>1862+138</f>
        <v>2000</v>
      </c>
      <c r="F125" s="231">
        <f>137.3+1832.2</f>
        <v>1969.5</v>
      </c>
      <c r="G125" s="31">
        <f t="shared" si="3"/>
        <v>98.475</v>
      </c>
    </row>
    <row r="126" spans="1:7" s="69" customFormat="1" ht="15.75">
      <c r="A126" s="32">
        <v>71009</v>
      </c>
      <c r="B126" s="33">
        <v>3412</v>
      </c>
      <c r="C126" s="43" t="s">
        <v>351</v>
      </c>
      <c r="D126" s="31">
        <f>616+7165</f>
        <v>7781</v>
      </c>
      <c r="E126" s="210">
        <f>2195+6631.8</f>
        <v>8826.8</v>
      </c>
      <c r="F126" s="231">
        <f>2194.2+6605.8</f>
        <v>8800</v>
      </c>
      <c r="G126" s="31">
        <f t="shared" si="3"/>
        <v>99.6963792087733</v>
      </c>
    </row>
    <row r="127" spans="1:7" s="69" customFormat="1" ht="15.75">
      <c r="A127" s="32">
        <v>71009</v>
      </c>
      <c r="B127" s="33">
        <v>3412</v>
      </c>
      <c r="C127" s="43" t="s">
        <v>435</v>
      </c>
      <c r="D127" s="31">
        <f>1357+15362</f>
        <v>16719</v>
      </c>
      <c r="E127" s="210">
        <f>1352.1+15306.3</f>
        <v>16658.399999999998</v>
      </c>
      <c r="F127" s="231">
        <f>1250.7+14162.8</f>
        <v>15413.5</v>
      </c>
      <c r="G127" s="31">
        <f t="shared" si="3"/>
        <v>92.5268933390962</v>
      </c>
    </row>
    <row r="128" spans="1:7" s="69" customFormat="1" ht="15.75">
      <c r="A128" s="32">
        <v>81002</v>
      </c>
      <c r="B128" s="33">
        <v>3412</v>
      </c>
      <c r="C128" s="43" t="s">
        <v>304</v>
      </c>
      <c r="D128" s="31">
        <v>0</v>
      </c>
      <c r="E128" s="210">
        <v>89</v>
      </c>
      <c r="F128" s="231">
        <v>88.3</v>
      </c>
      <c r="G128" s="31">
        <f t="shared" si="3"/>
        <v>99.21348314606742</v>
      </c>
    </row>
    <row r="129" spans="1:7" s="69" customFormat="1" ht="15.75">
      <c r="A129" s="32">
        <v>81016</v>
      </c>
      <c r="B129" s="33">
        <v>3421</v>
      </c>
      <c r="C129" s="43" t="s">
        <v>485</v>
      </c>
      <c r="D129" s="31">
        <v>2000</v>
      </c>
      <c r="E129" s="210">
        <v>2761.3</v>
      </c>
      <c r="F129" s="231">
        <v>1760.9</v>
      </c>
      <c r="G129" s="31">
        <f t="shared" si="3"/>
        <v>63.770687719552384</v>
      </c>
    </row>
    <row r="130" spans="1:7" s="69" customFormat="1" ht="15.75">
      <c r="A130" s="32">
        <v>81016</v>
      </c>
      <c r="B130" s="33">
        <v>3421</v>
      </c>
      <c r="C130" s="43" t="s">
        <v>486</v>
      </c>
      <c r="D130" s="31">
        <v>0</v>
      </c>
      <c r="E130" s="210">
        <v>2359.4</v>
      </c>
      <c r="F130" s="231">
        <v>2359.4</v>
      </c>
      <c r="G130" s="31">
        <f t="shared" si="3"/>
        <v>100</v>
      </c>
    </row>
    <row r="131" spans="1:7" s="69" customFormat="1" ht="15.75">
      <c r="A131" s="32">
        <v>10004</v>
      </c>
      <c r="B131" s="33">
        <v>3612</v>
      </c>
      <c r="C131" s="38" t="s">
        <v>352</v>
      </c>
      <c r="D131" s="31">
        <v>0</v>
      </c>
      <c r="E131" s="210">
        <v>500</v>
      </c>
      <c r="F131" s="231">
        <v>483</v>
      </c>
      <c r="G131" s="31">
        <f t="shared" si="3"/>
        <v>96.6</v>
      </c>
    </row>
    <row r="132" spans="1:7" s="69" customFormat="1" ht="15.75">
      <c r="A132" s="32">
        <v>10015</v>
      </c>
      <c r="B132" s="33">
        <v>3612</v>
      </c>
      <c r="C132" s="38" t="s">
        <v>436</v>
      </c>
      <c r="D132" s="31">
        <v>0</v>
      </c>
      <c r="E132" s="210">
        <v>2826</v>
      </c>
      <c r="F132" s="231">
        <v>2814.8</v>
      </c>
      <c r="G132" s="31">
        <f t="shared" si="3"/>
        <v>99.60368011323426</v>
      </c>
    </row>
    <row r="133" spans="1:7" s="69" customFormat="1" ht="15.75">
      <c r="A133" s="32">
        <v>10008</v>
      </c>
      <c r="B133" s="33">
        <v>3613</v>
      </c>
      <c r="C133" s="43" t="s">
        <v>396</v>
      </c>
      <c r="D133" s="31">
        <v>0</v>
      </c>
      <c r="E133" s="210">
        <v>3988</v>
      </c>
      <c r="F133" s="231">
        <v>3976.5</v>
      </c>
      <c r="G133" s="31">
        <f t="shared" si="3"/>
        <v>99.71163490471415</v>
      </c>
    </row>
    <row r="134" spans="1:7" s="69" customFormat="1" ht="15.75">
      <c r="A134" s="32">
        <v>10013</v>
      </c>
      <c r="B134" s="33">
        <v>3631</v>
      </c>
      <c r="C134" s="43" t="s">
        <v>433</v>
      </c>
      <c r="D134" s="31">
        <v>0</v>
      </c>
      <c r="E134" s="210">
        <v>1321</v>
      </c>
      <c r="F134" s="231">
        <v>1321</v>
      </c>
      <c r="G134" s="31">
        <f t="shared" si="3"/>
        <v>100</v>
      </c>
    </row>
    <row r="135" spans="1:7" s="69" customFormat="1" ht="15.75" hidden="1">
      <c r="A135" s="32">
        <v>10014</v>
      </c>
      <c r="B135" s="33">
        <v>3631</v>
      </c>
      <c r="C135" s="43" t="s">
        <v>432</v>
      </c>
      <c r="D135" s="31">
        <v>0</v>
      </c>
      <c r="E135" s="210">
        <v>0</v>
      </c>
      <c r="F135" s="231">
        <v>0</v>
      </c>
      <c r="G135" s="31" t="e">
        <f t="shared" si="3"/>
        <v>#DIV/0!</v>
      </c>
    </row>
    <row r="136" spans="1:7" s="69" customFormat="1" ht="15.75">
      <c r="A136" s="32">
        <v>10010</v>
      </c>
      <c r="B136" s="33">
        <v>3632</v>
      </c>
      <c r="C136" s="43" t="s">
        <v>408</v>
      </c>
      <c r="D136" s="31">
        <v>0</v>
      </c>
      <c r="E136" s="210">
        <v>120</v>
      </c>
      <c r="F136" s="231">
        <v>120</v>
      </c>
      <c r="G136" s="31">
        <f t="shared" si="3"/>
        <v>100</v>
      </c>
    </row>
    <row r="137" spans="1:7" s="69" customFormat="1" ht="15.75">
      <c r="A137" s="32">
        <v>10011</v>
      </c>
      <c r="B137" s="33">
        <v>3632</v>
      </c>
      <c r="C137" s="43" t="s">
        <v>409</v>
      </c>
      <c r="D137" s="31">
        <v>0</v>
      </c>
      <c r="E137" s="210">
        <v>120</v>
      </c>
      <c r="F137" s="231">
        <v>0</v>
      </c>
      <c r="G137" s="31">
        <f t="shared" si="3"/>
        <v>0</v>
      </c>
    </row>
    <row r="138" spans="1:7" s="69" customFormat="1" ht="15.75">
      <c r="A138" s="32">
        <v>10012</v>
      </c>
      <c r="B138" s="33">
        <v>3632</v>
      </c>
      <c r="C138" s="43" t="s">
        <v>410</v>
      </c>
      <c r="D138" s="31">
        <v>0</v>
      </c>
      <c r="E138" s="210">
        <v>360</v>
      </c>
      <c r="F138" s="231">
        <v>360</v>
      </c>
      <c r="G138" s="31">
        <f t="shared" si="3"/>
        <v>100</v>
      </c>
    </row>
    <row r="139" spans="1:7" s="69" customFormat="1" ht="15.75" customHeight="1">
      <c r="A139" s="32">
        <v>91004</v>
      </c>
      <c r="B139" s="33">
        <v>3632</v>
      </c>
      <c r="C139" s="43" t="s">
        <v>314</v>
      </c>
      <c r="D139" s="31">
        <v>0</v>
      </c>
      <c r="E139" s="210">
        <v>2022</v>
      </c>
      <c r="F139" s="231">
        <v>2011.4</v>
      </c>
      <c r="G139" s="31">
        <f t="shared" si="3"/>
        <v>99.4757665677547</v>
      </c>
    </row>
    <row r="140" spans="1:7" s="69" customFormat="1" ht="15.75" customHeight="1" hidden="1">
      <c r="A140" s="32">
        <v>71014</v>
      </c>
      <c r="B140" s="33">
        <v>3412</v>
      </c>
      <c r="C140" s="43" t="s">
        <v>284</v>
      </c>
      <c r="D140" s="31">
        <v>0</v>
      </c>
      <c r="E140" s="210">
        <v>0</v>
      </c>
      <c r="F140" s="231"/>
      <c r="G140" s="31" t="e">
        <f t="shared" si="3"/>
        <v>#DIV/0!</v>
      </c>
    </row>
    <row r="141" spans="1:7" s="69" customFormat="1" ht="15.75" customHeight="1" hidden="1">
      <c r="A141" s="27"/>
      <c r="B141" s="25"/>
      <c r="C141" s="129"/>
      <c r="D141" s="26"/>
      <c r="E141" s="255"/>
      <c r="F141" s="273"/>
      <c r="G141" s="31" t="e">
        <f t="shared" si="3"/>
        <v>#DIV/0!</v>
      </c>
    </row>
    <row r="142" spans="1:7" s="69" customFormat="1" ht="15.75" customHeight="1" hidden="1">
      <c r="A142" s="27"/>
      <c r="B142" s="25"/>
      <c r="C142" s="129"/>
      <c r="D142" s="26"/>
      <c r="E142" s="255"/>
      <c r="F142" s="273"/>
      <c r="G142" s="31" t="e">
        <f aca="true" t="shared" si="4" ref="G142:G147">(F142/E142)*100</f>
        <v>#DIV/0!</v>
      </c>
    </row>
    <row r="143" spans="1:7" s="69" customFormat="1" ht="15.75">
      <c r="A143" s="32">
        <v>10005</v>
      </c>
      <c r="B143" s="33">
        <v>3745</v>
      </c>
      <c r="C143" s="43" t="s">
        <v>477</v>
      </c>
      <c r="D143" s="31">
        <v>0</v>
      </c>
      <c r="E143" s="210">
        <v>5972</v>
      </c>
      <c r="F143" s="231">
        <v>5956.1</v>
      </c>
      <c r="G143" s="31">
        <f t="shared" si="4"/>
        <v>99.7337575351641</v>
      </c>
    </row>
    <row r="144" spans="1:7" s="69" customFormat="1" ht="15.75">
      <c r="A144" s="32">
        <v>10006</v>
      </c>
      <c r="B144" s="33">
        <v>3745</v>
      </c>
      <c r="C144" s="43" t="s">
        <v>467</v>
      </c>
      <c r="D144" s="31">
        <v>0</v>
      </c>
      <c r="E144" s="210">
        <v>0</v>
      </c>
      <c r="F144" s="231">
        <v>0</v>
      </c>
      <c r="G144" s="31" t="e">
        <f t="shared" si="4"/>
        <v>#DIV/0!</v>
      </c>
    </row>
    <row r="145" spans="1:7" s="69" customFormat="1" ht="15.75">
      <c r="A145" s="32">
        <v>81012</v>
      </c>
      <c r="B145" s="33">
        <v>4357</v>
      </c>
      <c r="C145" s="38" t="s">
        <v>404</v>
      </c>
      <c r="D145" s="31">
        <v>0</v>
      </c>
      <c r="E145" s="210">
        <v>200</v>
      </c>
      <c r="F145" s="231">
        <v>163.1</v>
      </c>
      <c r="G145" s="31">
        <f t="shared" si="4"/>
        <v>81.55</v>
      </c>
    </row>
    <row r="146" spans="1:7" s="69" customFormat="1" ht="15.75">
      <c r="A146" s="32">
        <v>10025</v>
      </c>
      <c r="B146" s="33">
        <v>4374</v>
      </c>
      <c r="C146" s="38" t="s">
        <v>487</v>
      </c>
      <c r="D146" s="31">
        <v>0</v>
      </c>
      <c r="E146" s="210">
        <v>520</v>
      </c>
      <c r="F146" s="231">
        <v>66</v>
      </c>
      <c r="G146" s="31">
        <f t="shared" si="4"/>
        <v>12.692307692307692</v>
      </c>
    </row>
    <row r="147" spans="1:7" s="69" customFormat="1" ht="15.75">
      <c r="A147" s="32">
        <v>71024</v>
      </c>
      <c r="B147" s="33">
        <v>6171</v>
      </c>
      <c r="C147" s="38" t="s">
        <v>403</v>
      </c>
      <c r="D147" s="31">
        <v>0</v>
      </c>
      <c r="E147" s="210">
        <v>2205.2</v>
      </c>
      <c r="F147" s="231">
        <v>286.2</v>
      </c>
      <c r="G147" s="31">
        <f t="shared" si="4"/>
        <v>12.978414656267006</v>
      </c>
    </row>
    <row r="148" spans="1:7" s="69" customFormat="1" ht="15.75" customHeight="1" hidden="1">
      <c r="A148" s="32"/>
      <c r="B148" s="33"/>
      <c r="C148" s="43"/>
      <c r="D148" s="31"/>
      <c r="E148" s="210"/>
      <c r="F148" s="231"/>
      <c r="G148" s="31"/>
    </row>
    <row r="149" spans="1:7" s="69" customFormat="1" ht="15.75" customHeight="1" hidden="1">
      <c r="A149" s="32"/>
      <c r="B149" s="33"/>
      <c r="C149" s="43"/>
      <c r="D149" s="31"/>
      <c r="E149" s="210"/>
      <c r="F149" s="231"/>
      <c r="G149" s="31"/>
    </row>
    <row r="150" spans="1:7" s="69" customFormat="1" ht="15.75" customHeight="1" hidden="1">
      <c r="A150" s="32"/>
      <c r="B150" s="33"/>
      <c r="C150" s="38"/>
      <c r="D150" s="31"/>
      <c r="E150" s="210"/>
      <c r="F150" s="231"/>
      <c r="G150" s="31"/>
    </row>
    <row r="151" spans="1:7" s="69" customFormat="1" ht="15.75" customHeight="1" hidden="1">
      <c r="A151" s="32"/>
      <c r="B151" s="33"/>
      <c r="C151" s="38"/>
      <c r="D151" s="31"/>
      <c r="E151" s="210"/>
      <c r="F151" s="231"/>
      <c r="G151" s="31"/>
    </row>
    <row r="152" spans="1:7" s="69" customFormat="1" ht="15.75" customHeight="1" hidden="1">
      <c r="A152" s="32"/>
      <c r="B152" s="33"/>
      <c r="C152" s="38"/>
      <c r="D152" s="31"/>
      <c r="E152" s="210"/>
      <c r="F152" s="231"/>
      <c r="G152" s="31"/>
    </row>
    <row r="153" spans="1:7" s="69" customFormat="1" ht="15.75" customHeight="1" hidden="1">
      <c r="A153" s="32"/>
      <c r="B153" s="33"/>
      <c r="C153" s="38"/>
      <c r="D153" s="31"/>
      <c r="E153" s="210"/>
      <c r="F153" s="231"/>
      <c r="G153" s="31"/>
    </row>
    <row r="154" spans="1:7" s="69" customFormat="1" ht="15.75" customHeight="1" hidden="1">
      <c r="A154" s="32"/>
      <c r="B154" s="33"/>
      <c r="C154" s="38"/>
      <c r="D154" s="31"/>
      <c r="E154" s="210"/>
      <c r="F154" s="231"/>
      <c r="G154" s="31"/>
    </row>
    <row r="155" spans="1:7" s="69" customFormat="1" ht="15.75">
      <c r="A155" s="32"/>
      <c r="B155" s="33"/>
      <c r="C155" s="38"/>
      <c r="D155" s="31"/>
      <c r="E155" s="210"/>
      <c r="F155" s="231"/>
      <c r="G155" s="31"/>
    </row>
    <row r="156" spans="1:7" s="29" customFormat="1" ht="16.5" customHeight="1">
      <c r="A156" s="100"/>
      <c r="B156" s="123"/>
      <c r="C156" s="124" t="s">
        <v>318</v>
      </c>
      <c r="D156" s="125">
        <f>SUM(D78:D155)</f>
        <v>79500</v>
      </c>
      <c r="E156" s="256">
        <f>SUM(E78:E155)</f>
        <v>175846.3</v>
      </c>
      <c r="F156" s="274">
        <f>SUM(F78:F155)</f>
        <v>158124.4</v>
      </c>
      <c r="G156" s="31">
        <f>(F156/E156)*100</f>
        <v>89.92193751020066</v>
      </c>
    </row>
    <row r="157" spans="1:7" s="29" customFormat="1" ht="16.5" customHeight="1">
      <c r="A157" s="100"/>
      <c r="B157" s="123"/>
      <c r="C157" s="124" t="s">
        <v>319</v>
      </c>
      <c r="D157" s="125">
        <f>SUM(D90+D92+D127+D130)</f>
        <v>16719</v>
      </c>
      <c r="E157" s="256">
        <f>SUM(DF90+92+E127+E130)</f>
        <v>19109.8</v>
      </c>
      <c r="F157" s="274">
        <f>SUM(F90+F92+F127+F130)</f>
        <v>20223.7</v>
      </c>
      <c r="G157" s="31">
        <f>(F157/E157)*100</f>
        <v>105.82894640446263</v>
      </c>
    </row>
    <row r="158" spans="1:7" s="69" customFormat="1" ht="15.75" customHeight="1" thickBot="1">
      <c r="A158" s="32"/>
      <c r="B158" s="33"/>
      <c r="C158" s="38"/>
      <c r="D158" s="31"/>
      <c r="E158" s="210"/>
      <c r="F158" s="231"/>
      <c r="G158" s="31"/>
    </row>
    <row r="159" spans="1:7" s="69" customFormat="1" ht="12.75" customHeight="1" hidden="1" thickBot="1">
      <c r="A159" s="71"/>
      <c r="B159" s="40"/>
      <c r="C159" s="41"/>
      <c r="D159" s="42"/>
      <c r="E159" s="246"/>
      <c r="F159" s="264"/>
      <c r="G159" s="42"/>
    </row>
    <row r="160" spans="1:7" s="36" customFormat="1" ht="18.75" customHeight="1" thickBot="1" thickTop="1">
      <c r="A160" s="72"/>
      <c r="B160" s="64"/>
      <c r="C160" s="73" t="s">
        <v>211</v>
      </c>
      <c r="D160" s="66">
        <f>SUM(D63,D156)</f>
        <v>84900</v>
      </c>
      <c r="E160" s="243">
        <f>SUM(E63,E156)</f>
        <v>178088.3</v>
      </c>
      <c r="F160" s="262">
        <f>SUM(F63,F156)</f>
        <v>159707.69999999998</v>
      </c>
      <c r="G160" s="66">
        <f>(F160/E160)*100</f>
        <v>89.67894016619844</v>
      </c>
    </row>
    <row r="161" spans="1:7" s="69" customFormat="1" ht="16.5" customHeight="1">
      <c r="A161" s="34"/>
      <c r="B161" s="74"/>
      <c r="C161" s="34"/>
      <c r="D161" s="35"/>
      <c r="E161" s="291"/>
      <c r="F161" s="122"/>
      <c r="G161" s="122"/>
    </row>
    <row r="162" spans="1:7" s="36" customFormat="1" ht="12.75" customHeight="1" hidden="1">
      <c r="A162" s="27"/>
      <c r="B162" s="25"/>
      <c r="C162" s="34"/>
      <c r="D162" s="35"/>
      <c r="E162" s="35"/>
      <c r="F162" s="35"/>
      <c r="G162" s="35"/>
    </row>
    <row r="163" spans="1:7" s="36" customFormat="1" ht="12.75" customHeight="1" hidden="1">
      <c r="A163" s="27"/>
      <c r="B163" s="25"/>
      <c r="C163" s="34"/>
      <c r="D163" s="35"/>
      <c r="E163" s="35"/>
      <c r="F163" s="35"/>
      <c r="G163" s="35"/>
    </row>
    <row r="164" spans="1:7" s="36" customFormat="1" ht="12.75" customHeight="1" hidden="1">
      <c r="A164" s="27"/>
      <c r="B164" s="25"/>
      <c r="C164" s="34"/>
      <c r="D164" s="35"/>
      <c r="E164" s="35"/>
      <c r="F164" s="35"/>
      <c r="G164" s="35"/>
    </row>
    <row r="165" spans="1:7" s="36" customFormat="1" ht="12.75" customHeight="1" hidden="1">
      <c r="A165" s="27"/>
      <c r="B165" s="25"/>
      <c r="C165" s="34"/>
      <c r="D165" s="35"/>
      <c r="E165" s="35"/>
      <c r="F165" s="35"/>
      <c r="G165" s="35"/>
    </row>
    <row r="166" spans="1:7" s="36" customFormat="1" ht="12.75" customHeight="1" hidden="1">
      <c r="A166" s="27"/>
      <c r="B166" s="25"/>
      <c r="C166" s="34"/>
      <c r="D166" s="35"/>
      <c r="E166" s="35"/>
      <c r="F166" s="35"/>
      <c r="G166" s="35"/>
    </row>
    <row r="167" spans="1:7" s="36" customFormat="1" ht="12.75" customHeight="1" hidden="1">
      <c r="A167" s="27"/>
      <c r="B167" s="25"/>
      <c r="C167" s="34"/>
      <c r="D167" s="35"/>
      <c r="E167" s="35"/>
      <c r="F167" s="35"/>
      <c r="G167" s="35"/>
    </row>
    <row r="168" spans="1:7" s="36" customFormat="1" ht="15.75" customHeight="1" thickBot="1">
      <c r="A168" s="27"/>
      <c r="B168" s="25"/>
      <c r="C168" s="34"/>
      <c r="D168" s="35"/>
      <c r="E168" s="119"/>
      <c r="F168" s="119"/>
      <c r="G168" s="119"/>
    </row>
    <row r="169" spans="1:7" s="36" customFormat="1" ht="15.75">
      <c r="A169" s="133" t="s">
        <v>2</v>
      </c>
      <c r="B169" s="132" t="s">
        <v>3</v>
      </c>
      <c r="C169" s="133" t="s">
        <v>5</v>
      </c>
      <c r="D169" s="133" t="s">
        <v>6</v>
      </c>
      <c r="E169" s="133" t="s">
        <v>6</v>
      </c>
      <c r="F169" s="133" t="s">
        <v>300</v>
      </c>
      <c r="G169" s="133" t="s">
        <v>331</v>
      </c>
    </row>
    <row r="170" spans="1:7" s="36" customFormat="1" ht="15.75" customHeight="1" thickBot="1">
      <c r="A170" s="134"/>
      <c r="B170" s="135"/>
      <c r="C170" s="136"/>
      <c r="D170" s="137" t="s">
        <v>8</v>
      </c>
      <c r="E170" s="137" t="s">
        <v>332</v>
      </c>
      <c r="F170" s="137" t="s">
        <v>478</v>
      </c>
      <c r="G170" s="137" t="s">
        <v>182</v>
      </c>
    </row>
    <row r="171" spans="1:7" s="36" customFormat="1" ht="16.5" customHeight="1" thickTop="1">
      <c r="A171" s="55">
        <v>30</v>
      </c>
      <c r="B171" s="55"/>
      <c r="C171" s="75" t="s">
        <v>37</v>
      </c>
      <c r="D171" s="37"/>
      <c r="E171" s="203"/>
      <c r="F171" s="225"/>
      <c r="G171" s="37"/>
    </row>
    <row r="172" spans="1:7" s="36" customFormat="1" ht="16.5" customHeight="1" hidden="1">
      <c r="A172" s="76">
        <v>31</v>
      </c>
      <c r="B172" s="76"/>
      <c r="C172" s="34"/>
      <c r="D172" s="31"/>
      <c r="E172" s="210"/>
      <c r="F172" s="231"/>
      <c r="G172" s="31"/>
    </row>
    <row r="173" spans="1:7" s="36" customFormat="1" ht="15">
      <c r="A173" s="45"/>
      <c r="B173" s="45">
        <v>2212</v>
      </c>
      <c r="C173" s="38" t="s">
        <v>212</v>
      </c>
      <c r="D173" s="143">
        <v>8700</v>
      </c>
      <c r="E173" s="245">
        <v>18333.5</v>
      </c>
      <c r="F173" s="275">
        <v>18330.5</v>
      </c>
      <c r="G173" s="31">
        <f aca="true" t="shared" si="5" ref="G173:G188">(F173/E173)*100</f>
        <v>99.98363651239535</v>
      </c>
    </row>
    <row r="174" spans="1:7" s="36" customFormat="1" ht="15">
      <c r="A174" s="45"/>
      <c r="B174" s="45">
        <v>2219</v>
      </c>
      <c r="C174" s="32" t="s">
        <v>213</v>
      </c>
      <c r="D174" s="31">
        <v>4900</v>
      </c>
      <c r="E174" s="210">
        <v>19167.3</v>
      </c>
      <c r="F174" s="231">
        <v>19167</v>
      </c>
      <c r="G174" s="31">
        <f t="shared" si="5"/>
        <v>99.99843483432723</v>
      </c>
    </row>
    <row r="175" spans="1:7" s="36" customFormat="1" ht="15">
      <c r="A175" s="45"/>
      <c r="B175" s="45">
        <v>2229</v>
      </c>
      <c r="C175" s="38" t="s">
        <v>214</v>
      </c>
      <c r="D175" s="31">
        <v>50</v>
      </c>
      <c r="E175" s="210">
        <v>50</v>
      </c>
      <c r="F175" s="231">
        <v>45.4</v>
      </c>
      <c r="G175" s="31">
        <f t="shared" si="5"/>
        <v>90.8</v>
      </c>
    </row>
    <row r="176" spans="1:7" s="36" customFormat="1" ht="15">
      <c r="A176" s="32"/>
      <c r="B176" s="45">
        <v>3341</v>
      </c>
      <c r="C176" s="27" t="s">
        <v>215</v>
      </c>
      <c r="D176" s="31">
        <v>30</v>
      </c>
      <c r="E176" s="210">
        <v>17.3</v>
      </c>
      <c r="F176" s="231">
        <v>17.2</v>
      </c>
      <c r="G176" s="31">
        <f t="shared" si="5"/>
        <v>99.42196531791907</v>
      </c>
    </row>
    <row r="177" spans="1:7" s="36" customFormat="1" ht="15" customHeight="1" hidden="1">
      <c r="A177" s="32"/>
      <c r="B177" s="45">
        <v>3349</v>
      </c>
      <c r="C177" s="38" t="s">
        <v>216</v>
      </c>
      <c r="D177" s="31">
        <v>0</v>
      </c>
      <c r="E177" s="210">
        <v>0</v>
      </c>
      <c r="F177" s="231"/>
      <c r="G177" s="31" t="e">
        <f t="shared" si="5"/>
        <v>#DIV/0!</v>
      </c>
    </row>
    <row r="178" spans="1:7" s="36" customFormat="1" ht="15">
      <c r="A178" s="32"/>
      <c r="B178" s="45">
        <v>3421</v>
      </c>
      <c r="C178" s="38" t="s">
        <v>397</v>
      </c>
      <c r="D178" s="31">
        <v>0</v>
      </c>
      <c r="E178" s="210">
        <v>0</v>
      </c>
      <c r="F178" s="231">
        <v>0</v>
      </c>
      <c r="G178" s="31" t="e">
        <f t="shared" si="5"/>
        <v>#DIV/0!</v>
      </c>
    </row>
    <row r="179" spans="1:7" s="36" customFormat="1" ht="15">
      <c r="A179" s="32"/>
      <c r="B179" s="45">
        <v>3631</v>
      </c>
      <c r="C179" s="38" t="s">
        <v>217</v>
      </c>
      <c r="D179" s="31">
        <v>9570</v>
      </c>
      <c r="E179" s="210">
        <v>7381.6</v>
      </c>
      <c r="F179" s="231">
        <v>7378.5</v>
      </c>
      <c r="G179" s="31">
        <f t="shared" si="5"/>
        <v>99.95800368483798</v>
      </c>
    </row>
    <row r="180" spans="1:7" s="36" customFormat="1" ht="15">
      <c r="A180" s="32"/>
      <c r="B180" s="45">
        <v>3632</v>
      </c>
      <c r="C180" s="27" t="s">
        <v>218</v>
      </c>
      <c r="D180" s="31">
        <v>641</v>
      </c>
      <c r="E180" s="210">
        <v>2453.2</v>
      </c>
      <c r="F180" s="231">
        <v>2436.4</v>
      </c>
      <c r="G180" s="31">
        <f t="shared" si="5"/>
        <v>99.3151801728355</v>
      </c>
    </row>
    <row r="181" spans="1:7" s="36" customFormat="1" ht="15">
      <c r="A181" s="32"/>
      <c r="B181" s="45">
        <v>3722</v>
      </c>
      <c r="C181" s="38" t="s">
        <v>219</v>
      </c>
      <c r="D181" s="31">
        <v>25060</v>
      </c>
      <c r="E181" s="210">
        <v>18802.3</v>
      </c>
      <c r="F181" s="231">
        <v>18802.1</v>
      </c>
      <c r="G181" s="31">
        <f t="shared" si="5"/>
        <v>99.99893630034623</v>
      </c>
    </row>
    <row r="182" spans="1:7" s="36" customFormat="1" ht="15">
      <c r="A182" s="32"/>
      <c r="B182" s="45">
        <v>3745</v>
      </c>
      <c r="C182" s="38" t="s">
        <v>220</v>
      </c>
      <c r="D182" s="31">
        <v>11963</v>
      </c>
      <c r="E182" s="210">
        <v>24019.3</v>
      </c>
      <c r="F182" s="231">
        <v>23979.1</v>
      </c>
      <c r="G182" s="31">
        <f t="shared" si="5"/>
        <v>99.83263458968412</v>
      </c>
    </row>
    <row r="183" spans="1:7" s="36" customFormat="1" ht="15">
      <c r="A183" s="32"/>
      <c r="B183" s="45">
        <v>5512</v>
      </c>
      <c r="C183" s="27" t="s">
        <v>468</v>
      </c>
      <c r="D183" s="31">
        <v>3529</v>
      </c>
      <c r="E183" s="210">
        <v>6699.6</v>
      </c>
      <c r="F183" s="231">
        <v>6552.6</v>
      </c>
      <c r="G183" s="31">
        <f t="shared" si="5"/>
        <v>97.80583915457639</v>
      </c>
    </row>
    <row r="184" spans="1:7" s="36" customFormat="1" ht="15.75" customHeight="1">
      <c r="A184" s="32"/>
      <c r="B184" s="45">
        <v>6112</v>
      </c>
      <c r="C184" s="38" t="s">
        <v>221</v>
      </c>
      <c r="D184" s="31">
        <v>4600</v>
      </c>
      <c r="E184" s="210">
        <v>5701</v>
      </c>
      <c r="F184" s="231">
        <v>4669.7</v>
      </c>
      <c r="G184" s="31">
        <f t="shared" si="5"/>
        <v>81.91019119452727</v>
      </c>
    </row>
    <row r="185" spans="1:7" s="36" customFormat="1" ht="15.75" customHeight="1">
      <c r="A185" s="32"/>
      <c r="B185" s="45">
        <v>6114</v>
      </c>
      <c r="C185" s="38" t="s">
        <v>398</v>
      </c>
      <c r="D185" s="31">
        <v>0</v>
      </c>
      <c r="E185" s="210">
        <v>482</v>
      </c>
      <c r="F185" s="231">
        <v>470.9</v>
      </c>
      <c r="G185" s="31">
        <f t="shared" si="5"/>
        <v>97.69709543568464</v>
      </c>
    </row>
    <row r="186" spans="1:7" s="36" customFormat="1" ht="15.75" customHeight="1">
      <c r="A186" s="32"/>
      <c r="B186" s="45">
        <v>6115</v>
      </c>
      <c r="C186" s="38" t="s">
        <v>458</v>
      </c>
      <c r="D186" s="31">
        <v>0</v>
      </c>
      <c r="E186" s="210">
        <v>510</v>
      </c>
      <c r="F186" s="231">
        <v>476</v>
      </c>
      <c r="G186" s="31">
        <f t="shared" si="5"/>
        <v>93.33333333333333</v>
      </c>
    </row>
    <row r="187" spans="1:7" s="36" customFormat="1" ht="15.75" customHeight="1">
      <c r="A187" s="32"/>
      <c r="B187" s="45">
        <v>6149</v>
      </c>
      <c r="C187" s="38" t="s">
        <v>489</v>
      </c>
      <c r="D187" s="31">
        <v>0</v>
      </c>
      <c r="E187" s="210">
        <v>59.2</v>
      </c>
      <c r="F187" s="231">
        <v>0</v>
      </c>
      <c r="G187" s="31">
        <f t="shared" si="5"/>
        <v>0</v>
      </c>
    </row>
    <row r="188" spans="1:7" s="36" customFormat="1" ht="17.25" customHeight="1">
      <c r="A188" s="45" t="s">
        <v>222</v>
      </c>
      <c r="B188" s="45">
        <v>6171</v>
      </c>
      <c r="C188" s="38" t="s">
        <v>223</v>
      </c>
      <c r="D188" s="31">
        <f>91491+230</f>
        <v>91721</v>
      </c>
      <c r="E188" s="210">
        <v>103374.2</v>
      </c>
      <c r="F188" s="231">
        <v>94864.4</v>
      </c>
      <c r="G188" s="31">
        <f t="shared" si="5"/>
        <v>91.76796531436277</v>
      </c>
    </row>
    <row r="189" spans="1:7" s="36" customFormat="1" ht="15.75" customHeight="1" thickBot="1">
      <c r="A189" s="77"/>
      <c r="B189" s="78"/>
      <c r="C189" s="79"/>
      <c r="D189" s="144"/>
      <c r="E189" s="239"/>
      <c r="F189" s="276"/>
      <c r="G189" s="144"/>
    </row>
    <row r="190" spans="1:7" s="36" customFormat="1" ht="18.75" customHeight="1" thickBot="1" thickTop="1">
      <c r="A190" s="72"/>
      <c r="B190" s="80"/>
      <c r="C190" s="81" t="s">
        <v>392</v>
      </c>
      <c r="D190" s="66">
        <f>SUM(D173:D189)</f>
        <v>160764</v>
      </c>
      <c r="E190" s="243">
        <f>SUM(E173:E189)</f>
        <v>207050.5</v>
      </c>
      <c r="F190" s="262">
        <f>SUM(F173:F189)</f>
        <v>197189.8</v>
      </c>
      <c r="G190" s="66">
        <f>(F190/E190)*100</f>
        <v>95.2375386681027</v>
      </c>
    </row>
    <row r="191" spans="1:7" s="36" customFormat="1" ht="15.75" customHeight="1">
      <c r="A191" s="27"/>
      <c r="B191" s="25"/>
      <c r="C191" s="34"/>
      <c r="D191" s="35"/>
      <c r="E191" s="290"/>
      <c r="F191" s="35"/>
      <c r="G191" s="35"/>
    </row>
    <row r="192" spans="1:7" s="36" customFormat="1" ht="12.75" customHeight="1" hidden="1">
      <c r="A192" s="27"/>
      <c r="B192" s="25"/>
      <c r="C192" s="34"/>
      <c r="D192" s="35"/>
      <c r="E192" s="35"/>
      <c r="F192" s="35"/>
      <c r="G192" s="35"/>
    </row>
    <row r="193" spans="1:7" s="36" customFormat="1" ht="12.75" customHeight="1" hidden="1">
      <c r="A193" s="27"/>
      <c r="B193" s="25"/>
      <c r="C193" s="34"/>
      <c r="D193" s="35"/>
      <c r="E193" s="35"/>
      <c r="F193" s="35"/>
      <c r="G193" s="35"/>
    </row>
    <row r="194" spans="1:7" s="36" customFormat="1" ht="12.75" customHeight="1" hidden="1">
      <c r="A194" s="27"/>
      <c r="B194" s="25"/>
      <c r="C194" s="34"/>
      <c r="D194" s="35"/>
      <c r="E194" s="35"/>
      <c r="F194" s="35"/>
      <c r="G194" s="35"/>
    </row>
    <row r="195" spans="1:7" s="36" customFormat="1" ht="12.75" customHeight="1" hidden="1">
      <c r="A195" s="27"/>
      <c r="B195" s="25"/>
      <c r="C195" s="34"/>
      <c r="D195" s="35"/>
      <c r="E195" s="35"/>
      <c r="F195" s="35"/>
      <c r="G195" s="35"/>
    </row>
    <row r="196" spans="1:7" s="36" customFormat="1" ht="15.75" customHeight="1" thickBot="1">
      <c r="A196" s="27"/>
      <c r="B196" s="25"/>
      <c r="C196" s="34"/>
      <c r="D196" s="35"/>
      <c r="E196" s="35"/>
      <c r="F196" s="35"/>
      <c r="G196" s="35"/>
    </row>
    <row r="197" spans="1:7" s="36" customFormat="1" ht="15.75">
      <c r="A197" s="133" t="s">
        <v>2</v>
      </c>
      <c r="B197" s="132" t="s">
        <v>3</v>
      </c>
      <c r="C197" s="133" t="s">
        <v>5</v>
      </c>
      <c r="D197" s="133" t="s">
        <v>6</v>
      </c>
      <c r="E197" s="133" t="s">
        <v>6</v>
      </c>
      <c r="F197" s="133" t="s">
        <v>300</v>
      </c>
      <c r="G197" s="133" t="s">
        <v>331</v>
      </c>
    </row>
    <row r="198" spans="1:7" s="36" customFormat="1" ht="15.75" customHeight="1" thickBot="1">
      <c r="A198" s="134"/>
      <c r="B198" s="135"/>
      <c r="C198" s="136"/>
      <c r="D198" s="137" t="s">
        <v>8</v>
      </c>
      <c r="E198" s="137" t="s">
        <v>332</v>
      </c>
      <c r="F198" s="137" t="s">
        <v>478</v>
      </c>
      <c r="G198" s="137" t="s">
        <v>182</v>
      </c>
    </row>
    <row r="199" spans="1:7" s="36" customFormat="1" ht="16.5" thickTop="1">
      <c r="A199" s="55">
        <v>50</v>
      </c>
      <c r="B199" s="56"/>
      <c r="C199" s="57" t="s">
        <v>71</v>
      </c>
      <c r="D199" s="37"/>
      <c r="E199" s="203"/>
      <c r="F199" s="225"/>
      <c r="G199" s="37"/>
    </row>
    <row r="200" spans="1:7" s="36" customFormat="1" ht="14.25" customHeight="1">
      <c r="A200" s="55"/>
      <c r="B200" s="56"/>
      <c r="C200" s="57"/>
      <c r="D200" s="37"/>
      <c r="E200" s="203"/>
      <c r="F200" s="225"/>
      <c r="G200" s="37"/>
    </row>
    <row r="201" spans="1:7" s="36" customFormat="1" ht="15">
      <c r="A201" s="32"/>
      <c r="B201" s="33">
        <v>3541</v>
      </c>
      <c r="C201" s="32" t="s">
        <v>224</v>
      </c>
      <c r="D201" s="140">
        <v>200</v>
      </c>
      <c r="E201" s="197">
        <v>200</v>
      </c>
      <c r="F201" s="219">
        <v>200</v>
      </c>
      <c r="G201" s="31">
        <f aca="true" t="shared" si="6" ref="G201:G230">(F201/E201)*100</f>
        <v>100</v>
      </c>
    </row>
    <row r="202" spans="1:7" s="36" customFormat="1" ht="15">
      <c r="A202" s="32"/>
      <c r="B202" s="33">
        <v>3599</v>
      </c>
      <c r="C202" s="32" t="s">
        <v>225</v>
      </c>
      <c r="D202" s="140">
        <v>140</v>
      </c>
      <c r="E202" s="197">
        <v>140</v>
      </c>
      <c r="F202" s="219">
        <v>121.7</v>
      </c>
      <c r="G202" s="31">
        <f t="shared" si="6"/>
        <v>86.92857142857143</v>
      </c>
    </row>
    <row r="203" spans="1:7" s="36" customFormat="1" ht="15">
      <c r="A203" s="32"/>
      <c r="B203" s="33">
        <v>4171</v>
      </c>
      <c r="C203" s="32" t="s">
        <v>226</v>
      </c>
      <c r="D203" s="140">
        <v>15500</v>
      </c>
      <c r="E203" s="197">
        <v>15300</v>
      </c>
      <c r="F203" s="219">
        <v>14866.6</v>
      </c>
      <c r="G203" s="31">
        <f t="shared" si="6"/>
        <v>97.16732026143791</v>
      </c>
    </row>
    <row r="204" spans="1:7" s="36" customFormat="1" ht="15">
      <c r="A204" s="32"/>
      <c r="B204" s="33">
        <v>4172</v>
      </c>
      <c r="C204" s="32" t="s">
        <v>227</v>
      </c>
      <c r="D204" s="140">
        <v>2000</v>
      </c>
      <c r="E204" s="197">
        <v>2200</v>
      </c>
      <c r="F204" s="219">
        <v>2130.9</v>
      </c>
      <c r="G204" s="31">
        <f t="shared" si="6"/>
        <v>96.85909090909092</v>
      </c>
    </row>
    <row r="205" spans="1:7" s="36" customFormat="1" ht="15">
      <c r="A205" s="32"/>
      <c r="B205" s="33">
        <v>4173</v>
      </c>
      <c r="C205" s="32" t="s">
        <v>228</v>
      </c>
      <c r="D205" s="140">
        <v>380</v>
      </c>
      <c r="E205" s="197">
        <v>380</v>
      </c>
      <c r="F205" s="219">
        <v>228.1</v>
      </c>
      <c r="G205" s="31">
        <f t="shared" si="6"/>
        <v>60.026315789473685</v>
      </c>
    </row>
    <row r="206" spans="1:7" s="36" customFormat="1" ht="15">
      <c r="A206" s="32"/>
      <c r="B206" s="33">
        <v>4177</v>
      </c>
      <c r="C206" s="32" t="s">
        <v>229</v>
      </c>
      <c r="D206" s="140">
        <v>120</v>
      </c>
      <c r="E206" s="197">
        <v>120</v>
      </c>
      <c r="F206" s="219">
        <v>68</v>
      </c>
      <c r="G206" s="31">
        <f t="shared" si="6"/>
        <v>56.666666666666664</v>
      </c>
    </row>
    <row r="207" spans="1:7" s="36" customFormat="1" ht="15" customHeight="1" hidden="1">
      <c r="A207" s="32"/>
      <c r="B207" s="33">
        <v>4179</v>
      </c>
      <c r="C207" s="32" t="s">
        <v>230</v>
      </c>
      <c r="D207" s="31"/>
      <c r="E207" s="210"/>
      <c r="F207" s="231"/>
      <c r="G207" s="31" t="e">
        <f t="shared" si="6"/>
        <v>#DIV/0!</v>
      </c>
    </row>
    <row r="208" spans="1:7" s="36" customFormat="1" ht="15" customHeight="1" hidden="1">
      <c r="A208" s="32"/>
      <c r="B208" s="33">
        <v>4181</v>
      </c>
      <c r="C208" s="32" t="s">
        <v>231</v>
      </c>
      <c r="D208" s="31"/>
      <c r="E208" s="210"/>
      <c r="F208" s="231"/>
      <c r="G208" s="31" t="e">
        <f t="shared" si="6"/>
        <v>#DIV/0!</v>
      </c>
    </row>
    <row r="209" spans="1:7" s="36" customFormat="1" ht="15">
      <c r="A209" s="32"/>
      <c r="B209" s="33">
        <v>4182</v>
      </c>
      <c r="C209" s="32" t="s">
        <v>406</v>
      </c>
      <c r="D209" s="140">
        <v>750</v>
      </c>
      <c r="E209" s="197">
        <v>2750</v>
      </c>
      <c r="F209" s="219">
        <v>2049.1</v>
      </c>
      <c r="G209" s="31">
        <f t="shared" si="6"/>
        <v>74.51272727272728</v>
      </c>
    </row>
    <row r="210" spans="1:7" s="36" customFormat="1" ht="15">
      <c r="A210" s="32"/>
      <c r="B210" s="33">
        <v>4183</v>
      </c>
      <c r="C210" s="32" t="s">
        <v>232</v>
      </c>
      <c r="D210" s="140">
        <v>750</v>
      </c>
      <c r="E210" s="197">
        <v>750</v>
      </c>
      <c r="F210" s="219">
        <v>363</v>
      </c>
      <c r="G210" s="31">
        <f t="shared" si="6"/>
        <v>48.4</v>
      </c>
    </row>
    <row r="211" spans="1:7" s="36" customFormat="1" ht="15">
      <c r="A211" s="32"/>
      <c r="B211" s="33">
        <v>4184</v>
      </c>
      <c r="C211" s="32" t="s">
        <v>233</v>
      </c>
      <c r="D211" s="140">
        <v>3500</v>
      </c>
      <c r="E211" s="197">
        <v>3200</v>
      </c>
      <c r="F211" s="219">
        <v>2106.4</v>
      </c>
      <c r="G211" s="31">
        <f t="shared" si="6"/>
        <v>65.825</v>
      </c>
    </row>
    <row r="212" spans="1:7" s="36" customFormat="1" ht="15">
      <c r="A212" s="32"/>
      <c r="B212" s="33">
        <v>4185</v>
      </c>
      <c r="C212" s="32" t="s">
        <v>234</v>
      </c>
      <c r="D212" s="140">
        <v>7000</v>
      </c>
      <c r="E212" s="197">
        <v>4700</v>
      </c>
      <c r="F212" s="219">
        <v>3431.8</v>
      </c>
      <c r="G212" s="31">
        <f t="shared" si="6"/>
        <v>73.01702127659576</v>
      </c>
    </row>
    <row r="213" spans="1:7" s="36" customFormat="1" ht="15">
      <c r="A213" s="32"/>
      <c r="B213" s="33">
        <v>4186</v>
      </c>
      <c r="C213" s="32" t="s">
        <v>235</v>
      </c>
      <c r="D213" s="140">
        <v>100</v>
      </c>
      <c r="E213" s="197">
        <v>100</v>
      </c>
      <c r="F213" s="219">
        <v>35.6</v>
      </c>
      <c r="G213" s="31">
        <f t="shared" si="6"/>
        <v>35.6</v>
      </c>
    </row>
    <row r="214" spans="1:7" s="36" customFormat="1" ht="15" customHeight="1" hidden="1">
      <c r="A214" s="32"/>
      <c r="B214" s="33">
        <v>4189</v>
      </c>
      <c r="C214" s="32" t="s">
        <v>236</v>
      </c>
      <c r="D214" s="31"/>
      <c r="E214" s="210"/>
      <c r="F214" s="231"/>
      <c r="G214" s="31" t="e">
        <f t="shared" si="6"/>
        <v>#DIV/0!</v>
      </c>
    </row>
    <row r="215" spans="1:7" s="36" customFormat="1" ht="15">
      <c r="A215" s="32"/>
      <c r="B215" s="33">
        <v>4195</v>
      </c>
      <c r="C215" s="32" t="s">
        <v>237</v>
      </c>
      <c r="D215" s="140">
        <v>105000</v>
      </c>
      <c r="E215" s="197">
        <v>108408</v>
      </c>
      <c r="F215" s="219">
        <v>107790</v>
      </c>
      <c r="G215" s="31">
        <f t="shared" si="6"/>
        <v>99.42993137037857</v>
      </c>
    </row>
    <row r="216" spans="1:7" s="36" customFormat="1" ht="15">
      <c r="A216" s="82"/>
      <c r="B216" s="33">
        <v>4329</v>
      </c>
      <c r="C216" s="32" t="s">
        <v>238</v>
      </c>
      <c r="D216" s="140">
        <v>40</v>
      </c>
      <c r="E216" s="197">
        <v>40</v>
      </c>
      <c r="F216" s="219">
        <v>40</v>
      </c>
      <c r="G216" s="31">
        <f t="shared" si="6"/>
        <v>100</v>
      </c>
    </row>
    <row r="217" spans="1:7" s="36" customFormat="1" ht="15">
      <c r="A217" s="32"/>
      <c r="B217" s="33">
        <v>4333</v>
      </c>
      <c r="C217" s="32" t="s">
        <v>239</v>
      </c>
      <c r="D217" s="140">
        <v>100</v>
      </c>
      <c r="E217" s="197">
        <v>100</v>
      </c>
      <c r="F217" s="219">
        <v>100</v>
      </c>
      <c r="G217" s="31">
        <f t="shared" si="6"/>
        <v>100</v>
      </c>
    </row>
    <row r="218" spans="1:7" s="36" customFormat="1" ht="15" customHeight="1" hidden="1">
      <c r="A218" s="32"/>
      <c r="B218" s="33">
        <v>4341</v>
      </c>
      <c r="C218" s="32" t="s">
        <v>240</v>
      </c>
      <c r="D218" s="140">
        <v>0</v>
      </c>
      <c r="E218" s="197">
        <v>0</v>
      </c>
      <c r="F218" s="219"/>
      <c r="G218" s="31" t="e">
        <f t="shared" si="6"/>
        <v>#DIV/0!</v>
      </c>
    </row>
    <row r="219" spans="1:7" s="36" customFormat="1" ht="15">
      <c r="A219" s="32"/>
      <c r="B219" s="33">
        <v>4342</v>
      </c>
      <c r="C219" s="32" t="s">
        <v>241</v>
      </c>
      <c r="D219" s="140">
        <v>50</v>
      </c>
      <c r="E219" s="197">
        <v>9.5</v>
      </c>
      <c r="F219" s="219">
        <v>0</v>
      </c>
      <c r="G219" s="31">
        <f t="shared" si="6"/>
        <v>0</v>
      </c>
    </row>
    <row r="220" spans="1:7" s="36" customFormat="1" ht="15">
      <c r="A220" s="32"/>
      <c r="B220" s="33">
        <v>4349</v>
      </c>
      <c r="C220" s="32" t="s">
        <v>242</v>
      </c>
      <c r="D220" s="140">
        <v>290</v>
      </c>
      <c r="E220" s="197">
        <v>575</v>
      </c>
      <c r="F220" s="219">
        <v>567.9</v>
      </c>
      <c r="G220" s="31">
        <f t="shared" si="6"/>
        <v>98.76521739130433</v>
      </c>
    </row>
    <row r="221" spans="1:7" s="36" customFormat="1" ht="15">
      <c r="A221" s="82"/>
      <c r="B221" s="83">
        <v>4351</v>
      </c>
      <c r="C221" s="82" t="s">
        <v>297</v>
      </c>
      <c r="D221" s="140">
        <v>1525</v>
      </c>
      <c r="E221" s="197">
        <v>1525</v>
      </c>
      <c r="F221" s="219">
        <v>1525</v>
      </c>
      <c r="G221" s="31">
        <f t="shared" si="6"/>
        <v>100</v>
      </c>
    </row>
    <row r="222" spans="1:7" s="36" customFormat="1" ht="15">
      <c r="A222" s="82"/>
      <c r="B222" s="83">
        <v>4356</v>
      </c>
      <c r="C222" s="82" t="s">
        <v>356</v>
      </c>
      <c r="D222" s="140">
        <v>200</v>
      </c>
      <c r="E222" s="197">
        <v>200</v>
      </c>
      <c r="F222" s="219">
        <v>200</v>
      </c>
      <c r="G222" s="31">
        <f t="shared" si="6"/>
        <v>100</v>
      </c>
    </row>
    <row r="223" spans="1:7" s="36" customFormat="1" ht="15">
      <c r="A223" s="82"/>
      <c r="B223" s="83">
        <v>4357</v>
      </c>
      <c r="C223" s="82" t="s">
        <v>285</v>
      </c>
      <c r="D223" s="140">
        <v>7700</v>
      </c>
      <c r="E223" s="197">
        <v>8200</v>
      </c>
      <c r="F223" s="219">
        <v>8200</v>
      </c>
      <c r="G223" s="31">
        <f t="shared" si="6"/>
        <v>100</v>
      </c>
    </row>
    <row r="224" spans="1:7" s="36" customFormat="1" ht="15">
      <c r="A224" s="82"/>
      <c r="B224" s="83">
        <v>4357</v>
      </c>
      <c r="C224" s="82" t="s">
        <v>296</v>
      </c>
      <c r="D224" s="140">
        <v>350</v>
      </c>
      <c r="E224" s="197">
        <v>350</v>
      </c>
      <c r="F224" s="219">
        <v>350</v>
      </c>
      <c r="G224" s="31">
        <f t="shared" si="6"/>
        <v>100</v>
      </c>
    </row>
    <row r="225" spans="1:7" s="36" customFormat="1" ht="15">
      <c r="A225" s="82"/>
      <c r="B225" s="115">
        <v>4359</v>
      </c>
      <c r="C225" s="116" t="s">
        <v>295</v>
      </c>
      <c r="D225" s="149">
        <v>50</v>
      </c>
      <c r="E225" s="198">
        <v>50</v>
      </c>
      <c r="F225" s="220">
        <v>50</v>
      </c>
      <c r="G225" s="31">
        <f t="shared" si="6"/>
        <v>100</v>
      </c>
    </row>
    <row r="226" spans="1:7" s="36" customFormat="1" ht="15">
      <c r="A226" s="32"/>
      <c r="B226" s="33">
        <v>4371</v>
      </c>
      <c r="C226" s="43" t="s">
        <v>357</v>
      </c>
      <c r="D226" s="140">
        <v>300</v>
      </c>
      <c r="E226" s="197">
        <v>300</v>
      </c>
      <c r="F226" s="219">
        <v>300</v>
      </c>
      <c r="G226" s="31">
        <f t="shared" si="6"/>
        <v>100</v>
      </c>
    </row>
    <row r="227" spans="1:7" s="36" customFormat="1" ht="15">
      <c r="A227" s="32"/>
      <c r="B227" s="33">
        <v>4374</v>
      </c>
      <c r="C227" s="32" t="s">
        <v>294</v>
      </c>
      <c r="D227" s="140">
        <v>200</v>
      </c>
      <c r="E227" s="197">
        <v>200</v>
      </c>
      <c r="F227" s="219">
        <v>200</v>
      </c>
      <c r="G227" s="31">
        <f t="shared" si="6"/>
        <v>100</v>
      </c>
    </row>
    <row r="228" spans="1:7" s="36" customFormat="1" ht="15">
      <c r="A228" s="82"/>
      <c r="B228" s="83">
        <v>4399</v>
      </c>
      <c r="C228" s="82" t="s">
        <v>243</v>
      </c>
      <c r="D228" s="149">
        <v>55</v>
      </c>
      <c r="E228" s="198">
        <v>113.9</v>
      </c>
      <c r="F228" s="220">
        <v>94.4</v>
      </c>
      <c r="G228" s="31">
        <f t="shared" si="6"/>
        <v>82.87971905179982</v>
      </c>
    </row>
    <row r="229" spans="1:7" s="36" customFormat="1" ht="15" customHeight="1">
      <c r="A229" s="82"/>
      <c r="B229" s="83">
        <v>6171</v>
      </c>
      <c r="C229" s="82" t="s">
        <v>306</v>
      </c>
      <c r="D229" s="144">
        <v>600</v>
      </c>
      <c r="E229" s="239">
        <v>600</v>
      </c>
      <c r="F229" s="276">
        <v>0</v>
      </c>
      <c r="G229" s="31">
        <f t="shared" si="6"/>
        <v>0</v>
      </c>
    </row>
    <row r="230" spans="1:7" s="36" customFormat="1" ht="15">
      <c r="A230" s="82"/>
      <c r="B230" s="83">
        <v>6402</v>
      </c>
      <c r="C230" s="82" t="s">
        <v>244</v>
      </c>
      <c r="D230" s="144">
        <v>0</v>
      </c>
      <c r="E230" s="239">
        <v>4.6</v>
      </c>
      <c r="F230" s="220">
        <v>4.6</v>
      </c>
      <c r="G230" s="31">
        <f t="shared" si="6"/>
        <v>100</v>
      </c>
    </row>
    <row r="231" spans="1:7" s="36" customFormat="1" ht="15" customHeight="1" hidden="1">
      <c r="A231" s="82"/>
      <c r="B231" s="83">
        <v>6409</v>
      </c>
      <c r="C231" s="82" t="s">
        <v>245</v>
      </c>
      <c r="D231" s="144">
        <v>0</v>
      </c>
      <c r="E231" s="239">
        <v>0</v>
      </c>
      <c r="F231" s="276"/>
      <c r="G231" s="31" t="e">
        <f>(#REF!/E231)*100</f>
        <v>#REF!</v>
      </c>
    </row>
    <row r="232" spans="1:7" s="36" customFormat="1" ht="15" customHeight="1" thickBot="1">
      <c r="A232" s="82"/>
      <c r="B232" s="83"/>
      <c r="C232" s="82"/>
      <c r="D232" s="144"/>
      <c r="E232" s="239"/>
      <c r="F232" s="276"/>
      <c r="G232" s="31"/>
    </row>
    <row r="233" spans="1:7" s="36" customFormat="1" ht="18.75" customHeight="1" thickBot="1" thickTop="1">
      <c r="A233" s="72"/>
      <c r="B233" s="64"/>
      <c r="C233" s="65" t="s">
        <v>246</v>
      </c>
      <c r="D233" s="66">
        <f>SUM(D201:D232)</f>
        <v>146900</v>
      </c>
      <c r="E233" s="243">
        <f>SUM(E201:E232)</f>
        <v>150516</v>
      </c>
      <c r="F233" s="262">
        <f>SUM(F201:F232)</f>
        <v>145023.1</v>
      </c>
      <c r="G233" s="66">
        <f>(F233/E233)*100</f>
        <v>96.35062053203647</v>
      </c>
    </row>
    <row r="234" spans="1:7" s="36" customFormat="1" ht="15.75" customHeight="1">
      <c r="A234" s="27"/>
      <c r="B234" s="25"/>
      <c r="C234" s="34"/>
      <c r="D234" s="130"/>
      <c r="E234" s="130"/>
      <c r="F234" s="130"/>
      <c r="G234" s="130"/>
    </row>
    <row r="235" spans="1:7" s="36" customFormat="1" ht="15.75" customHeight="1">
      <c r="A235" s="27"/>
      <c r="B235" s="25"/>
      <c r="C235" s="34"/>
      <c r="D235" s="35"/>
      <c r="E235" s="35"/>
      <c r="F235" s="35"/>
      <c r="G235" s="35"/>
    </row>
    <row r="236" spans="1:7" s="36" customFormat="1" ht="12.75" customHeight="1" hidden="1">
      <c r="A236" s="27"/>
      <c r="C236" s="25"/>
      <c r="D236" s="35"/>
      <c r="E236" s="35"/>
      <c r="F236" s="35"/>
      <c r="G236" s="35"/>
    </row>
    <row r="237" spans="1:7" s="36" customFormat="1" ht="12.75" customHeight="1" hidden="1">
      <c r="A237" s="27"/>
      <c r="B237" s="25"/>
      <c r="C237" s="34"/>
      <c r="D237" s="35"/>
      <c r="E237" s="35"/>
      <c r="F237" s="35"/>
      <c r="G237" s="35"/>
    </row>
    <row r="238" spans="1:7" s="36" customFormat="1" ht="12.75" customHeight="1" hidden="1">
      <c r="A238" s="27"/>
      <c r="B238" s="25"/>
      <c r="C238" s="34"/>
      <c r="D238" s="35"/>
      <c r="E238" s="35"/>
      <c r="F238" s="35"/>
      <c r="G238" s="35"/>
    </row>
    <row r="239" spans="1:7" s="36" customFormat="1" ht="12.75" customHeight="1" hidden="1">
      <c r="A239" s="27"/>
      <c r="B239" s="25"/>
      <c r="C239" s="34"/>
      <c r="D239" s="35"/>
      <c r="E239" s="35"/>
      <c r="F239" s="35"/>
      <c r="G239" s="35"/>
    </row>
    <row r="240" spans="1:7" s="36" customFormat="1" ht="12.75" customHeight="1" hidden="1">
      <c r="A240" s="27"/>
      <c r="B240" s="25"/>
      <c r="C240" s="34"/>
      <c r="D240" s="35"/>
      <c r="E240" s="35"/>
      <c r="F240" s="35"/>
      <c r="G240" s="35"/>
    </row>
    <row r="241" spans="1:7" s="36" customFormat="1" ht="12.75" customHeight="1" hidden="1">
      <c r="A241" s="27"/>
      <c r="B241" s="25"/>
      <c r="C241" s="34"/>
      <c r="D241" s="35"/>
      <c r="E241" s="35"/>
      <c r="F241" s="35"/>
      <c r="G241" s="35"/>
    </row>
    <row r="242" spans="1:7" s="36" customFormat="1" ht="12.75" customHeight="1" hidden="1">
      <c r="A242" s="27"/>
      <c r="B242" s="25"/>
      <c r="C242" s="34"/>
      <c r="D242" s="35"/>
      <c r="E242" s="122"/>
      <c r="F242" s="122"/>
      <c r="G242" s="122"/>
    </row>
    <row r="243" spans="1:7" s="36" customFormat="1" ht="12.75" customHeight="1" hidden="1">
      <c r="A243" s="27"/>
      <c r="B243" s="25"/>
      <c r="C243" s="34"/>
      <c r="D243" s="35"/>
      <c r="E243" s="35"/>
      <c r="F243" s="35"/>
      <c r="G243" s="35"/>
    </row>
    <row r="244" spans="1:7" s="36" customFormat="1" ht="12.75" customHeight="1" hidden="1">
      <c r="A244" s="27"/>
      <c r="B244" s="25"/>
      <c r="C244" s="34"/>
      <c r="D244" s="35"/>
      <c r="E244" s="35"/>
      <c r="F244" s="35"/>
      <c r="G244" s="35"/>
    </row>
    <row r="245" spans="1:7" s="36" customFormat="1" ht="18" customHeight="1" hidden="1">
      <c r="A245" s="27"/>
      <c r="B245" s="25"/>
      <c r="C245" s="34"/>
      <c r="D245" s="35"/>
      <c r="E245" s="122"/>
      <c r="F245" s="122"/>
      <c r="G245" s="122"/>
    </row>
    <row r="246" spans="1:7" s="36" customFormat="1" ht="15.75" customHeight="1" thickBot="1">
      <c r="A246" s="27"/>
      <c r="B246" s="25"/>
      <c r="C246" s="34"/>
      <c r="D246" s="35"/>
      <c r="E246" s="119"/>
      <c r="F246" s="119"/>
      <c r="G246" s="119"/>
    </row>
    <row r="247" spans="1:7" s="36" customFormat="1" ht="15.75">
      <c r="A247" s="133" t="s">
        <v>2</v>
      </c>
      <c r="B247" s="132" t="s">
        <v>3</v>
      </c>
      <c r="C247" s="133" t="s">
        <v>5</v>
      </c>
      <c r="D247" s="133" t="s">
        <v>6</v>
      </c>
      <c r="E247" s="133" t="s">
        <v>6</v>
      </c>
      <c r="F247" s="133" t="s">
        <v>300</v>
      </c>
      <c r="G247" s="133" t="s">
        <v>331</v>
      </c>
    </row>
    <row r="248" spans="1:7" s="36" customFormat="1" ht="15.75" customHeight="1" thickBot="1">
      <c r="A248" s="134"/>
      <c r="B248" s="135"/>
      <c r="C248" s="136"/>
      <c r="D248" s="137" t="s">
        <v>8</v>
      </c>
      <c r="E248" s="137" t="s">
        <v>332</v>
      </c>
      <c r="F248" s="137" t="s">
        <v>478</v>
      </c>
      <c r="G248" s="137" t="s">
        <v>182</v>
      </c>
    </row>
    <row r="249" spans="1:7" s="36" customFormat="1" ht="16.5" thickTop="1">
      <c r="A249" s="55">
        <v>60</v>
      </c>
      <c r="B249" s="56"/>
      <c r="C249" s="57" t="s">
        <v>94</v>
      </c>
      <c r="D249" s="37"/>
      <c r="E249" s="203"/>
      <c r="F249" s="225"/>
      <c r="G249" s="37"/>
    </row>
    <row r="250" spans="1:7" s="36" customFormat="1" ht="15.75">
      <c r="A250" s="58"/>
      <c r="B250" s="44"/>
      <c r="C250" s="58"/>
      <c r="D250" s="31"/>
      <c r="E250" s="210"/>
      <c r="F250" s="231"/>
      <c r="G250" s="31"/>
    </row>
    <row r="251" spans="1:7" s="36" customFormat="1" ht="15">
      <c r="A251" s="32"/>
      <c r="B251" s="33">
        <v>1014</v>
      </c>
      <c r="C251" s="32" t="s">
        <v>247</v>
      </c>
      <c r="D251" s="4">
        <v>663</v>
      </c>
      <c r="E251" s="197">
        <v>753</v>
      </c>
      <c r="F251" s="219">
        <v>668.6</v>
      </c>
      <c r="G251" s="31">
        <f aca="true" t="shared" si="7" ref="G251:G265">(F251/E251)*100</f>
        <v>88.79150066401063</v>
      </c>
    </row>
    <row r="252" spans="1:7" s="36" customFormat="1" ht="15" customHeight="1" hidden="1">
      <c r="A252" s="82"/>
      <c r="B252" s="83">
        <v>1031</v>
      </c>
      <c r="C252" s="82" t="s">
        <v>248</v>
      </c>
      <c r="D252" s="7"/>
      <c r="E252" s="198"/>
      <c r="F252" s="220"/>
      <c r="G252" s="31" t="e">
        <f t="shared" si="7"/>
        <v>#DIV/0!</v>
      </c>
    </row>
    <row r="253" spans="1:7" s="36" customFormat="1" ht="15">
      <c r="A253" s="32"/>
      <c r="B253" s="33">
        <v>1036</v>
      </c>
      <c r="C253" s="32" t="s">
        <v>249</v>
      </c>
      <c r="D253" s="4">
        <v>0</v>
      </c>
      <c r="E253" s="197">
        <v>207.4</v>
      </c>
      <c r="F253" s="219">
        <v>207.1</v>
      </c>
      <c r="G253" s="31">
        <f t="shared" si="7"/>
        <v>99.85535197685631</v>
      </c>
    </row>
    <row r="254" spans="1:7" s="36" customFormat="1" ht="15" customHeight="1" hidden="1">
      <c r="A254" s="82"/>
      <c r="B254" s="83">
        <v>1037</v>
      </c>
      <c r="C254" s="82" t="s">
        <v>250</v>
      </c>
      <c r="D254" s="7">
        <v>0</v>
      </c>
      <c r="E254" s="198">
        <v>0</v>
      </c>
      <c r="F254" s="220"/>
      <c r="G254" s="31" t="e">
        <f t="shared" si="7"/>
        <v>#DIV/0!</v>
      </c>
    </row>
    <row r="255" spans="1:7" s="36" customFormat="1" ht="15">
      <c r="A255" s="82"/>
      <c r="B255" s="83">
        <v>1039</v>
      </c>
      <c r="C255" s="82" t="s">
        <v>251</v>
      </c>
      <c r="D255" s="7">
        <v>10</v>
      </c>
      <c r="E255" s="198">
        <v>10</v>
      </c>
      <c r="F255" s="220">
        <v>10</v>
      </c>
      <c r="G255" s="31">
        <f t="shared" si="7"/>
        <v>100</v>
      </c>
    </row>
    <row r="256" spans="1:7" s="36" customFormat="1" ht="15" customHeight="1" hidden="1">
      <c r="A256" s="32"/>
      <c r="B256" s="33">
        <v>2331</v>
      </c>
      <c r="C256" s="32" t="s">
        <v>252</v>
      </c>
      <c r="D256" s="4">
        <v>0</v>
      </c>
      <c r="E256" s="197">
        <v>0</v>
      </c>
      <c r="F256" s="219"/>
      <c r="G256" s="31" t="e">
        <f t="shared" si="7"/>
        <v>#DIV/0!</v>
      </c>
    </row>
    <row r="257" spans="1:7" s="36" customFormat="1" ht="15" customHeight="1" hidden="1">
      <c r="A257" s="32"/>
      <c r="B257" s="33">
        <v>2339</v>
      </c>
      <c r="C257" s="32" t="s">
        <v>253</v>
      </c>
      <c r="D257" s="4">
        <v>0</v>
      </c>
      <c r="E257" s="197">
        <v>0</v>
      </c>
      <c r="F257" s="219"/>
      <c r="G257" s="31" t="e">
        <f t="shared" si="7"/>
        <v>#DIV/0!</v>
      </c>
    </row>
    <row r="258" spans="1:7" s="36" customFormat="1" ht="15" customHeight="1" hidden="1">
      <c r="A258" s="32"/>
      <c r="B258" s="33">
        <v>2399</v>
      </c>
      <c r="C258" s="32" t="s">
        <v>254</v>
      </c>
      <c r="D258" s="4">
        <v>0</v>
      </c>
      <c r="E258" s="197">
        <v>0</v>
      </c>
      <c r="F258" s="219"/>
      <c r="G258" s="31" t="e">
        <f t="shared" si="7"/>
        <v>#DIV/0!</v>
      </c>
    </row>
    <row r="259" spans="1:7" s="36" customFormat="1" ht="15" customHeight="1" hidden="1">
      <c r="A259" s="32"/>
      <c r="B259" s="33">
        <v>3728</v>
      </c>
      <c r="C259" s="32" t="s">
        <v>255</v>
      </c>
      <c r="D259" s="4"/>
      <c r="E259" s="197"/>
      <c r="F259" s="219"/>
      <c r="G259" s="31" t="e">
        <f t="shared" si="7"/>
        <v>#DIV/0!</v>
      </c>
    </row>
    <row r="260" spans="1:7" s="36" customFormat="1" ht="15" customHeight="1" hidden="1">
      <c r="A260" s="82"/>
      <c r="B260" s="83">
        <v>3729</v>
      </c>
      <c r="C260" s="82" t="s">
        <v>256</v>
      </c>
      <c r="D260" s="7"/>
      <c r="E260" s="198"/>
      <c r="F260" s="220"/>
      <c r="G260" s="31" t="e">
        <f t="shared" si="7"/>
        <v>#DIV/0!</v>
      </c>
    </row>
    <row r="261" spans="1:7" s="36" customFormat="1" ht="15">
      <c r="A261" s="82"/>
      <c r="B261" s="83">
        <v>1070</v>
      </c>
      <c r="C261" s="82" t="s">
        <v>358</v>
      </c>
      <c r="D261" s="7">
        <v>20</v>
      </c>
      <c r="E261" s="198">
        <v>0</v>
      </c>
      <c r="F261" s="220">
        <v>0</v>
      </c>
      <c r="G261" s="31" t="e">
        <f t="shared" si="7"/>
        <v>#DIV/0!</v>
      </c>
    </row>
    <row r="262" spans="1:7" s="36" customFormat="1" ht="15">
      <c r="A262" s="82"/>
      <c r="B262" s="83">
        <v>3739</v>
      </c>
      <c r="C262" s="82" t="s">
        <v>257</v>
      </c>
      <c r="D262" s="4">
        <v>50</v>
      </c>
      <c r="E262" s="197">
        <v>10</v>
      </c>
      <c r="F262" s="219">
        <v>0.3</v>
      </c>
      <c r="G262" s="31">
        <f t="shared" si="7"/>
        <v>3</v>
      </c>
    </row>
    <row r="263" spans="1:7" s="36" customFormat="1" ht="15">
      <c r="A263" s="82"/>
      <c r="B263" s="83">
        <v>3741</v>
      </c>
      <c r="C263" s="82" t="s">
        <v>258</v>
      </c>
      <c r="D263" s="4">
        <v>50</v>
      </c>
      <c r="E263" s="197">
        <v>50</v>
      </c>
      <c r="F263" s="219">
        <v>50</v>
      </c>
      <c r="G263" s="31">
        <f t="shared" si="7"/>
        <v>100</v>
      </c>
    </row>
    <row r="264" spans="1:7" s="36" customFormat="1" ht="15">
      <c r="A264" s="82"/>
      <c r="B264" s="83">
        <v>3745</v>
      </c>
      <c r="C264" s="82" t="s">
        <v>220</v>
      </c>
      <c r="D264" s="7">
        <v>0</v>
      </c>
      <c r="E264" s="198">
        <v>40.5</v>
      </c>
      <c r="F264" s="219">
        <v>40.5</v>
      </c>
      <c r="G264" s="31">
        <f t="shared" si="7"/>
        <v>100</v>
      </c>
    </row>
    <row r="265" spans="1:7" s="36" customFormat="1" ht="15">
      <c r="A265" s="32"/>
      <c r="B265" s="33">
        <v>3749</v>
      </c>
      <c r="C265" s="32" t="s">
        <v>259</v>
      </c>
      <c r="D265" s="7">
        <v>20</v>
      </c>
      <c r="E265" s="198">
        <v>20</v>
      </c>
      <c r="F265" s="220">
        <v>1.2</v>
      </c>
      <c r="G265" s="31">
        <f t="shared" si="7"/>
        <v>6</v>
      </c>
    </row>
    <row r="266" spans="1:7" s="36" customFormat="1" ht="15.75" thickBot="1">
      <c r="A266" s="60"/>
      <c r="B266" s="84"/>
      <c r="C266" s="60"/>
      <c r="D266" s="144"/>
      <c r="E266" s="239"/>
      <c r="F266" s="276"/>
      <c r="G266" s="144"/>
    </row>
    <row r="267" spans="1:7" s="36" customFormat="1" ht="18.75" customHeight="1" thickBot="1" thickTop="1">
      <c r="A267" s="63"/>
      <c r="B267" s="85"/>
      <c r="C267" s="86" t="s">
        <v>260</v>
      </c>
      <c r="D267" s="66">
        <f>SUM(D249:D266)</f>
        <v>813</v>
      </c>
      <c r="E267" s="243">
        <f>SUM(E249:E266)</f>
        <v>1090.9</v>
      </c>
      <c r="F267" s="262">
        <f>SUM(F249:F266)</f>
        <v>977.7</v>
      </c>
      <c r="G267" s="66">
        <f>(F267/E267)*100</f>
        <v>89.62324686039051</v>
      </c>
    </row>
    <row r="268" spans="1:7" s="36" customFormat="1" ht="12.75" customHeight="1">
      <c r="A268" s="27"/>
      <c r="B268" s="25"/>
      <c r="C268" s="34"/>
      <c r="D268" s="35"/>
      <c r="E268" s="35"/>
      <c r="F268" s="35"/>
      <c r="G268" s="35"/>
    </row>
    <row r="269" spans="1:7" s="36" customFormat="1" ht="12.75" customHeight="1" hidden="1">
      <c r="A269" s="27"/>
      <c r="B269" s="25"/>
      <c r="C269" s="34"/>
      <c r="D269" s="35"/>
      <c r="E269" s="35"/>
      <c r="F269" s="35"/>
      <c r="G269" s="35"/>
    </row>
    <row r="270" spans="1:7" s="36" customFormat="1" ht="12.75" customHeight="1" hidden="1">
      <c r="A270" s="27"/>
      <c r="B270" s="25"/>
      <c r="C270" s="34"/>
      <c r="D270" s="35"/>
      <c r="E270" s="35"/>
      <c r="F270" s="35"/>
      <c r="G270" s="35"/>
    </row>
    <row r="271" spans="1:7" s="36" customFormat="1" ht="12.75" customHeight="1" hidden="1">
      <c r="A271" s="27"/>
      <c r="B271" s="25"/>
      <c r="C271" s="34"/>
      <c r="D271" s="35"/>
      <c r="E271" s="35"/>
      <c r="F271" s="35"/>
      <c r="G271" s="35"/>
    </row>
    <row r="272" s="36" customFormat="1" ht="12.75" customHeight="1" hidden="1">
      <c r="B272" s="67"/>
    </row>
    <row r="273" s="36" customFormat="1" ht="12.75" customHeight="1">
      <c r="B273" s="67"/>
    </row>
    <row r="274" s="36" customFormat="1" ht="12.75" customHeight="1" thickBot="1">
      <c r="B274" s="67"/>
    </row>
    <row r="275" spans="1:7" s="36" customFormat="1" ht="15.75">
      <c r="A275" s="133" t="s">
        <v>2</v>
      </c>
      <c r="B275" s="132" t="s">
        <v>3</v>
      </c>
      <c r="C275" s="133" t="s">
        <v>5</v>
      </c>
      <c r="D275" s="133" t="s">
        <v>6</v>
      </c>
      <c r="E275" s="133" t="s">
        <v>6</v>
      </c>
      <c r="F275" s="133" t="s">
        <v>300</v>
      </c>
      <c r="G275" s="133" t="s">
        <v>331</v>
      </c>
    </row>
    <row r="276" spans="1:7" s="36" customFormat="1" ht="15.75" customHeight="1" thickBot="1">
      <c r="A276" s="134"/>
      <c r="B276" s="135"/>
      <c r="C276" s="136"/>
      <c r="D276" s="137" t="s">
        <v>8</v>
      </c>
      <c r="E276" s="137" t="s">
        <v>332</v>
      </c>
      <c r="F276" s="137" t="s">
        <v>478</v>
      </c>
      <c r="G276" s="137" t="s">
        <v>182</v>
      </c>
    </row>
    <row r="277" spans="1:7" s="36" customFormat="1" ht="16.5" thickTop="1">
      <c r="A277" s="55">
        <v>80</v>
      </c>
      <c r="B277" s="55"/>
      <c r="C277" s="57" t="s">
        <v>108</v>
      </c>
      <c r="D277" s="37"/>
      <c r="E277" s="203"/>
      <c r="F277" s="225"/>
      <c r="G277" s="37"/>
    </row>
    <row r="278" spans="1:7" s="36" customFormat="1" ht="15.75">
      <c r="A278" s="58"/>
      <c r="B278" s="76"/>
      <c r="C278" s="58"/>
      <c r="D278" s="31"/>
      <c r="E278" s="210"/>
      <c r="F278" s="231"/>
      <c r="G278" s="31"/>
    </row>
    <row r="279" spans="1:7" s="36" customFormat="1" ht="15">
      <c r="A279" s="32"/>
      <c r="B279" s="45">
        <v>2219</v>
      </c>
      <c r="C279" s="32" t="s">
        <v>261</v>
      </c>
      <c r="D279" s="3">
        <v>70</v>
      </c>
      <c r="E279" s="197">
        <v>88</v>
      </c>
      <c r="F279" s="219">
        <v>85</v>
      </c>
      <c r="G279" s="31">
        <f aca="true" t="shared" si="8" ref="G279:G284">(F279/E279)*100</f>
        <v>96.5909090909091</v>
      </c>
    </row>
    <row r="280" spans="1:82" s="27" customFormat="1" ht="15">
      <c r="A280" s="32"/>
      <c r="B280" s="45">
        <v>2221</v>
      </c>
      <c r="C280" s="32" t="s">
        <v>311</v>
      </c>
      <c r="D280" s="3">
        <v>13802</v>
      </c>
      <c r="E280" s="197">
        <f>14382+184</f>
        <v>14566</v>
      </c>
      <c r="F280" s="219">
        <v>14554.1</v>
      </c>
      <c r="G280" s="31">
        <f t="shared" si="8"/>
        <v>99.91830289715776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</row>
    <row r="281" spans="1:82" s="27" customFormat="1" ht="15">
      <c r="A281" s="32"/>
      <c r="B281" s="45">
        <v>2221</v>
      </c>
      <c r="C281" s="32" t="s">
        <v>321</v>
      </c>
      <c r="D281" s="3">
        <v>0</v>
      </c>
      <c r="E281" s="197">
        <v>6400</v>
      </c>
      <c r="F281" s="219">
        <v>6400</v>
      </c>
      <c r="G281" s="31">
        <f t="shared" si="8"/>
        <v>100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</row>
    <row r="282" spans="1:82" s="27" customFormat="1" ht="15">
      <c r="A282" s="32"/>
      <c r="B282" s="45">
        <v>2232</v>
      </c>
      <c r="C282" s="32" t="s">
        <v>262</v>
      </c>
      <c r="D282" s="4">
        <v>135</v>
      </c>
      <c r="E282" s="197">
        <v>500</v>
      </c>
      <c r="F282" s="219">
        <v>500</v>
      </c>
      <c r="G282" s="31">
        <f t="shared" si="8"/>
        <v>100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</row>
    <row r="283" spans="1:82" s="27" customFormat="1" ht="15.75" thickBot="1">
      <c r="A283" s="79"/>
      <c r="B283" s="78">
        <v>6171</v>
      </c>
      <c r="C283" s="79" t="s">
        <v>359</v>
      </c>
      <c r="D283" s="31">
        <v>0</v>
      </c>
      <c r="E283" s="210">
        <v>0</v>
      </c>
      <c r="F283" s="231">
        <v>0</v>
      </c>
      <c r="G283" s="31" t="e">
        <f t="shared" si="8"/>
        <v>#DIV/0!</v>
      </c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</row>
    <row r="284" spans="1:82" s="27" customFormat="1" ht="18.75" customHeight="1" thickBot="1" thickTop="1">
      <c r="A284" s="63"/>
      <c r="B284" s="87"/>
      <c r="C284" s="86" t="s">
        <v>263</v>
      </c>
      <c r="D284" s="66">
        <f>SUM(D279:D283)</f>
        <v>14007</v>
      </c>
      <c r="E284" s="243">
        <f>SUM(E279:E283)</f>
        <v>21554</v>
      </c>
      <c r="F284" s="262">
        <f>SUM(F279:F283)</f>
        <v>21539.1</v>
      </c>
      <c r="G284" s="66">
        <f t="shared" si="8"/>
        <v>99.93087129999071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</row>
    <row r="285" spans="2:82" s="27" customFormat="1" ht="15.75" customHeight="1">
      <c r="B285" s="25"/>
      <c r="C285" s="34"/>
      <c r="D285" s="35"/>
      <c r="E285" s="35"/>
      <c r="F285" s="35"/>
      <c r="G285" s="35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</row>
    <row r="286" spans="2:82" s="27" customFormat="1" ht="12.75" customHeight="1" hidden="1">
      <c r="B286" s="25"/>
      <c r="C286" s="34"/>
      <c r="D286" s="35"/>
      <c r="E286" s="35"/>
      <c r="F286" s="35"/>
      <c r="G286" s="35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</row>
    <row r="287" spans="2:82" s="27" customFormat="1" ht="12.75" customHeight="1" hidden="1">
      <c r="B287" s="25"/>
      <c r="C287" s="34"/>
      <c r="D287" s="35"/>
      <c r="E287" s="35"/>
      <c r="F287" s="35"/>
      <c r="G287" s="35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</row>
    <row r="288" spans="2:82" s="27" customFormat="1" ht="12.75" customHeight="1" hidden="1">
      <c r="B288" s="25"/>
      <c r="C288" s="34"/>
      <c r="D288" s="35"/>
      <c r="E288" s="35"/>
      <c r="F288" s="35"/>
      <c r="G288" s="35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</row>
    <row r="289" spans="2:82" s="27" customFormat="1" ht="12.75" customHeight="1" hidden="1">
      <c r="B289" s="25"/>
      <c r="C289" s="34"/>
      <c r="D289" s="35"/>
      <c r="E289" s="35"/>
      <c r="F289" s="35"/>
      <c r="G289" s="35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</row>
    <row r="290" spans="2:82" s="27" customFormat="1" ht="12.75" customHeight="1" hidden="1">
      <c r="B290" s="25"/>
      <c r="C290" s="34"/>
      <c r="D290" s="35"/>
      <c r="E290" s="35"/>
      <c r="F290" s="35"/>
      <c r="G290" s="35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</row>
    <row r="291" spans="2:82" s="27" customFormat="1" ht="12.75" customHeight="1" hidden="1">
      <c r="B291" s="25"/>
      <c r="C291" s="34"/>
      <c r="D291" s="35"/>
      <c r="E291" s="35"/>
      <c r="F291" s="35"/>
      <c r="G291" s="35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</row>
    <row r="292" spans="2:82" s="27" customFormat="1" ht="12.75" customHeight="1" hidden="1">
      <c r="B292" s="25"/>
      <c r="C292" s="34"/>
      <c r="D292" s="35"/>
      <c r="E292" s="35"/>
      <c r="F292" s="35"/>
      <c r="G292" s="35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</row>
    <row r="293" spans="2:82" s="27" customFormat="1" ht="15.75" customHeight="1">
      <c r="B293" s="25"/>
      <c r="C293" s="34"/>
      <c r="D293" s="35"/>
      <c r="E293" s="122"/>
      <c r="F293" s="122"/>
      <c r="G293" s="122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</row>
    <row r="294" spans="2:82" s="27" customFormat="1" ht="15.75" customHeight="1">
      <c r="B294" s="25"/>
      <c r="C294" s="34"/>
      <c r="D294" s="35"/>
      <c r="E294" s="35"/>
      <c r="F294" s="35"/>
      <c r="G294" s="35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</row>
    <row r="295" spans="2:82" s="27" customFormat="1" ht="15.75" customHeight="1" thickBot="1">
      <c r="B295" s="25"/>
      <c r="C295" s="34"/>
      <c r="D295" s="35"/>
      <c r="E295" s="119"/>
      <c r="F295" s="119"/>
      <c r="G295" s="119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</row>
    <row r="296" spans="1:82" s="27" customFormat="1" ht="15.75" customHeight="1">
      <c r="A296" s="133" t="s">
        <v>2</v>
      </c>
      <c r="B296" s="132" t="s">
        <v>3</v>
      </c>
      <c r="C296" s="133" t="s">
        <v>5</v>
      </c>
      <c r="D296" s="133" t="s">
        <v>6</v>
      </c>
      <c r="E296" s="133" t="s">
        <v>6</v>
      </c>
      <c r="F296" s="133" t="s">
        <v>300</v>
      </c>
      <c r="G296" s="133" t="s">
        <v>331</v>
      </c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</row>
    <row r="297" spans="1:7" s="36" customFormat="1" ht="15.75" customHeight="1" thickBot="1">
      <c r="A297" s="134"/>
      <c r="B297" s="135"/>
      <c r="C297" s="136"/>
      <c r="D297" s="137" t="s">
        <v>8</v>
      </c>
      <c r="E297" s="137" t="s">
        <v>332</v>
      </c>
      <c r="F297" s="137" t="s">
        <v>478</v>
      </c>
      <c r="G297" s="137" t="s">
        <v>182</v>
      </c>
    </row>
    <row r="298" spans="1:7" s="36" customFormat="1" ht="16.5" thickTop="1">
      <c r="A298" s="55">
        <v>90</v>
      </c>
      <c r="B298" s="55"/>
      <c r="C298" s="57" t="s">
        <v>113</v>
      </c>
      <c r="D298" s="37"/>
      <c r="E298" s="203"/>
      <c r="F298" s="225"/>
      <c r="G298" s="37"/>
    </row>
    <row r="299" spans="1:7" s="36" customFormat="1" ht="15.75">
      <c r="A299" s="58"/>
      <c r="B299" s="76"/>
      <c r="C299" s="58"/>
      <c r="D299" s="31"/>
      <c r="E299" s="210"/>
      <c r="F299" s="231"/>
      <c r="G299" s="31"/>
    </row>
    <row r="300" spans="1:7" s="36" customFormat="1" ht="15">
      <c r="A300" s="32"/>
      <c r="B300" s="45">
        <v>5311</v>
      </c>
      <c r="C300" s="32" t="s">
        <v>264</v>
      </c>
      <c r="D300" s="31">
        <v>12000</v>
      </c>
      <c r="E300" s="210">
        <v>12422</v>
      </c>
      <c r="F300" s="231">
        <v>11150.8</v>
      </c>
      <c r="G300" s="31">
        <f>(F300/E300)*100</f>
        <v>89.76654322975367</v>
      </c>
    </row>
    <row r="301" spans="1:7" s="36" customFormat="1" ht="16.5" thickBot="1">
      <c r="A301" s="77"/>
      <c r="B301" s="77"/>
      <c r="C301" s="88"/>
      <c r="D301" s="47"/>
      <c r="E301" s="244"/>
      <c r="F301" s="277"/>
      <c r="G301" s="47"/>
    </row>
    <row r="302" spans="1:7" s="36" customFormat="1" ht="18.75" customHeight="1" thickBot="1" thickTop="1">
      <c r="A302" s="63"/>
      <c r="B302" s="87"/>
      <c r="C302" s="86" t="s">
        <v>265</v>
      </c>
      <c r="D302" s="66">
        <f>SUM(D298:D301)</f>
        <v>12000</v>
      </c>
      <c r="E302" s="243">
        <f>SUM(E298:E301)</f>
        <v>12422</v>
      </c>
      <c r="F302" s="262">
        <f>SUM(F298:F301)</f>
        <v>11150.8</v>
      </c>
      <c r="G302" s="66">
        <f>(F302/E302)*100</f>
        <v>89.76654322975367</v>
      </c>
    </row>
    <row r="303" spans="1:7" s="36" customFormat="1" ht="15.75" customHeight="1">
      <c r="A303" s="27"/>
      <c r="B303" s="25"/>
      <c r="C303" s="34"/>
      <c r="D303" s="35"/>
      <c r="E303" s="35"/>
      <c r="F303" s="35"/>
      <c r="G303" s="35"/>
    </row>
    <row r="304" spans="1:7" s="36" customFormat="1" ht="15.75" customHeight="1" thickBot="1">
      <c r="A304" s="27"/>
      <c r="B304" s="25"/>
      <c r="C304" s="34"/>
      <c r="D304" s="35"/>
      <c r="E304" s="35"/>
      <c r="F304" s="35"/>
      <c r="G304" s="35"/>
    </row>
    <row r="305" spans="1:82" s="27" customFormat="1" ht="15.75" customHeight="1">
      <c r="A305" s="133" t="s">
        <v>2</v>
      </c>
      <c r="B305" s="132" t="s">
        <v>3</v>
      </c>
      <c r="C305" s="133" t="s">
        <v>5</v>
      </c>
      <c r="D305" s="133" t="s">
        <v>6</v>
      </c>
      <c r="E305" s="133" t="s">
        <v>6</v>
      </c>
      <c r="F305" s="133" t="s">
        <v>300</v>
      </c>
      <c r="G305" s="133" t="s">
        <v>331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</row>
    <row r="306" spans="1:7" s="36" customFormat="1" ht="15.75" customHeight="1" thickBot="1">
      <c r="A306" s="134"/>
      <c r="B306" s="135"/>
      <c r="C306" s="136"/>
      <c r="D306" s="137" t="s">
        <v>8</v>
      </c>
      <c r="E306" s="137" t="s">
        <v>332</v>
      </c>
      <c r="F306" s="137" t="s">
        <v>478</v>
      </c>
      <c r="G306" s="137" t="s">
        <v>182</v>
      </c>
    </row>
    <row r="307" spans="1:7" s="36" customFormat="1" ht="16.5" thickTop="1">
      <c r="A307" s="55">
        <v>100</v>
      </c>
      <c r="B307" s="55"/>
      <c r="C307" s="57" t="s">
        <v>329</v>
      </c>
      <c r="D307" s="37"/>
      <c r="E307" s="203"/>
      <c r="F307" s="225"/>
      <c r="G307" s="37"/>
    </row>
    <row r="308" spans="1:7" s="36" customFormat="1" ht="15.75">
      <c r="A308" s="58"/>
      <c r="B308" s="76"/>
      <c r="C308" s="58"/>
      <c r="D308" s="31"/>
      <c r="E308" s="210"/>
      <c r="F308" s="231"/>
      <c r="G308" s="31"/>
    </row>
    <row r="309" spans="1:7" s="36" customFormat="1" ht="15.75">
      <c r="A309" s="76"/>
      <c r="B309" s="288">
        <v>2169</v>
      </c>
      <c r="C309" s="289" t="s">
        <v>282</v>
      </c>
      <c r="D309" s="140">
        <v>150</v>
      </c>
      <c r="E309" s="197">
        <v>150</v>
      </c>
      <c r="F309" s="219">
        <v>53.2</v>
      </c>
      <c r="G309" s="31">
        <f>(F309/E309)*100</f>
        <v>35.46666666666667</v>
      </c>
    </row>
    <row r="310" spans="1:7" s="36" customFormat="1" ht="15">
      <c r="A310" s="68"/>
      <c r="B310" s="287">
        <v>3635</v>
      </c>
      <c r="C310" s="68" t="s">
        <v>266</v>
      </c>
      <c r="D310" s="141">
        <v>3400</v>
      </c>
      <c r="E310" s="196">
        <v>2400</v>
      </c>
      <c r="F310" s="218">
        <v>1511</v>
      </c>
      <c r="G310" s="31">
        <f>(F310/E310)*100</f>
        <v>62.958333333333336</v>
      </c>
    </row>
    <row r="311" spans="1:7" s="36" customFormat="1" ht="16.5" thickBot="1">
      <c r="A311" s="77"/>
      <c r="B311" s="117">
        <v>6409</v>
      </c>
      <c r="C311" s="118" t="s">
        <v>455</v>
      </c>
      <c r="D311" s="148">
        <v>0</v>
      </c>
      <c r="E311" s="214">
        <v>0</v>
      </c>
      <c r="F311" s="234">
        <v>0</v>
      </c>
      <c r="G311" s="31" t="e">
        <f>(F311/E311)*100</f>
        <v>#DIV/0!</v>
      </c>
    </row>
    <row r="312" spans="1:7" s="36" customFormat="1" ht="18.75" customHeight="1" thickBot="1" thickTop="1">
      <c r="A312" s="63"/>
      <c r="B312" s="87"/>
      <c r="C312" s="86" t="s">
        <v>454</v>
      </c>
      <c r="D312" s="66">
        <f>SUM(D307:D311)</f>
        <v>3550</v>
      </c>
      <c r="E312" s="243">
        <f>SUM(E307:E311)</f>
        <v>2550</v>
      </c>
      <c r="F312" s="262">
        <f>SUM(F307:F311)</f>
        <v>1564.2</v>
      </c>
      <c r="G312" s="66">
        <f>(F312/E312)*100</f>
        <v>61.34117647058823</v>
      </c>
    </row>
    <row r="313" spans="1:7" s="36" customFormat="1" ht="15.75" customHeight="1">
      <c r="A313" s="27"/>
      <c r="B313" s="25"/>
      <c r="C313" s="34"/>
      <c r="D313" s="35"/>
      <c r="E313" s="35"/>
      <c r="F313" s="35"/>
      <c r="G313" s="35"/>
    </row>
    <row r="314" spans="1:7" s="36" customFormat="1" ht="15.75" customHeight="1">
      <c r="A314" s="27"/>
      <c r="B314" s="25"/>
      <c r="C314" s="34"/>
      <c r="D314" s="35"/>
      <c r="E314" s="35"/>
      <c r="F314" s="35"/>
      <c r="G314" s="35"/>
    </row>
    <row r="315" s="36" customFormat="1" ht="15.75" customHeight="1" thickBot="1">
      <c r="B315" s="67"/>
    </row>
    <row r="316" spans="1:7" s="36" customFormat="1" ht="15.75">
      <c r="A316" s="133" t="s">
        <v>2</v>
      </c>
      <c r="B316" s="132" t="s">
        <v>3</v>
      </c>
      <c r="C316" s="133" t="s">
        <v>5</v>
      </c>
      <c r="D316" s="133" t="s">
        <v>6</v>
      </c>
      <c r="E316" s="133" t="s">
        <v>6</v>
      </c>
      <c r="F316" s="133" t="s">
        <v>300</v>
      </c>
      <c r="G316" s="133" t="s">
        <v>331</v>
      </c>
    </row>
    <row r="317" spans="1:7" s="36" customFormat="1" ht="15.75" customHeight="1" thickBot="1">
      <c r="A317" s="134"/>
      <c r="B317" s="135"/>
      <c r="C317" s="136"/>
      <c r="D317" s="137" t="s">
        <v>8</v>
      </c>
      <c r="E317" s="137" t="s">
        <v>332</v>
      </c>
      <c r="F317" s="137" t="s">
        <v>478</v>
      </c>
      <c r="G317" s="137" t="s">
        <v>182</v>
      </c>
    </row>
    <row r="318" spans="1:7" s="36" customFormat="1" ht="16.5" thickTop="1">
      <c r="A318" s="55">
        <v>110</v>
      </c>
      <c r="B318" s="55"/>
      <c r="C318" s="57" t="s">
        <v>119</v>
      </c>
      <c r="D318" s="37"/>
      <c r="E318" s="203"/>
      <c r="F318" s="225"/>
      <c r="G318" s="37"/>
    </row>
    <row r="319" spans="1:7" s="36" customFormat="1" ht="15" customHeight="1">
      <c r="A319" s="58"/>
      <c r="B319" s="76"/>
      <c r="C319" s="58"/>
      <c r="D319" s="31"/>
      <c r="E319" s="210"/>
      <c r="F319" s="231"/>
      <c r="G319" s="31"/>
    </row>
    <row r="320" spans="1:7" s="36" customFormat="1" ht="15" customHeight="1" hidden="1">
      <c r="A320" s="32"/>
      <c r="B320" s="45">
        <v>3611</v>
      </c>
      <c r="C320" s="32" t="s">
        <v>267</v>
      </c>
      <c r="D320" s="31"/>
      <c r="E320" s="210"/>
      <c r="F320" s="231"/>
      <c r="G320" s="31"/>
    </row>
    <row r="321" spans="1:7" s="36" customFormat="1" ht="15">
      <c r="A321" s="32"/>
      <c r="B321" s="45">
        <v>6310</v>
      </c>
      <c r="C321" s="32" t="s">
        <v>268</v>
      </c>
      <c r="D321" s="31">
        <v>4226</v>
      </c>
      <c r="E321" s="210">
        <v>4226</v>
      </c>
      <c r="F321" s="231">
        <v>4098.4</v>
      </c>
      <c r="G321" s="31">
        <f>(F321/E321)*100</f>
        <v>96.98059630856602</v>
      </c>
    </row>
    <row r="322" spans="1:7" s="36" customFormat="1" ht="15">
      <c r="A322" s="32"/>
      <c r="B322" s="45">
        <v>6399</v>
      </c>
      <c r="C322" s="32" t="s">
        <v>323</v>
      </c>
      <c r="D322" s="31">
        <v>77850</v>
      </c>
      <c r="E322" s="210">
        <v>77087</v>
      </c>
      <c r="F322" s="231">
        <v>76395.8</v>
      </c>
      <c r="G322" s="31">
        <f>(F322/E322)*100</f>
        <v>99.10335075953144</v>
      </c>
    </row>
    <row r="323" spans="1:7" s="36" customFormat="1" ht="15">
      <c r="A323" s="32"/>
      <c r="B323" s="45">
        <v>6402</v>
      </c>
      <c r="C323" s="32" t="s">
        <v>269</v>
      </c>
      <c r="D323" s="31">
        <v>0</v>
      </c>
      <c r="E323" s="210">
        <v>5762.3</v>
      </c>
      <c r="F323" s="231">
        <v>5762.1</v>
      </c>
      <c r="G323" s="31">
        <f>(F323/E323)*100</f>
        <v>99.996529163702</v>
      </c>
    </row>
    <row r="324" spans="1:7" s="36" customFormat="1" ht="15">
      <c r="A324" s="32"/>
      <c r="B324" s="45">
        <v>6409</v>
      </c>
      <c r="C324" s="32" t="s">
        <v>270</v>
      </c>
      <c r="D324" s="31">
        <v>0</v>
      </c>
      <c r="E324" s="210">
        <v>0</v>
      </c>
      <c r="F324" s="231">
        <v>0</v>
      </c>
      <c r="G324" s="31" t="e">
        <f>(F324/E324)*100</f>
        <v>#DIV/0!</v>
      </c>
    </row>
    <row r="325" spans="1:7" s="69" customFormat="1" ht="20.25" customHeight="1">
      <c r="A325" s="57"/>
      <c r="B325" s="55">
        <v>6409</v>
      </c>
      <c r="C325" s="57" t="s">
        <v>271</v>
      </c>
      <c r="D325" s="147">
        <v>0</v>
      </c>
      <c r="E325" s="242">
        <v>3205.6</v>
      </c>
      <c r="F325" s="263">
        <v>0</v>
      </c>
      <c r="G325" s="31">
        <f>(F325/E325)*100</f>
        <v>0</v>
      </c>
    </row>
    <row r="326" spans="1:7" s="36" customFormat="1" ht="15.75" thickBot="1">
      <c r="A326" s="79"/>
      <c r="B326" s="78"/>
      <c r="C326" s="79"/>
      <c r="D326" s="46"/>
      <c r="E326" s="240"/>
      <c r="F326" s="278"/>
      <c r="G326" s="46"/>
    </row>
    <row r="327" spans="1:7" s="36" customFormat="1" ht="18.75" customHeight="1" thickBot="1" thickTop="1">
      <c r="A327" s="63"/>
      <c r="B327" s="87"/>
      <c r="C327" s="86" t="s">
        <v>272</v>
      </c>
      <c r="D327" s="146">
        <f>SUM(D319:D325)</f>
        <v>82076</v>
      </c>
      <c r="E327" s="241">
        <f>SUM(E319:E325)</f>
        <v>90280.90000000001</v>
      </c>
      <c r="F327" s="279">
        <f>SUM(F319:F325)</f>
        <v>86256.3</v>
      </c>
      <c r="G327" s="66">
        <f>(F327/E327)*100</f>
        <v>95.54213571198336</v>
      </c>
    </row>
    <row r="328" spans="1:7" s="36" customFormat="1" ht="18.75" customHeight="1">
      <c r="A328" s="27"/>
      <c r="B328" s="25"/>
      <c r="C328" s="34"/>
      <c r="D328" s="35"/>
      <c r="E328" s="35"/>
      <c r="F328" s="35"/>
      <c r="G328" s="35"/>
    </row>
    <row r="329" spans="1:7" s="36" customFormat="1" ht="13.5" customHeight="1" hidden="1">
      <c r="A329" s="27"/>
      <c r="B329" s="25"/>
      <c r="C329" s="34"/>
      <c r="D329" s="35"/>
      <c r="E329" s="35"/>
      <c r="F329" s="35"/>
      <c r="G329" s="35"/>
    </row>
    <row r="330" spans="1:7" s="36" customFormat="1" ht="13.5" customHeight="1" hidden="1">
      <c r="A330" s="27"/>
      <c r="B330" s="25"/>
      <c r="C330" s="34"/>
      <c r="D330" s="35"/>
      <c r="E330" s="35"/>
      <c r="F330" s="35"/>
      <c r="G330" s="35"/>
    </row>
    <row r="331" spans="1:7" s="36" customFormat="1" ht="13.5" customHeight="1" hidden="1">
      <c r="A331" s="27"/>
      <c r="B331" s="25"/>
      <c r="C331" s="34"/>
      <c r="D331" s="35"/>
      <c r="E331" s="35"/>
      <c r="F331" s="35"/>
      <c r="G331" s="35"/>
    </row>
    <row r="332" spans="1:7" s="36" customFormat="1" ht="13.5" customHeight="1" hidden="1">
      <c r="A332" s="27"/>
      <c r="B332" s="25"/>
      <c r="C332" s="34"/>
      <c r="D332" s="35"/>
      <c r="E332" s="35"/>
      <c r="F332" s="35"/>
      <c r="G332" s="35"/>
    </row>
    <row r="333" spans="1:7" s="36" customFormat="1" ht="13.5" customHeight="1" hidden="1">
      <c r="A333" s="27"/>
      <c r="B333" s="25"/>
      <c r="C333" s="34"/>
      <c r="D333" s="35"/>
      <c r="E333" s="35"/>
      <c r="F333" s="35"/>
      <c r="G333" s="35"/>
    </row>
    <row r="334" spans="1:7" s="36" customFormat="1" ht="16.5" customHeight="1">
      <c r="A334" s="27"/>
      <c r="B334" s="25"/>
      <c r="C334" s="34"/>
      <c r="D334" s="35"/>
      <c r="E334" s="35"/>
      <c r="F334" s="35"/>
      <c r="G334" s="35"/>
    </row>
    <row r="335" spans="1:7" s="36" customFormat="1" ht="15.75" customHeight="1" thickBot="1">
      <c r="A335" s="27"/>
      <c r="B335" s="25"/>
      <c r="C335" s="34"/>
      <c r="D335" s="35"/>
      <c r="E335" s="35"/>
      <c r="F335" s="35"/>
      <c r="G335" s="35"/>
    </row>
    <row r="336" spans="1:7" s="36" customFormat="1" ht="15.75">
      <c r="A336" s="133" t="s">
        <v>2</v>
      </c>
      <c r="B336" s="132" t="s">
        <v>3</v>
      </c>
      <c r="C336" s="133" t="s">
        <v>5</v>
      </c>
      <c r="D336" s="133" t="s">
        <v>6</v>
      </c>
      <c r="E336" s="133" t="s">
        <v>6</v>
      </c>
      <c r="F336" s="133" t="s">
        <v>300</v>
      </c>
      <c r="G336" s="133" t="s">
        <v>331</v>
      </c>
    </row>
    <row r="337" spans="1:7" s="36" customFormat="1" ht="15.75" customHeight="1" thickBot="1">
      <c r="A337" s="134"/>
      <c r="B337" s="135"/>
      <c r="C337" s="136"/>
      <c r="D337" s="137" t="s">
        <v>8</v>
      </c>
      <c r="E337" s="137" t="s">
        <v>332</v>
      </c>
      <c r="F337" s="137" t="s">
        <v>478</v>
      </c>
      <c r="G337" s="137" t="s">
        <v>182</v>
      </c>
    </row>
    <row r="338" spans="1:7" s="36" customFormat="1" ht="16.5" thickTop="1">
      <c r="A338" s="55">
        <v>120</v>
      </c>
      <c r="B338" s="55"/>
      <c r="C338" s="57" t="s">
        <v>375</v>
      </c>
      <c r="D338" s="37"/>
      <c r="E338" s="203"/>
      <c r="F338" s="225"/>
      <c r="G338" s="37"/>
    </row>
    <row r="339" spans="1:7" s="36" customFormat="1" ht="15" customHeight="1">
      <c r="A339" s="58"/>
      <c r="B339" s="76"/>
      <c r="C339" s="58"/>
      <c r="D339" s="31"/>
      <c r="E339" s="210"/>
      <c r="F339" s="231"/>
      <c r="G339" s="31"/>
    </row>
    <row r="340" spans="1:7" s="36" customFormat="1" ht="15.75">
      <c r="A340" s="58"/>
      <c r="B340" s="45">
        <v>2310</v>
      </c>
      <c r="C340" s="32" t="s">
        <v>298</v>
      </c>
      <c r="D340" s="144">
        <v>30</v>
      </c>
      <c r="E340" s="239">
        <v>30</v>
      </c>
      <c r="F340" s="276">
        <v>14.4</v>
      </c>
      <c r="G340" s="31">
        <f aca="true" t="shared" si="9" ref="G340:G349">(F340/E340)*100</f>
        <v>48.00000000000001</v>
      </c>
    </row>
    <row r="341" spans="1:7" s="36" customFormat="1" ht="15.75" customHeight="1" hidden="1">
      <c r="A341" s="58"/>
      <c r="B341" s="45">
        <v>2321</v>
      </c>
      <c r="C341" s="32" t="s">
        <v>273</v>
      </c>
      <c r="D341" s="144">
        <v>0</v>
      </c>
      <c r="E341" s="239">
        <v>0</v>
      </c>
      <c r="F341" s="276"/>
      <c r="G341" s="31" t="e">
        <f t="shared" si="9"/>
        <v>#DIV/0!</v>
      </c>
    </row>
    <row r="342" spans="1:7" s="36" customFormat="1" ht="15">
      <c r="A342" s="32"/>
      <c r="B342" s="45">
        <v>3612</v>
      </c>
      <c r="C342" s="32" t="s">
        <v>434</v>
      </c>
      <c r="D342" s="31">
        <v>1619</v>
      </c>
      <c r="E342" s="210">
        <f>12219-1500-8700</f>
        <v>2019</v>
      </c>
      <c r="F342" s="231">
        <f>11678.8-1500-8700</f>
        <v>1478.7999999999993</v>
      </c>
      <c r="G342" s="31">
        <f t="shared" si="9"/>
        <v>73.2441802872709</v>
      </c>
    </row>
    <row r="343" spans="1:7" s="36" customFormat="1" ht="15">
      <c r="A343" s="32"/>
      <c r="B343" s="45">
        <v>3612</v>
      </c>
      <c r="C343" s="32" t="s">
        <v>320</v>
      </c>
      <c r="D343" s="31">
        <v>15480</v>
      </c>
      <c r="E343" s="210">
        <v>8700</v>
      </c>
      <c r="F343" s="231">
        <v>8700</v>
      </c>
      <c r="G343" s="31">
        <f t="shared" si="9"/>
        <v>100</v>
      </c>
    </row>
    <row r="344" spans="1:7" s="36" customFormat="1" ht="15">
      <c r="A344" s="32"/>
      <c r="B344" s="45">
        <v>3612</v>
      </c>
      <c r="C344" s="32" t="s">
        <v>411</v>
      </c>
      <c r="D344" s="31">
        <v>0</v>
      </c>
      <c r="E344" s="210">
        <v>1500</v>
      </c>
      <c r="F344" s="231">
        <v>1500</v>
      </c>
      <c r="G344" s="31">
        <f t="shared" si="9"/>
        <v>100</v>
      </c>
    </row>
    <row r="345" spans="1:7" s="36" customFormat="1" ht="15">
      <c r="A345" s="32"/>
      <c r="B345" s="45">
        <v>3634</v>
      </c>
      <c r="C345" s="32" t="s">
        <v>274</v>
      </c>
      <c r="D345" s="31">
        <v>1200</v>
      </c>
      <c r="E345" s="210">
        <v>1200</v>
      </c>
      <c r="F345" s="231">
        <v>1195.6</v>
      </c>
      <c r="G345" s="31">
        <f t="shared" si="9"/>
        <v>99.63333333333333</v>
      </c>
    </row>
    <row r="346" spans="1:7" s="36" customFormat="1" ht="15">
      <c r="A346" s="32"/>
      <c r="B346" s="45">
        <v>3639</v>
      </c>
      <c r="C346" s="32" t="s">
        <v>275</v>
      </c>
      <c r="D346" s="31">
        <f>6570-6000</f>
        <v>570</v>
      </c>
      <c r="E346" s="210">
        <f>9370-9000</f>
        <v>370</v>
      </c>
      <c r="F346" s="231">
        <f>1625.2-1385.3</f>
        <v>239.9000000000001</v>
      </c>
      <c r="G346" s="31">
        <f t="shared" si="9"/>
        <v>64.83783783783787</v>
      </c>
    </row>
    <row r="347" spans="1:7" s="36" customFormat="1" ht="15" customHeight="1" hidden="1">
      <c r="A347" s="32"/>
      <c r="B347" s="45">
        <v>3639</v>
      </c>
      <c r="C347" s="32" t="s">
        <v>308</v>
      </c>
      <c r="D347" s="31">
        <v>0</v>
      </c>
      <c r="E347" s="210">
        <v>0</v>
      </c>
      <c r="F347" s="231"/>
      <c r="G347" s="31" t="e">
        <f t="shared" si="9"/>
        <v>#DIV/0!</v>
      </c>
    </row>
    <row r="348" spans="1:7" s="36" customFormat="1" ht="15">
      <c r="A348" s="32"/>
      <c r="B348" s="45">
        <v>3639</v>
      </c>
      <c r="C348" s="32" t="s">
        <v>307</v>
      </c>
      <c r="D348" s="31">
        <v>6000</v>
      </c>
      <c r="E348" s="210">
        <v>9000</v>
      </c>
      <c r="F348" s="231">
        <v>1385.3</v>
      </c>
      <c r="G348" s="31">
        <f t="shared" si="9"/>
        <v>15.392222222222221</v>
      </c>
    </row>
    <row r="349" spans="1:7" s="36" customFormat="1" ht="15">
      <c r="A349" s="32"/>
      <c r="B349" s="45">
        <v>3729</v>
      </c>
      <c r="C349" s="32" t="s">
        <v>276</v>
      </c>
      <c r="D349" s="31">
        <v>101</v>
      </c>
      <c r="E349" s="210">
        <v>101</v>
      </c>
      <c r="F349" s="231">
        <v>0.5</v>
      </c>
      <c r="G349" s="31">
        <f t="shared" si="9"/>
        <v>0.49504950495049505</v>
      </c>
    </row>
    <row r="350" spans="1:7" s="36" customFormat="1" ht="12.75" customHeight="1" thickBot="1">
      <c r="A350" s="77"/>
      <c r="B350" s="77"/>
      <c r="C350" s="88"/>
      <c r="D350" s="46"/>
      <c r="E350" s="240"/>
      <c r="F350" s="278"/>
      <c r="G350" s="46"/>
    </row>
    <row r="351" spans="1:7" s="36" customFormat="1" ht="18.75" customHeight="1" thickBot="1" thickTop="1">
      <c r="A351" s="72"/>
      <c r="B351" s="87"/>
      <c r="C351" s="86" t="s">
        <v>277</v>
      </c>
      <c r="D351" s="146">
        <f>SUM(D340:D349)</f>
        <v>25000</v>
      </c>
      <c r="E351" s="241">
        <f>SUM(E340:E349)</f>
        <v>22920</v>
      </c>
      <c r="F351" s="279">
        <f>SUM(F340:F349)</f>
        <v>14514.499999999998</v>
      </c>
      <c r="G351" s="66">
        <f>(F351/E351)*100</f>
        <v>63.32678883071552</v>
      </c>
    </row>
    <row r="352" spans="1:7" s="36" customFormat="1" ht="15.75" customHeight="1">
      <c r="A352" s="27"/>
      <c r="B352" s="25"/>
      <c r="C352" s="34"/>
      <c r="D352" s="35"/>
      <c r="E352" s="35"/>
      <c r="F352" s="35"/>
      <c r="G352" s="35"/>
    </row>
    <row r="353" spans="1:7" s="36" customFormat="1" ht="15.75" customHeight="1">
      <c r="A353" s="27"/>
      <c r="B353" s="25"/>
      <c r="C353" s="34"/>
      <c r="D353" s="35"/>
      <c r="E353" s="35"/>
      <c r="F353" s="35"/>
      <c r="G353" s="35"/>
    </row>
    <row r="354" spans="1:7" s="36" customFormat="1" ht="15.75" customHeight="1" thickBot="1">
      <c r="A354" s="27"/>
      <c r="B354" s="25"/>
      <c r="C354" s="34"/>
      <c r="D354" s="35"/>
      <c r="E354" s="35"/>
      <c r="F354" s="35"/>
      <c r="G354" s="35"/>
    </row>
    <row r="355" spans="1:7" s="36" customFormat="1" ht="15.75">
      <c r="A355" s="133" t="s">
        <v>2</v>
      </c>
      <c r="B355" s="132" t="s">
        <v>3</v>
      </c>
      <c r="C355" s="133" t="s">
        <v>5</v>
      </c>
      <c r="D355" s="133" t="s">
        <v>6</v>
      </c>
      <c r="E355" s="133" t="s">
        <v>6</v>
      </c>
      <c r="F355" s="133" t="s">
        <v>300</v>
      </c>
      <c r="G355" s="133" t="s">
        <v>331</v>
      </c>
    </row>
    <row r="356" spans="1:7" s="36" customFormat="1" ht="15.75" customHeight="1" thickBot="1">
      <c r="A356" s="134"/>
      <c r="B356" s="135"/>
      <c r="C356" s="136"/>
      <c r="D356" s="137" t="s">
        <v>8</v>
      </c>
      <c r="E356" s="137" t="s">
        <v>332</v>
      </c>
      <c r="F356" s="137" t="s">
        <v>478</v>
      </c>
      <c r="G356" s="137" t="s">
        <v>182</v>
      </c>
    </row>
    <row r="357" spans="1:7" s="36" customFormat="1" ht="16.5" thickTop="1">
      <c r="A357" s="55">
        <v>130</v>
      </c>
      <c r="B357" s="55"/>
      <c r="C357" s="57" t="s">
        <v>423</v>
      </c>
      <c r="D357" s="37"/>
      <c r="E357" s="203"/>
      <c r="F357" s="225"/>
      <c r="G357" s="37"/>
    </row>
    <row r="358" spans="1:7" s="36" customFormat="1" ht="15" customHeight="1">
      <c r="A358" s="58"/>
      <c r="B358" s="76"/>
      <c r="C358" s="58"/>
      <c r="D358" s="31"/>
      <c r="E358" s="210"/>
      <c r="F358" s="231"/>
      <c r="G358" s="31"/>
    </row>
    <row r="359" spans="1:7" s="36" customFormat="1" ht="15.75">
      <c r="A359" s="58"/>
      <c r="B359" s="45">
        <v>3612</v>
      </c>
      <c r="C359" s="32" t="s">
        <v>438</v>
      </c>
      <c r="D359" s="144">
        <v>0</v>
      </c>
      <c r="E359" s="239">
        <v>3753</v>
      </c>
      <c r="F359" s="276">
        <v>3368.7</v>
      </c>
      <c r="G359" s="31">
        <f>(F359/E359)*100</f>
        <v>89.76019184652277</v>
      </c>
    </row>
    <row r="360" spans="1:7" s="36" customFormat="1" ht="15.75" customHeight="1" hidden="1">
      <c r="A360" s="58"/>
      <c r="B360" s="45">
        <v>3613</v>
      </c>
      <c r="C360" s="32" t="s">
        <v>439</v>
      </c>
      <c r="D360" s="144">
        <v>0</v>
      </c>
      <c r="E360" s="239">
        <v>0</v>
      </c>
      <c r="F360" s="276"/>
      <c r="G360" s="31" t="e">
        <f>(F360/E360)*100</f>
        <v>#DIV/0!</v>
      </c>
    </row>
    <row r="361" spans="1:7" s="36" customFormat="1" ht="15">
      <c r="A361" s="32"/>
      <c r="B361" s="45">
        <v>3613</v>
      </c>
      <c r="C361" s="32" t="s">
        <v>439</v>
      </c>
      <c r="D361" s="144">
        <v>0</v>
      </c>
      <c r="E361" s="239">
        <f>5857+0.3</f>
        <v>5857.3</v>
      </c>
      <c r="F361" s="276">
        <v>4834.1</v>
      </c>
      <c r="G361" s="31">
        <f>(F361/E361)*100</f>
        <v>82.53120038242876</v>
      </c>
    </row>
    <row r="362" spans="1:7" s="36" customFormat="1" ht="15">
      <c r="A362" s="32"/>
      <c r="B362" s="45">
        <v>6409</v>
      </c>
      <c r="C362" s="32" t="s">
        <v>440</v>
      </c>
      <c r="D362" s="144">
        <v>0</v>
      </c>
      <c r="E362" s="239">
        <v>0</v>
      </c>
      <c r="F362" s="276">
        <v>0</v>
      </c>
      <c r="G362" s="31" t="e">
        <f>(F362/E362)*100</f>
        <v>#DIV/0!</v>
      </c>
    </row>
    <row r="363" spans="1:7" s="36" customFormat="1" ht="15" customHeight="1" hidden="1">
      <c r="A363" s="32"/>
      <c r="B363" s="45"/>
      <c r="C363" s="32"/>
      <c r="D363" s="144">
        <v>0</v>
      </c>
      <c r="E363" s="239">
        <v>0</v>
      </c>
      <c r="F363" s="276">
        <v>0</v>
      </c>
      <c r="G363" s="31" t="e">
        <f>(#REF!/E363)*100</f>
        <v>#REF!</v>
      </c>
    </row>
    <row r="364" spans="1:7" s="36" customFormat="1" ht="15" customHeight="1" hidden="1">
      <c r="A364" s="32"/>
      <c r="B364" s="45"/>
      <c r="C364" s="32"/>
      <c r="D364" s="144">
        <v>0</v>
      </c>
      <c r="E364" s="239">
        <v>0</v>
      </c>
      <c r="F364" s="276">
        <v>0</v>
      </c>
      <c r="G364" s="31" t="e">
        <f>(#REF!/E364)*100</f>
        <v>#REF!</v>
      </c>
    </row>
    <row r="365" spans="1:7" s="36" customFormat="1" ht="15" customHeight="1" hidden="1">
      <c r="A365" s="32"/>
      <c r="B365" s="45"/>
      <c r="C365" s="32"/>
      <c r="D365" s="144">
        <v>0</v>
      </c>
      <c r="E365" s="239">
        <v>0</v>
      </c>
      <c r="F365" s="276">
        <v>0</v>
      </c>
      <c r="G365" s="31" t="e">
        <f>(#REF!/E365)*100</f>
        <v>#REF!</v>
      </c>
    </row>
    <row r="366" spans="1:7" s="36" customFormat="1" ht="15" customHeight="1" hidden="1">
      <c r="A366" s="32"/>
      <c r="B366" s="45"/>
      <c r="C366" s="32"/>
      <c r="D366" s="144">
        <v>0</v>
      </c>
      <c r="E366" s="239">
        <v>0</v>
      </c>
      <c r="F366" s="276">
        <v>0</v>
      </c>
      <c r="G366" s="31" t="e">
        <f>(#REF!/E366)*100</f>
        <v>#REF!</v>
      </c>
    </row>
    <row r="367" spans="1:7" s="36" customFormat="1" ht="15" customHeight="1" hidden="1">
      <c r="A367" s="32"/>
      <c r="B367" s="45"/>
      <c r="C367" s="32"/>
      <c r="D367" s="144">
        <v>0</v>
      </c>
      <c r="E367" s="239">
        <v>0</v>
      </c>
      <c r="F367" s="276">
        <v>0</v>
      </c>
      <c r="G367" s="31" t="e">
        <f>(#REF!/E367)*100</f>
        <v>#REF!</v>
      </c>
    </row>
    <row r="368" spans="1:7" s="36" customFormat="1" ht="15" customHeight="1" hidden="1">
      <c r="A368" s="32"/>
      <c r="B368" s="45"/>
      <c r="C368" s="32"/>
      <c r="D368" s="144">
        <v>0</v>
      </c>
      <c r="E368" s="239">
        <v>0</v>
      </c>
      <c r="F368" s="276">
        <v>0</v>
      </c>
      <c r="G368" s="31" t="e">
        <f>(#REF!/E368)*100</f>
        <v>#REF!</v>
      </c>
    </row>
    <row r="369" spans="1:7" s="36" customFormat="1" ht="15" customHeight="1" thickBot="1">
      <c r="A369" s="77"/>
      <c r="B369" s="78">
        <v>6399</v>
      </c>
      <c r="C369" s="79" t="s">
        <v>499</v>
      </c>
      <c r="D369" s="46">
        <v>0</v>
      </c>
      <c r="E369" s="240">
        <v>0</v>
      </c>
      <c r="F369" s="278">
        <v>-66.9</v>
      </c>
      <c r="G369" s="31" t="e">
        <f>(F369/E369)*100</f>
        <v>#DIV/0!</v>
      </c>
    </row>
    <row r="370" spans="1:7" s="36" customFormat="1" ht="18.75" customHeight="1" thickBot="1" thickTop="1">
      <c r="A370" s="72"/>
      <c r="B370" s="87"/>
      <c r="C370" s="86" t="s">
        <v>437</v>
      </c>
      <c r="D370" s="146">
        <f>SUM(D359:D368)</f>
        <v>0</v>
      </c>
      <c r="E370" s="241">
        <f>SUM(E359:E368)</f>
        <v>9610.3</v>
      </c>
      <c r="F370" s="279">
        <f>SUM(F359:F369)</f>
        <v>8135.9</v>
      </c>
      <c r="G370" s="66">
        <f>(F370/E370)*100</f>
        <v>84.65812721767271</v>
      </c>
    </row>
    <row r="371" spans="1:7" s="36" customFormat="1" ht="15.75" customHeight="1">
      <c r="A371" s="27"/>
      <c r="B371" s="25"/>
      <c r="C371" s="34"/>
      <c r="D371" s="35"/>
      <c r="E371" s="35"/>
      <c r="F371" s="35"/>
      <c r="G371" s="35"/>
    </row>
    <row r="372" spans="1:7" s="36" customFormat="1" ht="15.75" customHeight="1" hidden="1">
      <c r="A372" s="27"/>
      <c r="B372" s="25"/>
      <c r="C372" s="34"/>
      <c r="D372" s="35"/>
      <c r="E372" s="35"/>
      <c r="F372" s="35"/>
      <c r="G372" s="35"/>
    </row>
    <row r="373" spans="1:7" s="36" customFormat="1" ht="15.75" customHeight="1" hidden="1">
      <c r="A373" s="27"/>
      <c r="B373" s="25"/>
      <c r="C373" s="34"/>
      <c r="D373" s="35"/>
      <c r="E373" s="35"/>
      <c r="F373" s="35"/>
      <c r="G373" s="35"/>
    </row>
    <row r="374" spans="1:7" s="36" customFormat="1" ht="15.75" customHeight="1">
      <c r="A374" s="27"/>
      <c r="B374" s="25"/>
      <c r="C374" s="34"/>
      <c r="D374" s="35"/>
      <c r="E374" s="35"/>
      <c r="F374" s="35"/>
      <c r="G374" s="35"/>
    </row>
    <row r="375" s="36" customFormat="1" ht="15.75" customHeight="1" thickBot="1"/>
    <row r="376" spans="1:7" s="36" customFormat="1" ht="15.75">
      <c r="A376" s="133" t="s">
        <v>2</v>
      </c>
      <c r="B376" s="132" t="s">
        <v>3</v>
      </c>
      <c r="C376" s="133" t="s">
        <v>5</v>
      </c>
      <c r="D376" s="133" t="s">
        <v>6</v>
      </c>
      <c r="E376" s="133" t="s">
        <v>6</v>
      </c>
      <c r="F376" s="133" t="s">
        <v>300</v>
      </c>
      <c r="G376" s="133" t="s">
        <v>331</v>
      </c>
    </row>
    <row r="377" spans="1:7" s="36" customFormat="1" ht="15.75" customHeight="1" thickBot="1">
      <c r="A377" s="134"/>
      <c r="B377" s="135"/>
      <c r="C377" s="136"/>
      <c r="D377" s="137" t="s">
        <v>8</v>
      </c>
      <c r="E377" s="137" t="s">
        <v>332</v>
      </c>
      <c r="F377" s="137" t="s">
        <v>478</v>
      </c>
      <c r="G377" s="137" t="s">
        <v>182</v>
      </c>
    </row>
    <row r="378" spans="1:7" s="36" customFormat="1" ht="38.25" customHeight="1" thickBot="1" thickTop="1">
      <c r="A378" s="86"/>
      <c r="B378" s="89"/>
      <c r="C378" s="90" t="s">
        <v>278</v>
      </c>
      <c r="D378" s="145">
        <f>SUM(D36,D160,D190,D233,D267,D284,D302,D312,D327,D351,D370)</f>
        <v>638702</v>
      </c>
      <c r="E378" s="238">
        <f>SUM(E36,E160,E190,E233,E267,E284,E302,E312,E327,E351,E370)</f>
        <v>833832.5000000001</v>
      </c>
      <c r="F378" s="280">
        <f>SUM(F36,F160,F190,F233,F267,F284,F302,F312,F327,F351,F370)</f>
        <v>782840.3</v>
      </c>
      <c r="G378" s="48">
        <f>(F378/E378)*100</f>
        <v>93.88459912512404</v>
      </c>
    </row>
    <row r="379" spans="1:7" ht="15">
      <c r="A379" s="15"/>
      <c r="B379" s="15"/>
      <c r="C379" s="15"/>
      <c r="D379" s="15"/>
      <c r="E379" s="15"/>
      <c r="F379" s="15"/>
      <c r="G379" s="15"/>
    </row>
    <row r="380" spans="1:7" ht="15" customHeight="1" hidden="1">
      <c r="A380" s="15"/>
      <c r="B380" s="15"/>
      <c r="C380" s="15"/>
      <c r="D380" s="15"/>
      <c r="E380" s="15"/>
      <c r="F380" s="15"/>
      <c r="G380" s="15"/>
    </row>
    <row r="381" spans="1:7" ht="15" customHeight="1" hidden="1">
      <c r="A381" s="15"/>
      <c r="B381" s="15"/>
      <c r="C381" s="15" t="s">
        <v>279</v>
      </c>
      <c r="D381" s="91"/>
      <c r="E381" s="91"/>
      <c r="F381" s="91"/>
      <c r="G381" s="91"/>
    </row>
    <row r="382" spans="1:7" ht="15" customHeight="1" hidden="1">
      <c r="A382" s="15"/>
      <c r="B382" s="15"/>
      <c r="C382" s="15"/>
      <c r="D382" s="128">
        <f>SUM(D60,D61,D156,D347,D348)</f>
        <v>87500</v>
      </c>
      <c r="E382" s="128">
        <f>SUM(E60,E61,E156,E347,E348)</f>
        <v>185107.3</v>
      </c>
      <c r="F382" s="128">
        <f>SUM(F60,F61,F156,F347,F348)</f>
        <v>159722.3</v>
      </c>
      <c r="G382" s="128" t="e">
        <f>SUM(G60,G61,G156,G347,G348)</f>
        <v>#DIV/0!</v>
      </c>
    </row>
    <row r="383" spans="1:7" ht="15" customHeight="1" hidden="1">
      <c r="A383" s="15"/>
      <c r="B383" s="15"/>
      <c r="C383" s="15"/>
      <c r="D383" s="15"/>
      <c r="E383" s="15"/>
      <c r="F383" s="15"/>
      <c r="G383" s="15"/>
    </row>
    <row r="384" spans="1:7" ht="15" customHeight="1" hidden="1">
      <c r="A384" s="15"/>
      <c r="B384" s="15"/>
      <c r="C384" s="15"/>
      <c r="D384" s="15"/>
      <c r="E384" s="15"/>
      <c r="F384" s="15"/>
      <c r="G384" s="15"/>
    </row>
    <row r="385" spans="1:7" ht="15">
      <c r="A385" s="15"/>
      <c r="B385" s="15"/>
      <c r="C385" s="15"/>
      <c r="D385" s="15"/>
      <c r="E385" s="15"/>
      <c r="F385" s="15"/>
      <c r="G385" s="15"/>
    </row>
    <row r="386" spans="1:7" ht="15">
      <c r="A386" s="15"/>
      <c r="B386" s="15"/>
      <c r="C386" s="15"/>
      <c r="D386" s="15"/>
      <c r="E386" s="15"/>
      <c r="F386" s="15"/>
      <c r="G386" s="15"/>
    </row>
    <row r="387" spans="1:7" ht="15">
      <c r="A387" s="15"/>
      <c r="B387" s="15"/>
      <c r="C387" s="15"/>
      <c r="D387" s="15"/>
      <c r="E387" s="15"/>
      <c r="F387" s="15"/>
      <c r="G387" s="15"/>
    </row>
    <row r="388" spans="1:7" ht="15">
      <c r="A388" s="15"/>
      <c r="B388" s="15"/>
      <c r="C388" s="15"/>
      <c r="D388" s="15"/>
      <c r="E388" s="15"/>
      <c r="F388" s="15"/>
      <c r="G388" s="15"/>
    </row>
    <row r="389" spans="1:7" ht="15">
      <c r="A389" s="15"/>
      <c r="B389" s="15"/>
      <c r="C389" s="15"/>
      <c r="D389" s="15"/>
      <c r="E389" s="15"/>
      <c r="F389" s="15"/>
      <c r="G389" s="15"/>
    </row>
    <row r="390" spans="1:7" ht="15">
      <c r="A390" s="15"/>
      <c r="B390" s="15"/>
      <c r="C390" s="15"/>
      <c r="D390" s="15"/>
      <c r="E390" s="15"/>
      <c r="F390" s="15"/>
      <c r="G390" s="15"/>
    </row>
    <row r="391" spans="1:7" ht="15">
      <c r="A391" s="15"/>
      <c r="B391" s="15"/>
      <c r="C391" s="15"/>
      <c r="D391" s="15"/>
      <c r="E391" s="15"/>
      <c r="F391" s="15"/>
      <c r="G391" s="15"/>
    </row>
    <row r="392" spans="1:7" ht="15">
      <c r="A392" s="15"/>
      <c r="B392" s="15"/>
      <c r="C392" s="15"/>
      <c r="D392" s="15"/>
      <c r="E392" s="15"/>
      <c r="F392" s="15"/>
      <c r="G392" s="15"/>
    </row>
    <row r="393" spans="1:7" ht="15">
      <c r="A393" s="15"/>
      <c r="B393" s="15"/>
      <c r="C393" s="15"/>
      <c r="D393" s="15"/>
      <c r="E393" s="15"/>
      <c r="F393" s="15"/>
      <c r="G393" s="15"/>
    </row>
    <row r="394" spans="1:7" ht="15">
      <c r="A394" s="15"/>
      <c r="B394" s="15"/>
      <c r="C394" s="15"/>
      <c r="D394" s="15"/>
      <c r="E394" s="15"/>
      <c r="F394" s="15"/>
      <c r="G394" s="15"/>
    </row>
    <row r="395" spans="1:7" ht="15">
      <c r="A395" s="15"/>
      <c r="B395" s="15"/>
      <c r="C395" s="15"/>
      <c r="D395" s="15"/>
      <c r="E395" s="15"/>
      <c r="F395" s="15"/>
      <c r="G395" s="15"/>
    </row>
    <row r="396" spans="1:7" ht="15">
      <c r="A396" s="15"/>
      <c r="B396" s="15"/>
      <c r="C396" s="15"/>
      <c r="D396" s="15"/>
      <c r="E396" s="15"/>
      <c r="F396" s="15"/>
      <c r="G396" s="15"/>
    </row>
    <row r="397" spans="1:7" ht="15">
      <c r="A397" s="15"/>
      <c r="B397" s="15"/>
      <c r="C397" s="15"/>
      <c r="D397" s="15"/>
      <c r="E397" s="15"/>
      <c r="F397" s="15"/>
      <c r="G397" s="15"/>
    </row>
    <row r="398" spans="1:7" ht="15">
      <c r="A398" s="15"/>
      <c r="B398" s="15"/>
      <c r="C398" s="15"/>
      <c r="D398" s="15"/>
      <c r="E398" s="15"/>
      <c r="F398" s="15"/>
      <c r="G398" s="15"/>
    </row>
    <row r="399" spans="1:7" ht="15">
      <c r="A399" s="15"/>
      <c r="B399" s="15"/>
      <c r="C399" s="15"/>
      <c r="D399" s="15"/>
      <c r="E399" s="15"/>
      <c r="F399" s="15"/>
      <c r="G399" s="15"/>
    </row>
    <row r="400" spans="1:7" ht="15">
      <c r="A400" s="15"/>
      <c r="B400" s="15"/>
      <c r="C400" s="15"/>
      <c r="D400" s="15"/>
      <c r="E400" s="15"/>
      <c r="F400" s="15"/>
      <c r="G400" s="15"/>
    </row>
    <row r="401" spans="1:7" ht="15">
      <c r="A401" s="15"/>
      <c r="B401" s="15"/>
      <c r="C401" s="15"/>
      <c r="D401" s="15"/>
      <c r="E401" s="15"/>
      <c r="F401" s="15"/>
      <c r="G401" s="15"/>
    </row>
  </sheetData>
  <sheetProtection/>
  <printOptions/>
  <pageMargins left="0.45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22">
      <selection activeCell="E49" sqref="E49"/>
    </sheetView>
  </sheetViews>
  <sheetFormatPr defaultColWidth="9.140625" defaultRowHeight="12.75"/>
  <cols>
    <col min="1" max="1" width="10.57421875" style="336" customWidth="1"/>
    <col min="2" max="2" width="16.00390625" style="336" hidden="1" customWidth="1"/>
    <col min="3" max="3" width="15.140625" style="336" hidden="1" customWidth="1"/>
    <col min="4" max="4" width="12.7109375" style="336" customWidth="1"/>
    <col min="5" max="5" width="76.28125" style="336" customWidth="1"/>
    <col min="6" max="6" width="7.421875" style="336" customWidth="1"/>
    <col min="7" max="7" width="11.28125" style="336" hidden="1" customWidth="1"/>
    <col min="8" max="8" width="12.28125" style="336" hidden="1" customWidth="1"/>
    <col min="9" max="9" width="9.7109375" style="336" bestFit="1" customWidth="1"/>
    <col min="10" max="16384" width="9.140625" style="336" customWidth="1"/>
  </cols>
  <sheetData>
    <row r="2" spans="1:8" ht="15">
      <c r="A2" s="360" t="s">
        <v>521</v>
      </c>
      <c r="B2" s="360"/>
      <c r="C2" s="360"/>
      <c r="D2" s="360"/>
      <c r="E2" s="360"/>
      <c r="F2" s="360"/>
      <c r="G2" s="360"/>
      <c r="H2" s="360"/>
    </row>
    <row r="3" spans="1:8" ht="12" customHeight="1">
      <c r="A3" s="335"/>
      <c r="B3" s="335"/>
      <c r="C3" s="335"/>
      <c r="D3" s="335"/>
      <c r="E3" s="335"/>
      <c r="F3" s="335"/>
      <c r="G3" s="335"/>
      <c r="H3" s="335"/>
    </row>
    <row r="4" spans="4:8" ht="12.75">
      <c r="D4" s="361" t="s">
        <v>446</v>
      </c>
      <c r="E4" s="361"/>
      <c r="F4" s="361"/>
      <c r="G4" s="361"/>
      <c r="H4" s="361"/>
    </row>
    <row r="5" spans="1:8" ht="20.25" customHeight="1">
      <c r="A5" s="337" t="s">
        <v>522</v>
      </c>
      <c r="B5" s="337" t="s">
        <v>523</v>
      </c>
      <c r="C5" s="337" t="s">
        <v>524</v>
      </c>
      <c r="D5" s="337" t="s">
        <v>525</v>
      </c>
      <c r="E5" s="337" t="s">
        <v>526</v>
      </c>
      <c r="F5" s="337" t="s">
        <v>2</v>
      </c>
      <c r="G5" s="337" t="s">
        <v>527</v>
      </c>
      <c r="H5" s="337" t="s">
        <v>528</v>
      </c>
    </row>
    <row r="6" spans="1:8" ht="17.25" customHeight="1">
      <c r="A6" s="338"/>
      <c r="B6" s="339"/>
      <c r="C6" s="340"/>
      <c r="D6" s="341">
        <v>0</v>
      </c>
      <c r="E6" s="342" t="s">
        <v>529</v>
      </c>
      <c r="F6" s="343">
        <v>110</v>
      </c>
      <c r="G6" s="344"/>
      <c r="H6" s="344"/>
    </row>
    <row r="7" spans="1:8" ht="14.25">
      <c r="A7" s="338">
        <v>40324</v>
      </c>
      <c r="B7" s="339"/>
      <c r="C7" s="345"/>
      <c r="D7" s="346">
        <v>8500</v>
      </c>
      <c r="E7" s="339" t="s">
        <v>530</v>
      </c>
      <c r="F7" s="347">
        <v>20</v>
      </c>
      <c r="G7" s="345"/>
      <c r="H7" s="345"/>
    </row>
    <row r="8" spans="1:8" ht="14.25">
      <c r="A8" s="338">
        <v>40324</v>
      </c>
      <c r="B8" s="339"/>
      <c r="C8" s="345"/>
      <c r="D8" s="346">
        <v>399</v>
      </c>
      <c r="E8" s="339" t="s">
        <v>531</v>
      </c>
      <c r="F8" s="347">
        <v>20</v>
      </c>
      <c r="G8" s="345"/>
      <c r="H8" s="345"/>
    </row>
    <row r="9" spans="1:8" ht="14.25">
      <c r="A9" s="338">
        <v>40324</v>
      </c>
      <c r="B9" s="339"/>
      <c r="C9" s="345"/>
      <c r="D9" s="346">
        <v>-7000</v>
      </c>
      <c r="E9" s="339" t="s">
        <v>532</v>
      </c>
      <c r="F9" s="347">
        <v>30</v>
      </c>
      <c r="G9" s="345"/>
      <c r="H9" s="345"/>
    </row>
    <row r="10" spans="1:8" ht="15">
      <c r="A10" s="338"/>
      <c r="B10" s="339"/>
      <c r="C10" s="345"/>
      <c r="D10" s="341">
        <f>SUM(D6:D9)</f>
        <v>1899</v>
      </c>
      <c r="E10" s="348" t="s">
        <v>533</v>
      </c>
      <c r="F10" s="347"/>
      <c r="G10" s="345"/>
      <c r="H10" s="345"/>
    </row>
    <row r="11" spans="1:8" ht="14.25">
      <c r="A11" s="338">
        <v>40338</v>
      </c>
      <c r="B11" s="339"/>
      <c r="C11" s="345"/>
      <c r="D11" s="346">
        <v>-154</v>
      </c>
      <c r="E11" s="339" t="s">
        <v>534</v>
      </c>
      <c r="F11" s="347">
        <v>10</v>
      </c>
      <c r="G11" s="345"/>
      <c r="H11" s="345"/>
    </row>
    <row r="12" spans="1:8" ht="14.25">
      <c r="A12" s="338">
        <v>40338</v>
      </c>
      <c r="B12" s="339"/>
      <c r="C12" s="345"/>
      <c r="D12" s="346">
        <v>-250</v>
      </c>
      <c r="E12" s="339" t="s">
        <v>535</v>
      </c>
      <c r="F12" s="347">
        <v>30</v>
      </c>
      <c r="G12" s="345"/>
      <c r="H12" s="345"/>
    </row>
    <row r="13" spans="1:8" ht="14.25">
      <c r="A13" s="338">
        <v>40352</v>
      </c>
      <c r="B13" s="339"/>
      <c r="C13" s="340"/>
      <c r="D13" s="346">
        <v>-383</v>
      </c>
      <c r="E13" s="339" t="s">
        <v>536</v>
      </c>
      <c r="F13" s="347">
        <v>10</v>
      </c>
      <c r="G13" s="345"/>
      <c r="H13" s="345"/>
    </row>
    <row r="14" spans="1:8" ht="14.25">
      <c r="A14" s="338">
        <v>40352</v>
      </c>
      <c r="B14" s="339"/>
      <c r="C14" s="345"/>
      <c r="D14" s="346">
        <v>-30</v>
      </c>
      <c r="E14" s="339" t="s">
        <v>537</v>
      </c>
      <c r="F14" s="347">
        <v>31</v>
      </c>
      <c r="G14" s="344"/>
      <c r="H14" s="345"/>
    </row>
    <row r="15" spans="1:8" ht="15">
      <c r="A15" s="338"/>
      <c r="B15" s="339"/>
      <c r="C15" s="345"/>
      <c r="D15" s="341">
        <f>SUM(D10:D14)</f>
        <v>1082</v>
      </c>
      <c r="E15" s="348" t="s">
        <v>538</v>
      </c>
      <c r="F15" s="347"/>
      <c r="G15" s="344"/>
      <c r="H15" s="345"/>
    </row>
    <row r="16" spans="1:8" ht="14.25">
      <c r="A16" s="338">
        <v>40366</v>
      </c>
      <c r="B16" s="339"/>
      <c r="C16" s="345"/>
      <c r="D16" s="349">
        <v>-40</v>
      </c>
      <c r="E16" s="339" t="s">
        <v>539</v>
      </c>
      <c r="F16" s="347">
        <v>10</v>
      </c>
      <c r="G16" s="344"/>
      <c r="H16" s="345"/>
    </row>
    <row r="17" spans="1:8" ht="14.25">
      <c r="A17" s="338">
        <v>40366</v>
      </c>
      <c r="B17" s="339"/>
      <c r="C17" s="345"/>
      <c r="D17" s="346">
        <v>-360</v>
      </c>
      <c r="E17" s="339" t="s">
        <v>540</v>
      </c>
      <c r="F17" s="347">
        <v>10</v>
      </c>
      <c r="G17" s="345"/>
      <c r="H17" s="345"/>
    </row>
    <row r="18" spans="1:8" ht="14.25">
      <c r="A18" s="338">
        <v>40366</v>
      </c>
      <c r="B18" s="339"/>
      <c r="C18" s="345"/>
      <c r="D18" s="346">
        <v>-600</v>
      </c>
      <c r="E18" s="339" t="s">
        <v>541</v>
      </c>
      <c r="F18" s="347">
        <v>10</v>
      </c>
      <c r="G18" s="345"/>
      <c r="H18" s="345"/>
    </row>
    <row r="19" spans="1:8" ht="14.25">
      <c r="A19" s="338">
        <v>40366</v>
      </c>
      <c r="B19" s="339"/>
      <c r="C19" s="345"/>
      <c r="D19" s="346">
        <v>-30</v>
      </c>
      <c r="E19" s="339" t="s">
        <v>542</v>
      </c>
      <c r="F19" s="347">
        <v>10</v>
      </c>
      <c r="G19" s="345"/>
      <c r="H19" s="345"/>
    </row>
    <row r="20" spans="1:8" ht="14.25">
      <c r="A20" s="338">
        <v>40380</v>
      </c>
      <c r="B20" s="339"/>
      <c r="C20" s="345"/>
      <c r="D20" s="346">
        <v>-15</v>
      </c>
      <c r="E20" s="339" t="s">
        <v>543</v>
      </c>
      <c r="F20" s="347">
        <v>10</v>
      </c>
      <c r="G20" s="345"/>
      <c r="H20" s="345"/>
    </row>
    <row r="21" spans="1:8" ht="14.25">
      <c r="A21" s="338">
        <v>40380</v>
      </c>
      <c r="B21" s="339"/>
      <c r="C21" s="345"/>
      <c r="D21" s="346">
        <v>4916.7</v>
      </c>
      <c r="E21" s="339" t="s">
        <v>544</v>
      </c>
      <c r="F21" s="347">
        <v>110</v>
      </c>
      <c r="G21" s="345"/>
      <c r="H21" s="345"/>
    </row>
    <row r="22" spans="1:8" ht="14.25">
      <c r="A22" s="338">
        <v>40380</v>
      </c>
      <c r="B22" s="339"/>
      <c r="C22" s="345"/>
      <c r="D22" s="346">
        <v>-100</v>
      </c>
      <c r="E22" s="339" t="s">
        <v>545</v>
      </c>
      <c r="F22" s="347">
        <v>10</v>
      </c>
      <c r="G22" s="345"/>
      <c r="H22" s="345"/>
    </row>
    <row r="23" spans="1:8" ht="14.25">
      <c r="A23" s="338">
        <v>40380</v>
      </c>
      <c r="B23" s="339"/>
      <c r="C23" s="345"/>
      <c r="D23" s="346">
        <v>-550</v>
      </c>
      <c r="E23" s="339" t="s">
        <v>546</v>
      </c>
      <c r="F23" s="347">
        <v>10</v>
      </c>
      <c r="G23" s="345"/>
      <c r="H23" s="345"/>
    </row>
    <row r="24" spans="1:8" ht="14.25">
      <c r="A24" s="338">
        <v>40380</v>
      </c>
      <c r="B24" s="339"/>
      <c r="C24" s="345"/>
      <c r="D24" s="346">
        <v>-520</v>
      </c>
      <c r="E24" s="339" t="s">
        <v>547</v>
      </c>
      <c r="F24" s="347">
        <v>10</v>
      </c>
      <c r="G24" s="345"/>
      <c r="H24" s="345"/>
    </row>
    <row r="25" spans="1:8" s="351" customFormat="1" ht="15">
      <c r="A25" s="350"/>
      <c r="B25" s="342"/>
      <c r="C25" s="340"/>
      <c r="D25" s="341">
        <f>SUM(D15:D24)</f>
        <v>3783.7</v>
      </c>
      <c r="E25" s="348" t="s">
        <v>548</v>
      </c>
      <c r="F25" s="343"/>
      <c r="G25" s="340"/>
      <c r="H25" s="340"/>
    </row>
    <row r="26" spans="1:8" s="352" customFormat="1" ht="14.25">
      <c r="A26" s="338">
        <v>40394</v>
      </c>
      <c r="B26" s="339"/>
      <c r="C26" s="345"/>
      <c r="D26" s="346">
        <v>-100</v>
      </c>
      <c r="E26" s="339" t="s">
        <v>549</v>
      </c>
      <c r="F26" s="347">
        <v>10</v>
      </c>
      <c r="G26" s="345"/>
      <c r="H26" s="345"/>
    </row>
    <row r="27" spans="1:8" s="352" customFormat="1" ht="14.25">
      <c r="A27" s="338">
        <v>40394</v>
      </c>
      <c r="B27" s="339"/>
      <c r="C27" s="345"/>
      <c r="D27" s="346">
        <v>-1350</v>
      </c>
      <c r="E27" s="339" t="s">
        <v>550</v>
      </c>
      <c r="F27" s="347">
        <v>30</v>
      </c>
      <c r="G27" s="345"/>
      <c r="H27" s="345"/>
    </row>
    <row r="28" spans="1:8" s="352" customFormat="1" ht="14.25">
      <c r="A28" s="338">
        <v>40394</v>
      </c>
      <c r="B28" s="339"/>
      <c r="C28" s="345"/>
      <c r="D28" s="346">
        <v>-200</v>
      </c>
      <c r="E28" s="339" t="s">
        <v>551</v>
      </c>
      <c r="F28" s="347">
        <v>90</v>
      </c>
      <c r="G28" s="345"/>
      <c r="H28" s="345"/>
    </row>
    <row r="29" spans="1:8" ht="14.25">
      <c r="A29" s="338">
        <v>40394</v>
      </c>
      <c r="B29" s="339"/>
      <c r="C29" s="345"/>
      <c r="D29" s="346">
        <v>-233</v>
      </c>
      <c r="E29" s="339" t="s">
        <v>552</v>
      </c>
      <c r="F29" s="347">
        <v>90</v>
      </c>
      <c r="G29" s="345"/>
      <c r="H29" s="345"/>
    </row>
    <row r="30" spans="1:8" ht="14.25">
      <c r="A30" s="338">
        <v>40394</v>
      </c>
      <c r="B30" s="339"/>
      <c r="C30" s="345"/>
      <c r="D30" s="346">
        <v>-200</v>
      </c>
      <c r="E30" s="339" t="s">
        <v>553</v>
      </c>
      <c r="F30" s="347">
        <v>120</v>
      </c>
      <c r="G30" s="345"/>
      <c r="H30" s="345"/>
    </row>
    <row r="31" spans="1:8" ht="14.25">
      <c r="A31" s="338">
        <v>40408</v>
      </c>
      <c r="B31" s="339"/>
      <c r="C31" s="345"/>
      <c r="D31" s="346">
        <v>-950</v>
      </c>
      <c r="E31" s="339" t="s">
        <v>554</v>
      </c>
      <c r="F31" s="347">
        <v>10</v>
      </c>
      <c r="G31" s="345"/>
      <c r="H31" s="345"/>
    </row>
    <row r="32" spans="1:8" ht="15">
      <c r="A32" s="338"/>
      <c r="B32" s="339"/>
      <c r="C32" s="345"/>
      <c r="D32" s="341">
        <f>SUM(D25:D31)</f>
        <v>750.6999999999998</v>
      </c>
      <c r="E32" s="348" t="s">
        <v>555</v>
      </c>
      <c r="F32" s="347"/>
      <c r="G32" s="345"/>
      <c r="H32" s="345"/>
    </row>
    <row r="33" spans="1:8" ht="14.25">
      <c r="A33" s="338">
        <v>40422</v>
      </c>
      <c r="B33" s="339"/>
      <c r="C33" s="345"/>
      <c r="D33" s="346">
        <v>-20</v>
      </c>
      <c r="E33" s="339" t="s">
        <v>556</v>
      </c>
      <c r="F33" s="347">
        <v>10</v>
      </c>
      <c r="G33" s="345"/>
      <c r="H33" s="345"/>
    </row>
    <row r="34" spans="1:8" ht="14.25">
      <c r="A34" s="338">
        <v>40422</v>
      </c>
      <c r="B34" s="339"/>
      <c r="C34" s="345"/>
      <c r="D34" s="346">
        <v>-713</v>
      </c>
      <c r="E34" s="339" t="s">
        <v>557</v>
      </c>
      <c r="F34" s="347">
        <v>80</v>
      </c>
      <c r="G34" s="345"/>
      <c r="H34" s="345"/>
    </row>
    <row r="35" spans="1:8" ht="14.25">
      <c r="A35" s="338">
        <v>40450</v>
      </c>
      <c r="B35" s="339"/>
      <c r="C35" s="345"/>
      <c r="D35" s="346">
        <v>-15</v>
      </c>
      <c r="E35" s="339" t="s">
        <v>558</v>
      </c>
      <c r="F35" s="347">
        <v>10</v>
      </c>
      <c r="G35" s="345"/>
      <c r="H35" s="345"/>
    </row>
    <row r="36" spans="1:8" ht="15">
      <c r="A36" s="338"/>
      <c r="B36" s="339"/>
      <c r="C36" s="345"/>
      <c r="D36" s="341">
        <f>SUM(D32:D35)</f>
        <v>2.699999999999818</v>
      </c>
      <c r="E36" s="348" t="s">
        <v>559</v>
      </c>
      <c r="F36" s="347"/>
      <c r="G36" s="345"/>
      <c r="H36" s="345"/>
    </row>
    <row r="37" spans="1:8" ht="14.25">
      <c r="A37" s="338">
        <v>40533</v>
      </c>
      <c r="B37" s="339"/>
      <c r="C37" s="345"/>
      <c r="D37" s="346">
        <v>1371.8</v>
      </c>
      <c r="E37" s="339" t="s">
        <v>560</v>
      </c>
      <c r="F37" s="347" t="s">
        <v>561</v>
      </c>
      <c r="G37" s="345"/>
      <c r="H37" s="345"/>
    </row>
    <row r="38" spans="1:8" ht="14.25">
      <c r="A38" s="338">
        <v>40533</v>
      </c>
      <c r="B38" s="339"/>
      <c r="C38" s="345"/>
      <c r="D38" s="346">
        <v>762.6</v>
      </c>
      <c r="E38" s="339" t="s">
        <v>562</v>
      </c>
      <c r="F38" s="347" t="s">
        <v>561</v>
      </c>
      <c r="G38" s="345"/>
      <c r="H38" s="345"/>
    </row>
    <row r="39" spans="1:8" ht="14.25">
      <c r="A39" s="338">
        <v>40533</v>
      </c>
      <c r="B39" s="339"/>
      <c r="C39" s="345"/>
      <c r="D39" s="346">
        <v>1064</v>
      </c>
      <c r="E39" s="339" t="s">
        <v>563</v>
      </c>
      <c r="F39" s="347" t="s">
        <v>561</v>
      </c>
      <c r="G39" s="345"/>
      <c r="H39" s="345"/>
    </row>
    <row r="40" spans="1:8" ht="14.25">
      <c r="A40" s="338">
        <v>40533</v>
      </c>
      <c r="B40" s="339"/>
      <c r="C40" s="345"/>
      <c r="D40" s="346">
        <v>4.5</v>
      </c>
      <c r="E40" s="339" t="s">
        <v>564</v>
      </c>
      <c r="F40" s="347" t="s">
        <v>561</v>
      </c>
      <c r="G40" s="345"/>
      <c r="H40" s="345"/>
    </row>
    <row r="41" spans="1:8" s="351" customFormat="1" ht="15">
      <c r="A41" s="350"/>
      <c r="B41" s="342"/>
      <c r="C41" s="340"/>
      <c r="D41" s="341">
        <f>SUM(D36:D40)</f>
        <v>3205.6</v>
      </c>
      <c r="E41" s="348" t="s">
        <v>565</v>
      </c>
      <c r="F41" s="343"/>
      <c r="G41" s="340"/>
      <c r="H41" s="340"/>
    </row>
    <row r="43" ht="12.75">
      <c r="A43" s="336" t="s">
        <v>566</v>
      </c>
    </row>
  </sheetData>
  <sheetProtection/>
  <mergeCells count="2">
    <mergeCell ref="A2:H2"/>
    <mergeCell ref="D4:H4"/>
  </mergeCells>
  <printOptions/>
  <pageMargins left="1.0236220472440944" right="0.3937007874015748" top="0.6692913385826772" bottom="0.3937007874015748" header="0.511811023622047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2011-02-21T09:32:53Z</cp:lastPrinted>
  <dcterms:created xsi:type="dcterms:W3CDTF">2008-10-16T12:16:56Z</dcterms:created>
  <dcterms:modified xsi:type="dcterms:W3CDTF">2011-03-31T05:28:43Z</dcterms:modified>
  <cp:category/>
  <cp:version/>
  <cp:contentType/>
  <cp:contentStatus/>
</cp:coreProperties>
</file>