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1"/>
  </bookViews>
  <sheets>
    <sheet name="Doplň. ukaz. 3_2011" sheetId="1" r:id="rId1"/>
    <sheet name="Město_příjmy " sheetId="2" r:id="rId2"/>
    <sheet name="Město_výdaje" sheetId="3" r:id="rId3"/>
  </sheets>
  <definedNames/>
  <calcPr fullCalcOnLoad="1"/>
</workbook>
</file>

<file path=xl/sharedStrings.xml><?xml version="1.0" encoding="utf-8"?>
<sst xmlns="http://schemas.openxmlformats.org/spreadsheetml/2006/main" count="792" uniqueCount="434">
  <si>
    <t>Město Břeclav</t>
  </si>
  <si>
    <t>ROZPOČET PŘÍJMŮ NA ROK 2011</t>
  </si>
  <si>
    <t>ORJ</t>
  </si>
  <si>
    <t>Paragraf</t>
  </si>
  <si>
    <t>Položka</t>
  </si>
  <si>
    <t>Text</t>
  </si>
  <si>
    <t>Rozpočet</t>
  </si>
  <si>
    <t>Skutečnost</t>
  </si>
  <si>
    <t>%</t>
  </si>
  <si>
    <t>schválený</t>
  </si>
  <si>
    <t>upravený</t>
  </si>
  <si>
    <t>1-3/2011</t>
  </si>
  <si>
    <t>plnění</t>
  </si>
  <si>
    <t>ODBOR ŠKOLSTVÍ, KULT., MLÁDEŽE A SPORTU</t>
  </si>
  <si>
    <t>Správní poplatky</t>
  </si>
  <si>
    <t>Ostat. neinv. přijaté transfery ze SR</t>
  </si>
  <si>
    <t xml:space="preserve">Neinvestiční přijaté transfery od obcí na žáka </t>
  </si>
  <si>
    <t>Neinvestič. přij. dotace od krajů - (na TIC, Muzej. noc v synagoze,Mor.den)</t>
  </si>
  <si>
    <t>Příjmy z poskyt. služeb a výrobků - cestovní ruch - TIC</t>
  </si>
  <si>
    <t>Příjmy z prodeje zboží - cestovní ruch -TIC</t>
  </si>
  <si>
    <t>Ostatní nedaňové příjmy - cestovní ruch - TIC</t>
  </si>
  <si>
    <t>Odvody příspěvkových organizací - základní školy</t>
  </si>
  <si>
    <t>Příjmy z pronájmu ost. nemovit. majetku - Kino</t>
  </si>
  <si>
    <t>Přijaté nekapitálové příspěvky a náhrady - Kino</t>
  </si>
  <si>
    <t>Sankční platby přijaté od jiných subjektů - pam. péče</t>
  </si>
  <si>
    <t>Přijaté nekapitálové příspěvky - pam. péče</t>
  </si>
  <si>
    <t>Příjmy z poskytovaných služeb a výrobků - ost. zálež. sdělov. prostředků</t>
  </si>
  <si>
    <t xml:space="preserve">Příjmy z poskytovaných služeb a výrobků -ost. zálež. kultury </t>
  </si>
  <si>
    <t xml:space="preserve">Příjmy z pronájmu movitých věcí - ost. zálež. kultury </t>
  </si>
  <si>
    <t xml:space="preserve">Přijaté neinvestiční dary - ost. zálež. kultury </t>
  </si>
  <si>
    <t>Příjaté nekapitálové přísp. a náhrady - ost. zálež. kultury</t>
  </si>
  <si>
    <t>Sport. zaříz. v maj. obce - příjmy z pronájmu ost. nemovit. a jejich částí</t>
  </si>
  <si>
    <t>Příjmy z pronájmu ost. nemovit. a jejich částí - ostat. tělových. čnnost</t>
  </si>
  <si>
    <t>Ostatní přijaté vratky transferů - ostatní tělovýchovná činnost</t>
  </si>
  <si>
    <t>Příjmy z pronájmu ost. nem. a jejich částí - využití vol. času dětí a mlád.</t>
  </si>
  <si>
    <t>Ostatní přijaté vratky transferů - využití vol. času dětí a mládeže</t>
  </si>
  <si>
    <t>Ostatní přijaté vratky transferů - ostatní zájmová činnost a rekereace</t>
  </si>
  <si>
    <t>PŘÍJMY ORJ 10 CELKEM</t>
  </si>
  <si>
    <t xml:space="preserve">Neinv. přij. transfery od krajů </t>
  </si>
  <si>
    <t>Ostat. neinv. přijaté transfery ze SR - Úřad práce</t>
  </si>
  <si>
    <t>Inv. přij. transfery ze státních fondů - OPŽP-MěÚ Břeclav-okna, zateplení</t>
  </si>
  <si>
    <t>Inv. přij. transfery ze státních fondů -OPŽP-Domov seniorů Břeclav</t>
  </si>
  <si>
    <t>Inv. přij. transfery ze státních fondů</t>
  </si>
  <si>
    <t>Inv. přij. transfery ze státních fondů - EU - OPŽP-MŠ Břetislavova</t>
  </si>
  <si>
    <t>Ostat. investič. přij. transf. ze SR-MěÚ Břeclav-okna, zateplení</t>
  </si>
  <si>
    <t>Ostat. investič. přij. transf. ze SR-Domov seniorů Břeclav</t>
  </si>
  <si>
    <t>Ostat. investič. přij. transf. ze SR-IPRM Valtická-úprava veř. prostr.</t>
  </si>
  <si>
    <t>Ostat. investič. přij. transf. ze SR</t>
  </si>
  <si>
    <t xml:space="preserve">Inv. přij. transf. od region. rad </t>
  </si>
  <si>
    <t xml:space="preserve">Přijaté příspěvky na inv. - Památník Zwentendorf </t>
  </si>
  <si>
    <t>Přijaté nekapitál. přísp.a náhr. - Veřejné osvětlení</t>
  </si>
  <si>
    <t>Přijaté nekapitál. přísp.a náhr. - Péče o vzhled obcí a veřejnou zeleň</t>
  </si>
  <si>
    <t>PŘÍJMY ORJ 20 CELKEM</t>
  </si>
  <si>
    <t>Místní poplatek za lázeňský a rekreační pobyt</t>
  </si>
  <si>
    <t>Místní poplatek za užívání veřejného prostranství</t>
  </si>
  <si>
    <t>Místní poplatek za ubytovací kapacitu</t>
  </si>
  <si>
    <t>Neinvestič. přij. transf. ze SR-sčítání lidu 2011</t>
  </si>
  <si>
    <t>Neinvestič. přij. transf. ze SR-výk. st. spr. soc.-práv.ochr.dětí</t>
  </si>
  <si>
    <t>Neinvestič. přij. transf. ze SR-výk. st. spr. -sociální služby</t>
  </si>
  <si>
    <t>Ostat. neinv. přij. transfery ze SR a ESF - aktiv. politika zaměst.</t>
  </si>
  <si>
    <t>Neinvestiční přij. transfery od obcí a krajů</t>
  </si>
  <si>
    <t>Neinvestiční přij. transfery od krajů -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</si>
  <si>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</si>
  <si>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</si>
  <si>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</si>
  <si>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pronájmu movitých věcí - 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</si>
  <si>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</si>
  <si>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</si>
  <si>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</si>
  <si>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Ostatní záležitosti sdělovacích prostředků</t>
  </si>
  <si>
    <t>Příjmy z pronájmu movit. věcí - veřejné osvětlení</t>
  </si>
  <si>
    <t>Příjmy z poskytovaných služeb - pohřebnictví</t>
  </si>
  <si>
    <t>Příjmy z pronájmu - smuteč.obřadní síně</t>
  </si>
  <si>
    <t>Ostatní nedaňové příjmy - pohřebnictví</t>
  </si>
  <si>
    <t>Přijaté nekapitálové příspěvky a náhrady - sběr a svoz TKO</t>
  </si>
  <si>
    <t>Příjmy z pronájmu ost. nemovitostí - požární ochrana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</si>
  <si>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</si>
  <si>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</si>
  <si>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</si>
  <si>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</si>
  <si>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</si>
  <si>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</si>
  <si>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</si>
  <si>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</si>
  <si>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</si>
  <si>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</si>
  <si>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</si>
  <si>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</si>
  <si>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</si>
  <si>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</si>
  <si>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obyvatelstva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</si>
  <si>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</si>
  <si>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</si>
  <si>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</si>
  <si>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</si>
  <si>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</si>
  <si>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</si>
  <si>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 - příspěvek na živobytí</t>
  </si>
  <si>
    <t>Ostatní přijaté vratky transferů - mimořádná příspěvek na živobytí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</si>
  <si>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</si>
  <si>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</si>
  <si>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</si>
  <si>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</si>
  <si>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</si>
  <si>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</si>
  <si>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</si>
  <si>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</si>
  <si>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transferů-ost. soc. péče a pomoc  ost. skup.</t>
  </si>
  <si>
    <t>Přijaté sankční poplatky-pokuty</t>
  </si>
  <si>
    <t>Přijaté nekapitálové příspěvky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</si>
  <si>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</si>
  <si>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</si>
  <si>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</si>
  <si>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</si>
  <si>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</si>
  <si>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</si>
  <si>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</si>
  <si>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</si>
  <si>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</si>
  <si>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</si>
  <si>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</si>
  <si>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</si>
  <si>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</si>
  <si>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</si>
  <si>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</si>
  <si>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</si>
  <si>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</si>
  <si>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</si>
  <si>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</si>
  <si>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</si>
  <si>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</si>
  <si>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krajů - ztráta z poskyt. žákovského jízd.</t>
  </si>
  <si>
    <t>Sankční poplatky</t>
  </si>
  <si>
    <t>Přijaté nekapitálové příspěvky jinde nezařazené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</si>
  <si>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</si>
  <si>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</si>
  <si>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</si>
  <si>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</si>
  <si>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Příjmy z poskytovaných služeb</t>
  </si>
  <si>
    <t>Příjmy z prodeje drob. a krátkodob. majetku</t>
  </si>
  <si>
    <t>Ostatní činnosti - neidentifikované platby</t>
  </si>
  <si>
    <t>PŘÍJMY ORJ 90 CELKEM</t>
  </si>
  <si>
    <t>Ostatní inv.přijaté transfery ze SR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</si>
  <si>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</si>
  <si>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</si>
  <si>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</si>
  <si>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</si>
  <si>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</si>
  <si>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</si>
  <si>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</si>
  <si>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</si>
  <si>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</si>
  <si>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</si>
  <si>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</si>
  <si>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</si>
  <si>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</si>
  <si>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</si>
  <si>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</si>
  <si>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</si>
  <si>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</si>
  <si>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</si>
  <si>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</si>
  <si>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</si>
  <si>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</si>
  <si>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</si>
  <si>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</si>
  <si>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</si>
  <si>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</si>
  <si>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</si>
  <si>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</si>
  <si>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</si>
  <si>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</si>
  <si>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Příjmy z pronájmu movitých věcí</t>
  </si>
  <si>
    <t>Příjmy z poskytování služeb a výrobků-bytové hospodářství</t>
  </si>
  <si>
    <t>Příjmy z pronájmu ostat. nemovitostí -bytové hospodářství</t>
  </si>
  <si>
    <t>Příjaté nekapitálové příspěvky a náhrady - 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</si>
  <si>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</si>
  <si>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</si>
  <si>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</si>
  <si>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</si>
  <si>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poskytévání služeb a výrobků - nebytové hospodářství</t>
  </si>
  <si>
    <t>Příjmy z pronájmu ostatních nemovitostí a jejich částí - nebyt. hospodář.</t>
  </si>
  <si>
    <t>Přijaté nekapitálové příspěvky a náhrady - nebytové hospodářství</t>
  </si>
  <si>
    <t>Příjmy z pronájmu movitých věcí - veřejné osvětlení</t>
  </si>
  <si>
    <t>Příjmy z poskytování služeb a výrobků - pohřebnictví</t>
  </si>
  <si>
    <t>Příjmy z pronájmu ost. nemovit. a jejich částí - pohřebnictví</t>
  </si>
  <si>
    <t>Ostatní nedaňové příjmy jinde nezařaz. - pohřebnictví</t>
  </si>
  <si>
    <t>Příjmy z pronájmu ost.nem. - TEPLO s.r.o.</t>
  </si>
  <si>
    <t>Ostatní  příjmy z vlastní činnosti - Komunál. služby a rozvoj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</si>
  <si>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</si>
  <si>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</si>
  <si>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</si>
  <si>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</si>
  <si>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</si>
  <si>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</si>
  <si>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</si>
  <si>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</si>
  <si>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Příjmy z pronájmu pozemků - činnost místní správy</t>
  </si>
  <si>
    <t>Příjmy z pronájmu movitých věcí - činnost místní správy</t>
  </si>
  <si>
    <t>Sankční platby - činnost místní správy</t>
  </si>
  <si>
    <t>PŘÍJMY ORJ 120 CELKEM</t>
  </si>
  <si>
    <t>Bytové hospodářství - příjmy z poskytování služeb</t>
  </si>
  <si>
    <t>Bytové hospodářství - příjmy z pronájmu ostat. nem.</t>
  </si>
  <si>
    <t>Bytové hospodářství - přijaté nekapitálové příspěvky a náhrady</t>
  </si>
  <si>
    <t>Nebytové hospodářství - příjmy z poskytování služeb</t>
  </si>
  <si>
    <t>Nebytové hospodářství - příjmy z pronájmu ostat. nem.</t>
  </si>
  <si>
    <t>Nebytové hospodářství - přijaté nekapitálové příspěvky a náhrady</t>
  </si>
  <si>
    <t>PŘÍJMY ORJ 130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</si>
  <si>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</si>
  <si>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</si>
  <si>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</si>
  <si>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</si>
  <si>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</si>
  <si>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</si>
  <si>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</si>
  <si>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</si>
  <si>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</si>
  <si>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</si>
  <si>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</si>
  <si>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</si>
  <si>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</si>
  <si>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</si>
  <si>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</si>
  <si>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</si>
  <si>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</si>
  <si>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</si>
  <si>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</si>
  <si>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</si>
  <si>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</si>
  <si>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</si>
  <si>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</si>
  <si>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</si>
  <si>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</si>
  <si>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</si>
  <si>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</si>
  <si>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</si>
  <si>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</si>
  <si>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2011</t>
  </si>
  <si>
    <t>v tis. Kč</t>
  </si>
  <si>
    <t xml:space="preserve">% </t>
  </si>
  <si>
    <t>čerpání</t>
  </si>
  <si>
    <t>ODBOR ŠKOLSTVÍ, KULTURY, MLÁDEŽE A SPORTU</t>
  </si>
  <si>
    <t xml:space="preserve">Cestovní ruch - TIC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</si>
  <si>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</si>
  <si>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</si>
  <si>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</si>
  <si>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</si>
  <si>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</si>
  <si>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</si>
  <si>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knihovna)            </t>
  </si>
  <si>
    <t>Činnosti knihovnické              z ÚSC</t>
  </si>
  <si>
    <t xml:space="preserve">Činnosti muzeí a galerií   (Městské muzeum) -běžný provoz 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</si>
  <si>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</si>
  <si>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</si>
  <si>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</si>
  <si>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</si>
  <si>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Ostatní záležitosti sdělovacích prostředků - RADNICE</t>
  </si>
  <si>
    <t>Zájmová činnost v kultuře (kulturní domy)</t>
  </si>
  <si>
    <t>Záležitosti kultury (Svatováclavské slavnosti, Moravský den, ples aj.)</t>
  </si>
  <si>
    <t>Sportovní zařízení v majetku obce -TEREZA   příspěvek provozní +inv.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</si>
  <si>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</si>
  <si>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</si>
  <si>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</si>
  <si>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</si>
  <si>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</si>
  <si>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</si>
  <si>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>Silnice</t>
  </si>
  <si>
    <t>Ostatní záležitosti pozemních komunikací</t>
  </si>
  <si>
    <t>Provoz veřejné silniční dopravy</t>
  </si>
  <si>
    <t>Ostatní záležitosti v silniční dopravě</t>
  </si>
  <si>
    <t>Odvádění a čištění odpadních vod   (havárie)</t>
  </si>
  <si>
    <t>Zachování a obnova kulturních památek</t>
  </si>
  <si>
    <t>Veřejné osvětlení</t>
  </si>
  <si>
    <t>Územní plánování</t>
  </si>
  <si>
    <t>Sběr a svoz komunálních odpadů</t>
  </si>
  <si>
    <t>Péče o vzhled obcí a veřejnou zeleň</t>
  </si>
  <si>
    <t xml:space="preserve">Projekt prevence kriminality </t>
  </si>
  <si>
    <r>
      <t xml:space="preserve">Projekt prevence kriminality                                                         - ze SR </t>
    </r>
    <r>
      <rPr>
        <b/>
        <sz val="12"/>
        <rFont val="Arial"/>
        <family val="2"/>
      </rPr>
      <t xml:space="preserve">      X</t>
    </r>
  </si>
  <si>
    <t xml:space="preserve">Mezinárodní spolupráce </t>
  </si>
  <si>
    <t>Finanční vypořádání minulých let - vratka dot. z projektu Prevence kriminality</t>
  </si>
  <si>
    <t>Projektová a manažerská příprava na vybrané investiční akce</t>
  </si>
  <si>
    <t>Manažerská projektová příprava</t>
  </si>
  <si>
    <t>Mezisoučet</t>
  </si>
  <si>
    <t>1-2/2010</t>
  </si>
  <si>
    <t xml:space="preserve">Miniatury LVA  </t>
  </si>
  <si>
    <t>Kruhový objezd u hlavní pošty</t>
  </si>
  <si>
    <t>Valtická-úprava veřej. prostr., parkoviště IPRM</t>
  </si>
  <si>
    <t>Cyklostezka ul. Bratislavská-ul. Na Zahradách</t>
  </si>
  <si>
    <t>Cyklostezka Cukrovar-městská část Poštorná</t>
  </si>
  <si>
    <t>Centrum - chodníky -Břeclav bez bariér</t>
  </si>
  <si>
    <t>Integr. přestupní terminál IDS JMK-studie</t>
  </si>
  <si>
    <t>MŠ Na Valtické</t>
  </si>
  <si>
    <t>Pohansko-stavební úpravy</t>
  </si>
  <si>
    <t>Zámek Břeclav - revitalizace nemovité kult. památky</t>
  </si>
  <si>
    <t>Osvětlení památek a mostů</t>
  </si>
  <si>
    <t>Startovací byty Ch. N. Ves</t>
  </si>
  <si>
    <t>Domov seniorů  Břeclav - balkony, okna, zateplení</t>
  </si>
  <si>
    <t>Azylový dům</t>
  </si>
  <si>
    <t>Stavební úpravy MÚ Břeclav I. etapa</t>
  </si>
  <si>
    <t>Rozvoj eGovernmentu v obcích</t>
  </si>
  <si>
    <t>Investice celkem</t>
  </si>
  <si>
    <t xml:space="preserve">          z toho dotace se SR</t>
  </si>
  <si>
    <t>VÝDAJE ORJ 20 CELKEM</t>
  </si>
  <si>
    <t>Záležitosti pozemních komunikací</t>
  </si>
  <si>
    <t>Záležitosti v silniční dopravě</t>
  </si>
  <si>
    <t>Místní rozhlas</t>
  </si>
  <si>
    <t xml:space="preserve">Záležitosti sdělovacích prostředků  </t>
  </si>
  <si>
    <t>Využití volného času dětí a mládeže - dětské hřiště</t>
  </si>
  <si>
    <t>Pohřebnictví</t>
  </si>
  <si>
    <t>Sběr a svoz komunálního odpadu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</si>
  <si>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</si>
  <si>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</si>
  <si>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</si>
  <si>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</si>
  <si>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</si>
  <si>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</si>
  <si>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</si>
  <si>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Ostatní činnosti - eGovernment - převedeno pod ORJ 020 ORS</t>
  </si>
  <si>
    <t>VÝDAJE ORJ 30 + 31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</si>
  <si>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</si>
  <si>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</si>
  <si>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</si>
  <si>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</si>
  <si>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</si>
  <si>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</si>
  <si>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</si>
  <si>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</si>
  <si>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 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</si>
  <si>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</si>
  <si>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</si>
  <si>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</si>
  <si>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</si>
  <si>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</si>
  <si>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</si>
  <si>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</si>
  <si>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</si>
  <si>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</si>
  <si>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</si>
  <si>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</si>
  <si>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</si>
  <si>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</si>
  <si>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</si>
  <si>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</si>
  <si>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</si>
  <si>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</si>
  <si>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</si>
  <si>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</si>
  <si>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</si>
  <si>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Vnitřní správa - nákup sociálních poukázek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</si>
  <si>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</si>
  <si>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</si>
  <si>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</si>
  <si>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</si>
  <si>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</si>
  <si>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</si>
  <si>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</si>
  <si>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</si>
  <si>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</si>
  <si>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</si>
  <si>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</si>
  <si>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</si>
  <si>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</si>
  <si>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</si>
  <si>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</si>
  <si>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</si>
  <si>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</si>
  <si>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</si>
  <si>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</si>
  <si>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</si>
  <si>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</si>
  <si>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</si>
  <si>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</si>
  <si>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</si>
  <si>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</si>
  <si>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</si>
  <si>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</si>
  <si>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</si>
  <si>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Program podpory individuál. byt. výstavby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</si>
  <si>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</si>
  <si>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</si>
  <si>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</si>
  <si>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</si>
  <si>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</si>
  <si>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</si>
  <si>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</si>
  <si>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</si>
  <si>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</si>
  <si>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</si>
  <si>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</si>
  <si>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</si>
  <si>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</si>
  <si>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</si>
  <si>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</si>
  <si>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</si>
  <si>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 xml:space="preserve">Bytové hospodářství </t>
  </si>
  <si>
    <t>VÝDAJE ORJ 130  CELKEM</t>
  </si>
  <si>
    <t>CELKEM VÝDAJE MĚSTA</t>
  </si>
  <si>
    <t>Kapitálové výdaje</t>
  </si>
  <si>
    <t>Kraj: Jihomoravský</t>
  </si>
  <si>
    <t>Okres: Břeclav</t>
  </si>
  <si>
    <t>Město: Břeclav</t>
  </si>
  <si>
    <t xml:space="preserve">                    Tabulka doplňujících ukazatelů za období 3/2011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</si>
  <si>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</si>
  <si>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</si>
  <si>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</si>
  <si>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</si>
  <si>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</si>
  <si>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</si>
  <si>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</si>
  <si>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</si>
  <si>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</si>
  <si>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</si>
  <si>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</si>
  <si>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</si>
  <si>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</si>
  <si>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</si>
  <si>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</si>
  <si>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</si>
  <si>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</si>
  <si>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ODBOR DOTACÍ A ROZVOJE  do 31. 1. 2011             </t>
  </si>
  <si>
    <t xml:space="preserve">ODBOR ROZVOJE A SPRÁVY od 1. 2. 2011             </t>
  </si>
  <si>
    <t>ODBOR VNITŘNÍCH VĚCÍ do 31. 1. 2011</t>
  </si>
  <si>
    <t>ODBOR KANCELÁŘE TAJEMNÍKA od 1. 2. 2011</t>
  </si>
  <si>
    <t>Přijaté pojistné náhrady - Ost. zál. pozemních komunikací</t>
  </si>
  <si>
    <t>Přijaté nekapitál. přísp.a náhr. - Využívání a zneškodňování kom. odpadů</t>
  </si>
  <si>
    <t>ŽIVNOSTENSKÝ ÚŘAD do 31. 1. 2011, od 1. 2. 2011 u ORJ 100</t>
  </si>
  <si>
    <t>ODBOR STAVEBNÍHO ŘÁDU A ÚP do 31. 1. 2011, od 1. 2. 2011</t>
  </si>
  <si>
    <t>ODBOR STAVEBNÍHO ŘÁDU A OBECNÍHO ŽIVNOSTEN. ÚŘADU</t>
  </si>
  <si>
    <t>ODBOR MAJETKOVÝ A PRÁVNÍ do 31. 1. 2011</t>
  </si>
  <si>
    <t>ODBOR MAJETKOVÝ od 1. 2. 2011</t>
  </si>
  <si>
    <t>Ostat. nedaňové příjmy j. n. -ost. zál. pozem. kom. (Activ na ORJ 080)</t>
  </si>
  <si>
    <t>Ostatní nedaňové příjmy jinde nezařazené - (od 1. 2. 2011 Activ z ORJ 30)</t>
  </si>
  <si>
    <t xml:space="preserve">ODBOR SPRÁVY NEMOVITOSTÍ do 31. 1. 2011 </t>
  </si>
  <si>
    <t>(Od 1. 2. 2011 v ORJ 120 Odbor majetkový)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</si>
</sst>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5" fillId="33" borderId="10" xfId="46" applyNumberFormat="1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4" fontId="5" fillId="33" borderId="12" xfId="46" applyNumberFormat="1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34" borderId="16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34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4" fontId="7" fillId="35" borderId="2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5" xfId="46" applyFont="1" applyFill="1" applyBorder="1">
      <alignment/>
      <protection/>
    </xf>
    <xf numFmtId="0" fontId="7" fillId="0" borderId="15" xfId="46" applyFont="1" applyFill="1" applyBorder="1" applyAlignment="1">
      <alignment horizontal="right"/>
      <protection/>
    </xf>
    <xf numFmtId="0" fontId="7" fillId="0" borderId="15" xfId="46" applyFont="1" applyFill="1" applyBorder="1" applyAlignment="1">
      <alignment horizontal="left"/>
      <protection/>
    </xf>
    <xf numFmtId="0" fontId="7" fillId="0" borderId="17" xfId="46" applyFont="1" applyFill="1" applyBorder="1">
      <alignment/>
      <protection/>
    </xf>
    <xf numFmtId="0" fontId="7" fillId="0" borderId="16" xfId="46" applyFont="1" applyFill="1" applyBorder="1" applyAlignment="1">
      <alignment horizontal="right"/>
      <protection/>
    </xf>
    <xf numFmtId="0" fontId="7" fillId="0" borderId="15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4" fontId="7" fillId="36" borderId="15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34" borderId="2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/>
    </xf>
    <xf numFmtId="4" fontId="7" fillId="35" borderId="24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4" fontId="8" fillId="35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34" borderId="26" xfId="0" applyNumberFormat="1" applyFont="1" applyFill="1" applyBorder="1" applyAlignment="1">
      <alignment/>
    </xf>
    <xf numFmtId="4" fontId="7" fillId="35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15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34" borderId="15" xfId="0" applyNumberFormat="1" applyFont="1" applyFill="1" applyBorder="1" applyAlignment="1" applyProtection="1">
      <alignment horizontal="right"/>
      <protection locked="0"/>
    </xf>
    <xf numFmtId="4" fontId="7" fillId="35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Alignment="1" applyProtection="1">
      <alignment/>
      <protection locked="0"/>
    </xf>
    <xf numFmtId="4" fontId="7" fillId="34" borderId="15" xfId="0" applyNumberFormat="1" applyFont="1" applyFill="1" applyBorder="1" applyAlignment="1" applyProtection="1">
      <alignment/>
      <protection locked="0"/>
    </xf>
    <xf numFmtId="4" fontId="7" fillId="35" borderId="15" xfId="0" applyNumberFormat="1" applyFont="1" applyFill="1" applyBorder="1" applyAlignment="1" applyProtection="1">
      <alignment/>
      <protection locked="0"/>
    </xf>
    <xf numFmtId="4" fontId="7" fillId="36" borderId="2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34" borderId="21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34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4" fontId="7" fillId="35" borderId="15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left" vertical="center"/>
    </xf>
    <xf numFmtId="4" fontId="5" fillId="0" borderId="28" xfId="0" applyNumberFormat="1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34" borderId="15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4" fontId="7" fillId="35" borderId="14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/>
    </xf>
    <xf numFmtId="4" fontId="7" fillId="35" borderId="2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4" fontId="11" fillId="35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34" borderId="20" xfId="0" applyNumberFormat="1" applyFont="1" applyFill="1" applyBorder="1" applyAlignment="1">
      <alignment/>
    </xf>
    <xf numFmtId="4" fontId="7" fillId="35" borderId="20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0" fontId="7" fillId="0" borderId="21" xfId="46" applyFont="1" applyFill="1" applyBorder="1" applyAlignment="1">
      <alignment horizontal="left"/>
      <protection/>
    </xf>
    <xf numFmtId="0" fontId="7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7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34" borderId="16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7" fillId="36" borderId="16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0" fontId="11" fillId="36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11" fillId="36" borderId="26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4" fontId="7" fillId="36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34" borderId="26" xfId="0" applyNumberFormat="1" applyFont="1" applyFill="1" applyBorder="1" applyAlignment="1">
      <alignment/>
    </xf>
    <xf numFmtId="4" fontId="7" fillId="35" borderId="2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4" xfId="0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8" fillId="37" borderId="30" xfId="0" applyFont="1" applyFill="1" applyBorder="1" applyAlignment="1">
      <alignment horizontal="center" vertical="center"/>
    </xf>
    <xf numFmtId="0" fontId="18" fillId="37" borderId="3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8" fillId="37" borderId="31" xfId="0" applyFont="1" applyFill="1" applyBorder="1" applyAlignment="1">
      <alignment horizontal="center" vertical="center"/>
    </xf>
    <xf numFmtId="0" fontId="18" fillId="37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/>
    </xf>
    <xf numFmtId="4" fontId="15" fillId="0" borderId="19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0" fontId="15" fillId="0" borderId="39" xfId="0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40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6" fillId="0" borderId="42" xfId="0" applyFont="1" applyBorder="1" applyAlignment="1">
      <alignment/>
    </xf>
    <xf numFmtId="4" fontId="16" fillId="0" borderId="25" xfId="0" applyNumberFormat="1" applyFont="1" applyBorder="1" applyAlignment="1">
      <alignment/>
    </xf>
    <xf numFmtId="4" fontId="16" fillId="0" borderId="43" xfId="0" applyNumberFormat="1" applyFont="1" applyBorder="1" applyAlignment="1">
      <alignment/>
    </xf>
    <xf numFmtId="0" fontId="15" fillId="0" borderId="44" xfId="0" applyFont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45" xfId="0" applyNumberFormat="1" applyFont="1" applyBorder="1" applyAlignment="1">
      <alignment/>
    </xf>
    <xf numFmtId="0" fontId="0" fillId="0" borderId="29" xfId="0" applyBorder="1" applyAlignment="1">
      <alignment/>
    </xf>
    <xf numFmtId="0" fontId="16" fillId="0" borderId="46" xfId="0" applyFont="1" applyBorder="1" applyAlignment="1">
      <alignment/>
    </xf>
    <xf numFmtId="4" fontId="16" fillId="0" borderId="19" xfId="0" applyNumberFormat="1" applyFont="1" applyBorder="1" applyAlignment="1">
      <alignment/>
    </xf>
    <xf numFmtId="4" fontId="16" fillId="0" borderId="38" xfId="0" applyNumberFormat="1" applyFont="1" applyBorder="1" applyAlignment="1">
      <alignment/>
    </xf>
    <xf numFmtId="0" fontId="16" fillId="0" borderId="47" xfId="0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45" xfId="0" applyNumberFormat="1" applyFont="1" applyFill="1" applyBorder="1" applyAlignment="1">
      <alignment/>
    </xf>
    <xf numFmtId="4" fontId="16" fillId="0" borderId="22" xfId="0" applyNumberFormat="1" applyFont="1" applyFill="1" applyBorder="1" applyAlignment="1">
      <alignment/>
    </xf>
    <xf numFmtId="4" fontId="16" fillId="0" borderId="45" xfId="0" applyNumberFormat="1" applyFont="1" applyFill="1" applyBorder="1" applyAlignment="1">
      <alignment/>
    </xf>
    <xf numFmtId="0" fontId="16" fillId="0" borderId="48" xfId="0" applyFont="1" applyBorder="1" applyAlignment="1">
      <alignment/>
    </xf>
    <xf numFmtId="4" fontId="16" fillId="0" borderId="27" xfId="0" applyNumberFormat="1" applyFont="1" applyFill="1" applyBorder="1" applyAlignment="1">
      <alignment/>
    </xf>
    <xf numFmtId="4" fontId="16" fillId="0" borderId="4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37" borderId="50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46" applyFont="1" applyFill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D31" sqref="D31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83" customFormat="1" ht="15.75" hidden="1">
      <c r="A1" s="282" t="s">
        <v>398</v>
      </c>
    </row>
    <row r="2" s="283" customFormat="1" ht="12.75"/>
    <row r="3" spans="1:2" s="283" customFormat="1" ht="15.75" hidden="1">
      <c r="A3" s="282" t="s">
        <v>399</v>
      </c>
      <c r="B3" s="284"/>
    </row>
    <row r="4" spans="1:2" s="283" customFormat="1" ht="15.75">
      <c r="A4" s="282" t="s">
        <v>400</v>
      </c>
      <c r="B4" s="284"/>
    </row>
    <row r="5" s="283" customFormat="1" ht="15.75">
      <c r="A5" s="282"/>
    </row>
    <row r="6" spans="1:5" s="283" customFormat="1" ht="20.25">
      <c r="A6" s="323" t="s">
        <v>401</v>
      </c>
      <c r="B6" s="324"/>
      <c r="C6" s="325"/>
      <c r="D6" s="325"/>
      <c r="E6" s="325"/>
    </row>
    <row r="7" spans="1:5" ht="15.75">
      <c r="A7" s="285"/>
      <c r="B7" s="286"/>
      <c r="C7" s="286"/>
      <c r="D7" s="286"/>
      <c r="E7" s="286"/>
    </row>
    <row r="8" spans="1:5" ht="13.5" thickBot="1">
      <c r="A8" s="287"/>
      <c r="C8" s="288"/>
      <c r="D8" s="288"/>
      <c r="E8" s="288" t="s">
        <v>238</v>
      </c>
    </row>
    <row r="9" spans="2:229" ht="18.75" customHeight="1">
      <c r="B9" s="326" t="s">
        <v>402</v>
      </c>
      <c r="C9" s="289" t="s">
        <v>403</v>
      </c>
      <c r="D9" s="289" t="s">
        <v>404</v>
      </c>
      <c r="E9" s="290" t="s">
        <v>7</v>
      </c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</row>
    <row r="10" spans="2:229" ht="13.5" customHeight="1" thickBot="1">
      <c r="B10" s="327"/>
      <c r="C10" s="292" t="s">
        <v>405</v>
      </c>
      <c r="D10" s="292" t="s">
        <v>405</v>
      </c>
      <c r="E10" s="293" t="s">
        <v>405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</row>
    <row r="11" spans="2:229" ht="13.5" thickTop="1">
      <c r="B11" s="294" t="s">
        <v>406</v>
      </c>
      <c r="C11" s="295">
        <v>270963</v>
      </c>
      <c r="D11" s="295">
        <v>270963</v>
      </c>
      <c r="E11" s="296">
        <v>62989.5</v>
      </c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</row>
    <row r="12" spans="2:229" ht="12.75">
      <c r="B12" s="297" t="s">
        <v>407</v>
      </c>
      <c r="C12" s="298">
        <v>56599</v>
      </c>
      <c r="D12" s="298">
        <v>56599</v>
      </c>
      <c r="E12" s="299">
        <v>19809.9</v>
      </c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</row>
    <row r="13" spans="2:229" ht="12.75">
      <c r="B13" s="297" t="s">
        <v>408</v>
      </c>
      <c r="C13" s="298">
        <v>18700</v>
      </c>
      <c r="D13" s="298">
        <v>18700</v>
      </c>
      <c r="E13" s="299">
        <v>2962.9</v>
      </c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</row>
    <row r="14" spans="2:229" ht="12.75">
      <c r="B14" s="300" t="s">
        <v>409</v>
      </c>
      <c r="C14" s="298">
        <v>197921</v>
      </c>
      <c r="D14" s="298">
        <v>182548.4</v>
      </c>
      <c r="E14" s="299">
        <f>196524.7-149875.2</f>
        <v>46649.5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</row>
    <row r="15" spans="2:229" ht="19.5" customHeight="1" thickBot="1">
      <c r="B15" s="301" t="s">
        <v>410</v>
      </c>
      <c r="C15" s="302">
        <f>SUM(C11:C14)</f>
        <v>544183</v>
      </c>
      <c r="D15" s="302">
        <f>SUM(D11:D14)</f>
        <v>528810.4</v>
      </c>
      <c r="E15" s="303">
        <f>SUM(E11:E14)</f>
        <v>132411.8</v>
      </c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</row>
    <row r="16" spans="2:229" ht="13.5" thickTop="1">
      <c r="B16" s="304"/>
      <c r="C16" s="305"/>
      <c r="D16" s="305"/>
      <c r="E16" s="306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</row>
    <row r="17" spans="1:229" ht="12.75">
      <c r="A17" s="291"/>
      <c r="B17" s="297" t="s">
        <v>411</v>
      </c>
      <c r="C17" s="298">
        <v>472809</v>
      </c>
      <c r="D17" s="298">
        <v>467688.2</v>
      </c>
      <c r="E17" s="299">
        <f>266443.6-149875.2</f>
        <v>116568.39999999997</v>
      </c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</row>
    <row r="18" spans="1:251" s="307" customFormat="1" ht="12.75">
      <c r="A18" s="291"/>
      <c r="B18" s="300" t="s">
        <v>412</v>
      </c>
      <c r="C18" s="298">
        <v>71374</v>
      </c>
      <c r="D18" s="298">
        <v>76253.4</v>
      </c>
      <c r="E18" s="299">
        <v>721.1</v>
      </c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  <c r="IM18" s="291"/>
      <c r="IN18" s="291"/>
      <c r="IO18" s="291"/>
      <c r="IP18" s="291"/>
      <c r="IQ18" s="291"/>
    </row>
    <row r="19" spans="1:229" ht="19.5" customHeight="1" thickBot="1">
      <c r="A19" s="291"/>
      <c r="B19" s="301" t="s">
        <v>413</v>
      </c>
      <c r="C19" s="302">
        <f>SUM(C17:C18)</f>
        <v>544183</v>
      </c>
      <c r="D19" s="302">
        <f>SUM(D17:D18)</f>
        <v>543941.6</v>
      </c>
      <c r="E19" s="303">
        <f>SUM(E17:E18)</f>
        <v>117289.49999999997</v>
      </c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</row>
    <row r="20" spans="2:229" ht="13.5" thickTop="1">
      <c r="B20" s="308"/>
      <c r="C20" s="309"/>
      <c r="D20" s="309"/>
      <c r="E20" s="310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</row>
    <row r="21" spans="2:229" ht="12.75">
      <c r="B21" s="311" t="s">
        <v>414</v>
      </c>
      <c r="C21" s="312"/>
      <c r="D21" s="312"/>
      <c r="E21" s="313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</row>
    <row r="22" spans="2:5" ht="12.75">
      <c r="B22" s="311" t="s">
        <v>415</v>
      </c>
      <c r="C22" s="314">
        <f>C15-C19</f>
        <v>0</v>
      </c>
      <c r="D22" s="314"/>
      <c r="E22" s="315">
        <v>15122.3</v>
      </c>
    </row>
    <row r="23" spans="2:5" ht="15" customHeight="1" thickBot="1">
      <c r="B23" s="316" t="s">
        <v>416</v>
      </c>
      <c r="C23" s="317"/>
      <c r="D23" s="317">
        <v>15131.2</v>
      </c>
      <c r="E23" s="318"/>
    </row>
    <row r="26" ht="12.75">
      <c r="B26" s="319" t="s">
        <v>417</v>
      </c>
    </row>
    <row r="27" spans="2:5" ht="12.75">
      <c r="B27" s="320" t="s">
        <v>418</v>
      </c>
      <c r="C27" s="320"/>
      <c r="D27" s="320"/>
      <c r="E27" s="320"/>
    </row>
    <row r="28" spans="2:5" ht="15">
      <c r="B28" s="320"/>
      <c r="C28" s="321"/>
      <c r="D28" s="321"/>
      <c r="E28" s="321"/>
    </row>
    <row r="29" spans="2:5" ht="15">
      <c r="B29" s="320"/>
      <c r="C29" s="322"/>
      <c r="D29" s="322"/>
      <c r="E29" s="322"/>
    </row>
    <row r="30" ht="12.75">
      <c r="B30" s="320"/>
    </row>
    <row r="31" spans="2:5" ht="12.75">
      <c r="B31" s="320"/>
      <c r="C31" s="320"/>
      <c r="D31" s="320"/>
      <c r="E31" s="320"/>
    </row>
    <row r="32" spans="2:5" ht="15">
      <c r="B32" s="320"/>
      <c r="C32" s="321"/>
      <c r="D32" s="321"/>
      <c r="E32" s="321"/>
    </row>
    <row r="33" spans="2:5" ht="15">
      <c r="B33" s="320"/>
      <c r="C33" s="322"/>
      <c r="D33" s="322"/>
      <c r="E33" s="322"/>
    </row>
    <row r="34" spans="2:5" ht="15">
      <c r="B34" s="320"/>
      <c r="C34" s="322"/>
      <c r="D34" s="322"/>
      <c r="E34" s="322"/>
    </row>
    <row r="35" spans="2:5" ht="15">
      <c r="B35" s="320"/>
      <c r="C35" s="322"/>
      <c r="D35" s="322"/>
      <c r="E35" s="322"/>
    </row>
    <row r="36" spans="2:5" ht="15">
      <c r="B36" s="320"/>
      <c r="C36" s="322"/>
      <c r="D36" s="322"/>
      <c r="E36" s="322"/>
    </row>
    <row r="47" ht="12.75">
      <c r="B47" s="320"/>
    </row>
    <row r="48" spans="2:5" ht="12.75">
      <c r="B48" s="320"/>
      <c r="C48" s="320"/>
      <c r="D48" s="320"/>
      <c r="E48" s="320"/>
    </row>
    <row r="49" spans="2:5" ht="15">
      <c r="B49" s="320"/>
      <c r="C49" s="321"/>
      <c r="D49" s="321"/>
      <c r="E49" s="321"/>
    </row>
    <row r="50" spans="2:5" ht="15">
      <c r="B50" s="320"/>
      <c r="C50" s="322"/>
      <c r="D50" s="322"/>
      <c r="E50" s="322"/>
    </row>
    <row r="51" spans="2:5" ht="15">
      <c r="B51" s="320"/>
      <c r="C51" s="322"/>
      <c r="D51" s="322"/>
      <c r="E51" s="322"/>
    </row>
  </sheetData>
  <sheetProtection/>
  <mergeCells count="2">
    <mergeCell ref="A6:E6"/>
    <mergeCell ref="B9:B10"/>
  </mergeCells>
  <printOptions/>
  <pageMargins left="0.67" right="0.36" top="0.984251969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4"/>
  <sheetViews>
    <sheetView tabSelected="1" zoomScale="80" zoomScaleNormal="80" zoomScalePageLayoutView="0" workbookViewId="0" topLeftCell="A338">
      <selection activeCell="D367" sqref="D367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77.00390625" style="4" customWidth="1"/>
    <col min="5" max="7" width="16.7109375" style="151" customWidth="1"/>
    <col min="8" max="8" width="11.421875" style="151" customWidth="1"/>
    <col min="9" max="16384" width="9.140625" style="4" customWidth="1"/>
  </cols>
  <sheetData>
    <row r="1" spans="1:8" ht="21.75" customHeight="1">
      <c r="A1" s="328" t="s">
        <v>0</v>
      </c>
      <c r="B1" s="325"/>
      <c r="C1" s="325"/>
      <c r="D1" s="1"/>
      <c r="E1" s="2"/>
      <c r="F1" s="2"/>
      <c r="G1" s="3"/>
      <c r="H1" s="3"/>
    </row>
    <row r="2" spans="1:8" ht="12.75" customHeight="1">
      <c r="A2" s="5"/>
      <c r="B2" s="6"/>
      <c r="C2" s="5"/>
      <c r="D2" s="7"/>
      <c r="E2" s="2"/>
      <c r="F2" s="2"/>
      <c r="G2" s="2"/>
      <c r="H2" s="2"/>
    </row>
    <row r="3" spans="1:8" s="6" customFormat="1" ht="20.25">
      <c r="A3" s="329" t="s">
        <v>1</v>
      </c>
      <c r="B3" s="329"/>
      <c r="C3" s="329"/>
      <c r="D3" s="325"/>
      <c r="E3" s="325"/>
      <c r="F3" s="8"/>
      <c r="G3" s="8"/>
      <c r="H3" s="8"/>
    </row>
    <row r="4" spans="1:8" s="6" customFormat="1" ht="15" customHeight="1" thickBot="1">
      <c r="A4" s="9"/>
      <c r="B4" s="9"/>
      <c r="C4" s="9"/>
      <c r="D4" s="9"/>
      <c r="E4" s="10"/>
      <c r="F4" s="10"/>
      <c r="G4" s="10" t="s">
        <v>238</v>
      </c>
      <c r="H4" s="10"/>
    </row>
    <row r="5" spans="1:8" ht="15.75">
      <c r="A5" s="11" t="s">
        <v>2</v>
      </c>
      <c r="B5" s="11" t="s">
        <v>3</v>
      </c>
      <c r="C5" s="11" t="s">
        <v>4</v>
      </c>
      <c r="D5" s="12" t="s">
        <v>5</v>
      </c>
      <c r="E5" s="13" t="s">
        <v>6</v>
      </c>
      <c r="F5" s="13" t="s">
        <v>6</v>
      </c>
      <c r="G5" s="13" t="s">
        <v>7</v>
      </c>
      <c r="H5" s="13" t="s">
        <v>8</v>
      </c>
    </row>
    <row r="6" spans="1:8" ht="15.75" customHeight="1" thickBot="1">
      <c r="A6" s="14"/>
      <c r="B6" s="14"/>
      <c r="C6" s="14"/>
      <c r="D6" s="15"/>
      <c r="E6" s="16" t="s">
        <v>9</v>
      </c>
      <c r="F6" s="16" t="s">
        <v>10</v>
      </c>
      <c r="G6" s="17" t="s">
        <v>11</v>
      </c>
      <c r="H6" s="16" t="s">
        <v>12</v>
      </c>
    </row>
    <row r="7" spans="1:8" ht="16.5" customHeight="1" thickTop="1">
      <c r="A7" s="18">
        <v>10</v>
      </c>
      <c r="B7" s="18"/>
      <c r="C7" s="18"/>
      <c r="D7" s="19" t="s">
        <v>13</v>
      </c>
      <c r="E7" s="20"/>
      <c r="F7" s="21"/>
      <c r="G7" s="22"/>
      <c r="H7" s="20"/>
    </row>
    <row r="8" spans="1:8" ht="15" customHeight="1">
      <c r="A8" s="18"/>
      <c r="B8" s="18"/>
      <c r="C8" s="18"/>
      <c r="D8" s="19"/>
      <c r="E8" s="20"/>
      <c r="F8" s="21"/>
      <c r="G8" s="22"/>
      <c r="H8" s="20"/>
    </row>
    <row r="9" spans="1:8" ht="15">
      <c r="A9" s="23"/>
      <c r="B9" s="23"/>
      <c r="C9" s="23">
        <v>1361</v>
      </c>
      <c r="D9" s="23" t="s">
        <v>14</v>
      </c>
      <c r="E9" s="24">
        <v>15</v>
      </c>
      <c r="F9" s="25">
        <v>15</v>
      </c>
      <c r="G9" s="26">
        <v>12.5</v>
      </c>
      <c r="H9" s="24">
        <f aca="true" t="shared" si="0" ref="H9:H31">(G9/F9)*100</f>
        <v>83.33333333333334</v>
      </c>
    </row>
    <row r="10" spans="1:8" ht="15">
      <c r="A10" s="27"/>
      <c r="B10" s="27"/>
      <c r="C10" s="27">
        <v>4116</v>
      </c>
      <c r="D10" s="23" t="s">
        <v>15</v>
      </c>
      <c r="E10" s="28">
        <v>15</v>
      </c>
      <c r="F10" s="29">
        <v>15</v>
      </c>
      <c r="G10" s="30">
        <v>0</v>
      </c>
      <c r="H10" s="24">
        <f t="shared" si="0"/>
        <v>0</v>
      </c>
    </row>
    <row r="11" spans="1:8" ht="15">
      <c r="A11" s="27"/>
      <c r="B11" s="27"/>
      <c r="C11" s="27">
        <v>4121</v>
      </c>
      <c r="D11" s="27" t="s">
        <v>16</v>
      </c>
      <c r="E11" s="28">
        <v>200</v>
      </c>
      <c r="F11" s="29">
        <v>200</v>
      </c>
      <c r="G11" s="26">
        <v>41</v>
      </c>
      <c r="H11" s="24">
        <f t="shared" si="0"/>
        <v>20.5</v>
      </c>
    </row>
    <row r="12" spans="1:8" ht="15" hidden="1">
      <c r="A12" s="27"/>
      <c r="B12" s="27"/>
      <c r="C12" s="27">
        <v>4122</v>
      </c>
      <c r="D12" s="27" t="s">
        <v>17</v>
      </c>
      <c r="E12" s="31">
        <v>0</v>
      </c>
      <c r="F12" s="32">
        <v>0</v>
      </c>
      <c r="G12" s="30"/>
      <c r="H12" s="24" t="e">
        <f t="shared" si="0"/>
        <v>#DIV/0!</v>
      </c>
    </row>
    <row r="13" spans="1:8" ht="15">
      <c r="A13" s="27"/>
      <c r="B13" s="27">
        <v>2143</v>
      </c>
      <c r="C13" s="27">
        <v>2111</v>
      </c>
      <c r="D13" s="27" t="s">
        <v>18</v>
      </c>
      <c r="E13" s="28">
        <v>500</v>
      </c>
      <c r="F13" s="29">
        <v>500</v>
      </c>
      <c r="G13" s="30">
        <v>97.2</v>
      </c>
      <c r="H13" s="24">
        <f t="shared" si="0"/>
        <v>19.44</v>
      </c>
    </row>
    <row r="14" spans="1:8" ht="15">
      <c r="A14" s="27"/>
      <c r="B14" s="27">
        <v>2143</v>
      </c>
      <c r="C14" s="27">
        <v>2112</v>
      </c>
      <c r="D14" s="27" t="s">
        <v>19</v>
      </c>
      <c r="E14" s="28">
        <v>500</v>
      </c>
      <c r="F14" s="29">
        <v>500</v>
      </c>
      <c r="G14" s="30">
        <v>124</v>
      </c>
      <c r="H14" s="24">
        <f t="shared" si="0"/>
        <v>24.8</v>
      </c>
    </row>
    <row r="15" spans="1:8" ht="15">
      <c r="A15" s="27"/>
      <c r="B15" s="27">
        <v>2143</v>
      </c>
      <c r="C15" s="27">
        <v>2329</v>
      </c>
      <c r="D15" s="27" t="s">
        <v>20</v>
      </c>
      <c r="E15" s="28">
        <v>0</v>
      </c>
      <c r="F15" s="29">
        <v>0</v>
      </c>
      <c r="G15" s="30">
        <v>2</v>
      </c>
      <c r="H15" s="24" t="e">
        <f t="shared" si="0"/>
        <v>#DIV/0!</v>
      </c>
    </row>
    <row r="16" spans="1:8" ht="15">
      <c r="A16" s="27"/>
      <c r="B16" s="27">
        <v>3113</v>
      </c>
      <c r="C16" s="27">
        <v>2122</v>
      </c>
      <c r="D16" s="27" t="s">
        <v>21</v>
      </c>
      <c r="E16" s="28">
        <v>0</v>
      </c>
      <c r="F16" s="29">
        <v>0</v>
      </c>
      <c r="G16" s="30">
        <v>60</v>
      </c>
      <c r="H16" s="24" t="e">
        <f t="shared" si="0"/>
        <v>#DIV/0!</v>
      </c>
    </row>
    <row r="17" spans="1:8" ht="15">
      <c r="A17" s="27"/>
      <c r="B17" s="27">
        <v>3313</v>
      </c>
      <c r="C17" s="27">
        <v>2132</v>
      </c>
      <c r="D17" s="27" t="s">
        <v>22</v>
      </c>
      <c r="E17" s="28">
        <v>350</v>
      </c>
      <c r="F17" s="29">
        <v>350</v>
      </c>
      <c r="G17" s="30">
        <v>0</v>
      </c>
      <c r="H17" s="24">
        <f t="shared" si="0"/>
        <v>0</v>
      </c>
    </row>
    <row r="18" spans="1:8" ht="15">
      <c r="A18" s="27"/>
      <c r="B18" s="27">
        <v>3313</v>
      </c>
      <c r="C18" s="27">
        <v>2324</v>
      </c>
      <c r="D18" s="27" t="s">
        <v>23</v>
      </c>
      <c r="E18" s="28">
        <v>0</v>
      </c>
      <c r="F18" s="29">
        <v>0</v>
      </c>
      <c r="G18" s="30">
        <v>47</v>
      </c>
      <c r="H18" s="24" t="e">
        <f t="shared" si="0"/>
        <v>#DIV/0!</v>
      </c>
    </row>
    <row r="19" spans="1:8" ht="15">
      <c r="A19" s="27"/>
      <c r="B19" s="27">
        <v>3326</v>
      </c>
      <c r="C19" s="27">
        <v>2212</v>
      </c>
      <c r="D19" s="27" t="s">
        <v>24</v>
      </c>
      <c r="E19" s="28">
        <v>0</v>
      </c>
      <c r="F19" s="29">
        <v>0</v>
      </c>
      <c r="G19" s="30">
        <v>30</v>
      </c>
      <c r="H19" s="24" t="e">
        <f t="shared" si="0"/>
        <v>#DIV/0!</v>
      </c>
    </row>
    <row r="20" spans="1:8" ht="15">
      <c r="A20" s="27"/>
      <c r="B20" s="27">
        <v>3326</v>
      </c>
      <c r="C20" s="27">
        <v>2324</v>
      </c>
      <c r="D20" s="27" t="s">
        <v>25</v>
      </c>
      <c r="E20" s="28">
        <v>0</v>
      </c>
      <c r="F20" s="29">
        <v>0</v>
      </c>
      <c r="G20" s="30">
        <v>1</v>
      </c>
      <c r="H20" s="24" t="e">
        <f t="shared" si="0"/>
        <v>#DIV/0!</v>
      </c>
    </row>
    <row r="21" spans="1:8" ht="15">
      <c r="A21" s="27"/>
      <c r="B21" s="27">
        <v>3349</v>
      </c>
      <c r="C21" s="27">
        <v>2111</v>
      </c>
      <c r="D21" s="27" t="s">
        <v>26</v>
      </c>
      <c r="E21" s="28">
        <v>1150</v>
      </c>
      <c r="F21" s="29">
        <v>26</v>
      </c>
      <c r="G21" s="30">
        <v>26</v>
      </c>
      <c r="H21" s="24">
        <f t="shared" si="0"/>
        <v>100</v>
      </c>
    </row>
    <row r="22" spans="1:8" ht="15">
      <c r="A22" s="27"/>
      <c r="B22" s="27">
        <v>3399</v>
      </c>
      <c r="C22" s="27">
        <v>2111</v>
      </c>
      <c r="D22" s="27" t="s">
        <v>27</v>
      </c>
      <c r="E22" s="28">
        <v>210</v>
      </c>
      <c r="F22" s="29">
        <v>210</v>
      </c>
      <c r="G22" s="30">
        <v>191.9</v>
      </c>
      <c r="H22" s="24">
        <f t="shared" si="0"/>
        <v>91.38095238095238</v>
      </c>
    </row>
    <row r="23" spans="1:8" ht="15">
      <c r="A23" s="27"/>
      <c r="B23" s="27">
        <v>3399</v>
      </c>
      <c r="C23" s="27">
        <v>2133</v>
      </c>
      <c r="D23" s="27" t="s">
        <v>28</v>
      </c>
      <c r="E23" s="28">
        <v>50</v>
      </c>
      <c r="F23" s="29">
        <v>50</v>
      </c>
      <c r="G23" s="30">
        <v>0</v>
      </c>
      <c r="H23" s="24">
        <f t="shared" si="0"/>
        <v>0</v>
      </c>
    </row>
    <row r="24" spans="1:8" ht="15">
      <c r="A24" s="27"/>
      <c r="B24" s="27">
        <v>3399</v>
      </c>
      <c r="C24" s="27">
        <v>2321</v>
      </c>
      <c r="D24" s="27" t="s">
        <v>29</v>
      </c>
      <c r="E24" s="28">
        <v>30</v>
      </c>
      <c r="F24" s="29">
        <v>30</v>
      </c>
      <c r="G24" s="30">
        <v>0</v>
      </c>
      <c r="H24" s="24">
        <f t="shared" si="0"/>
        <v>0</v>
      </c>
    </row>
    <row r="25" spans="1:8" ht="15">
      <c r="A25" s="27"/>
      <c r="B25" s="27">
        <v>3399</v>
      </c>
      <c r="C25" s="27">
        <v>2324</v>
      </c>
      <c r="D25" s="27" t="s">
        <v>30</v>
      </c>
      <c r="E25" s="28">
        <v>300</v>
      </c>
      <c r="F25" s="29">
        <v>300</v>
      </c>
      <c r="G25" s="30">
        <v>10</v>
      </c>
      <c r="H25" s="24">
        <f t="shared" si="0"/>
        <v>3.3333333333333335</v>
      </c>
    </row>
    <row r="26" spans="1:8" ht="15">
      <c r="A26" s="27"/>
      <c r="B26" s="27">
        <v>3412</v>
      </c>
      <c r="C26" s="27">
        <v>2324</v>
      </c>
      <c r="D26" s="27" t="s">
        <v>31</v>
      </c>
      <c r="E26" s="28">
        <v>0</v>
      </c>
      <c r="F26" s="29">
        <v>0</v>
      </c>
      <c r="G26" s="26">
        <v>231.8</v>
      </c>
      <c r="H26" s="24" t="e">
        <f t="shared" si="0"/>
        <v>#DIV/0!</v>
      </c>
    </row>
    <row r="27" spans="1:8" ht="15">
      <c r="A27" s="27"/>
      <c r="B27" s="27">
        <v>3419</v>
      </c>
      <c r="C27" s="27">
        <v>2132</v>
      </c>
      <c r="D27" s="27" t="s">
        <v>32</v>
      </c>
      <c r="E27" s="28">
        <v>700</v>
      </c>
      <c r="F27" s="29">
        <v>700</v>
      </c>
      <c r="G27" s="30">
        <v>0</v>
      </c>
      <c r="H27" s="24">
        <f t="shared" si="0"/>
        <v>0</v>
      </c>
    </row>
    <row r="28" spans="1:8" ht="15">
      <c r="A28" s="27"/>
      <c r="B28" s="27">
        <v>3419</v>
      </c>
      <c r="C28" s="27">
        <v>2229</v>
      </c>
      <c r="D28" s="27" t="s">
        <v>33</v>
      </c>
      <c r="E28" s="28">
        <v>0</v>
      </c>
      <c r="F28" s="29">
        <v>0</v>
      </c>
      <c r="G28" s="30">
        <v>0.8</v>
      </c>
      <c r="H28" s="24" t="e">
        <f t="shared" si="0"/>
        <v>#DIV/0!</v>
      </c>
    </row>
    <row r="29" spans="1:8" ht="15">
      <c r="A29" s="27"/>
      <c r="B29" s="27">
        <v>3421</v>
      </c>
      <c r="C29" s="27">
        <v>2132</v>
      </c>
      <c r="D29" s="27" t="s">
        <v>34</v>
      </c>
      <c r="E29" s="28">
        <v>65</v>
      </c>
      <c r="F29" s="29">
        <v>65</v>
      </c>
      <c r="G29" s="30">
        <v>0</v>
      </c>
      <c r="H29" s="24">
        <f t="shared" si="0"/>
        <v>0</v>
      </c>
    </row>
    <row r="30" spans="1:8" ht="15">
      <c r="A30" s="27"/>
      <c r="B30" s="27">
        <v>3421</v>
      </c>
      <c r="C30" s="27">
        <v>2229</v>
      </c>
      <c r="D30" s="27" t="s">
        <v>35</v>
      </c>
      <c r="E30" s="28">
        <v>5</v>
      </c>
      <c r="F30" s="29">
        <v>5</v>
      </c>
      <c r="G30" s="30">
        <v>11.3</v>
      </c>
      <c r="H30" s="24">
        <f t="shared" si="0"/>
        <v>226.00000000000003</v>
      </c>
    </row>
    <row r="31" spans="1:8" ht="15">
      <c r="A31" s="27"/>
      <c r="B31" s="27">
        <v>3429</v>
      </c>
      <c r="C31" s="27">
        <v>2229</v>
      </c>
      <c r="D31" s="27" t="s">
        <v>36</v>
      </c>
      <c r="E31" s="28">
        <v>10</v>
      </c>
      <c r="F31" s="29">
        <v>10</v>
      </c>
      <c r="G31" s="30">
        <v>7.1</v>
      </c>
      <c r="H31" s="24">
        <f t="shared" si="0"/>
        <v>71</v>
      </c>
    </row>
    <row r="32" spans="1:8" ht="15.75" thickBot="1">
      <c r="A32" s="27"/>
      <c r="B32" s="27"/>
      <c r="C32" s="27"/>
      <c r="D32" s="27"/>
      <c r="E32" s="28"/>
      <c r="F32" s="29"/>
      <c r="G32" s="30"/>
      <c r="H32" s="24"/>
    </row>
    <row r="33" spans="1:8" s="38" customFormat="1" ht="21.75" customHeight="1" thickBot="1" thickTop="1">
      <c r="A33" s="33"/>
      <c r="B33" s="33"/>
      <c r="C33" s="33"/>
      <c r="D33" s="34" t="s">
        <v>37</v>
      </c>
      <c r="E33" s="35">
        <f>SUM(E9:E32)</f>
        <v>4100</v>
      </c>
      <c r="F33" s="36">
        <f>SUM(F9:F32)</f>
        <v>2976</v>
      </c>
      <c r="G33" s="37">
        <f>SUM(G9:G32)</f>
        <v>893.6</v>
      </c>
      <c r="H33" s="35">
        <f>(G33/F33)*100</f>
        <v>30.02688172043011</v>
      </c>
    </row>
    <row r="34" spans="1:8" ht="15" customHeight="1">
      <c r="A34" s="38"/>
      <c r="B34" s="38"/>
      <c r="C34" s="38"/>
      <c r="D34" s="38"/>
      <c r="E34" s="39"/>
      <c r="F34" s="39"/>
      <c r="G34" s="39"/>
      <c r="H34" s="39"/>
    </row>
    <row r="35" spans="1:8" ht="15" customHeight="1">
      <c r="A35" s="38"/>
      <c r="B35" s="38"/>
      <c r="C35" s="38"/>
      <c r="D35" s="38"/>
      <c r="E35" s="39"/>
      <c r="F35" s="39"/>
      <c r="G35" s="39"/>
      <c r="H35" s="39"/>
    </row>
    <row r="36" spans="1:8" ht="15" customHeight="1" thickBot="1">
      <c r="A36" s="38"/>
      <c r="B36" s="38"/>
      <c r="C36" s="38"/>
      <c r="D36" s="38"/>
      <c r="E36" s="39"/>
      <c r="F36" s="39"/>
      <c r="G36" s="39"/>
      <c r="H36" s="39"/>
    </row>
    <row r="37" spans="1:8" ht="15.75">
      <c r="A37" s="11" t="s">
        <v>2</v>
      </c>
      <c r="B37" s="11" t="s">
        <v>3</v>
      </c>
      <c r="C37" s="11" t="s">
        <v>4</v>
      </c>
      <c r="D37" s="12" t="s">
        <v>5</v>
      </c>
      <c r="E37" s="13" t="s">
        <v>6</v>
      </c>
      <c r="F37" s="13" t="s">
        <v>6</v>
      </c>
      <c r="G37" s="13" t="s">
        <v>7</v>
      </c>
      <c r="H37" s="13" t="s">
        <v>8</v>
      </c>
    </row>
    <row r="38" spans="1:8" ht="15.75" customHeight="1" thickBot="1">
      <c r="A38" s="14"/>
      <c r="B38" s="14"/>
      <c r="C38" s="14"/>
      <c r="D38" s="15"/>
      <c r="E38" s="16" t="s">
        <v>9</v>
      </c>
      <c r="F38" s="16" t="s">
        <v>10</v>
      </c>
      <c r="G38" s="17" t="s">
        <v>11</v>
      </c>
      <c r="H38" s="16" t="s">
        <v>12</v>
      </c>
    </row>
    <row r="39" spans="1:8" ht="15.75" customHeight="1" thickTop="1">
      <c r="A39" s="40">
        <v>20</v>
      </c>
      <c r="B39" s="18"/>
      <c r="C39" s="18"/>
      <c r="D39" s="19" t="s">
        <v>419</v>
      </c>
      <c r="E39" s="20"/>
      <c r="F39" s="21"/>
      <c r="G39" s="22"/>
      <c r="H39" s="20"/>
    </row>
    <row r="40" spans="1:8" ht="15.75" customHeight="1">
      <c r="A40" s="40"/>
      <c r="B40" s="18"/>
      <c r="C40" s="18"/>
      <c r="D40" s="19" t="s">
        <v>420</v>
      </c>
      <c r="E40" s="20"/>
      <c r="F40" s="21"/>
      <c r="G40" s="22"/>
      <c r="H40" s="20"/>
    </row>
    <row r="41" spans="1:8" ht="15.75" customHeight="1">
      <c r="A41" s="40"/>
      <c r="B41" s="18"/>
      <c r="C41" s="41"/>
      <c r="D41" s="42"/>
      <c r="E41" s="20"/>
      <c r="F41" s="21"/>
      <c r="G41" s="30"/>
      <c r="H41" s="24"/>
    </row>
    <row r="42" spans="1:8" ht="15.75" hidden="1">
      <c r="A42" s="44"/>
      <c r="B42" s="18"/>
      <c r="C42" s="45">
        <v>4122</v>
      </c>
      <c r="D42" s="46" t="s">
        <v>38</v>
      </c>
      <c r="E42" s="24">
        <v>0</v>
      </c>
      <c r="F42" s="25">
        <v>0</v>
      </c>
      <c r="G42" s="30">
        <v>0</v>
      </c>
      <c r="H42" s="24" t="e">
        <f>(#REF!/F42)*100</f>
        <v>#REF!</v>
      </c>
    </row>
    <row r="43" spans="1:8" ht="15.75">
      <c r="A43" s="44"/>
      <c r="B43" s="18"/>
      <c r="C43" s="45">
        <v>4116</v>
      </c>
      <c r="D43" s="46" t="s">
        <v>39</v>
      </c>
      <c r="E43" s="20">
        <v>0</v>
      </c>
      <c r="F43" s="21">
        <v>391.5</v>
      </c>
      <c r="G43" s="30">
        <v>0</v>
      </c>
      <c r="H43" s="24">
        <f aca="true" t="shared" si="1" ref="H43:H57">(G43/F43)*100</f>
        <v>0</v>
      </c>
    </row>
    <row r="44" spans="1:8" ht="15.75" customHeight="1">
      <c r="A44" s="44">
        <v>71024</v>
      </c>
      <c r="B44" s="18"/>
      <c r="C44" s="41">
        <v>4213</v>
      </c>
      <c r="D44" s="42" t="s">
        <v>40</v>
      </c>
      <c r="E44" s="20">
        <v>413.2</v>
      </c>
      <c r="F44" s="21">
        <v>413.2</v>
      </c>
      <c r="G44" s="30">
        <v>0</v>
      </c>
      <c r="H44" s="24">
        <f t="shared" si="1"/>
        <v>0</v>
      </c>
    </row>
    <row r="45" spans="1:8" ht="15.75" customHeight="1">
      <c r="A45" s="44">
        <v>81012</v>
      </c>
      <c r="B45" s="18"/>
      <c r="C45" s="41">
        <v>4213</v>
      </c>
      <c r="D45" s="42" t="s">
        <v>41</v>
      </c>
      <c r="E45" s="20">
        <v>355.2</v>
      </c>
      <c r="F45" s="21">
        <v>355.2</v>
      </c>
      <c r="G45" s="30">
        <v>0</v>
      </c>
      <c r="H45" s="24">
        <f t="shared" si="1"/>
        <v>0</v>
      </c>
    </row>
    <row r="46" spans="1:8" ht="15.75" customHeight="1" hidden="1">
      <c r="A46" s="40"/>
      <c r="B46" s="18"/>
      <c r="C46" s="41">
        <v>4213</v>
      </c>
      <c r="D46" s="42" t="s">
        <v>42</v>
      </c>
      <c r="E46" s="20">
        <v>0</v>
      </c>
      <c r="F46" s="21">
        <v>0</v>
      </c>
      <c r="G46" s="30"/>
      <c r="H46" s="24" t="e">
        <f t="shared" si="1"/>
        <v>#DIV/0!</v>
      </c>
    </row>
    <row r="47" spans="1:8" ht="15.75" customHeight="1" hidden="1">
      <c r="A47" s="40"/>
      <c r="B47" s="18"/>
      <c r="C47" s="41">
        <v>4213</v>
      </c>
      <c r="D47" s="42" t="s">
        <v>43</v>
      </c>
      <c r="E47" s="20"/>
      <c r="F47" s="21"/>
      <c r="G47" s="30"/>
      <c r="H47" s="24" t="e">
        <f t="shared" si="1"/>
        <v>#DIV/0!</v>
      </c>
    </row>
    <row r="48" spans="1:8" ht="15.75">
      <c r="A48" s="44">
        <v>71024</v>
      </c>
      <c r="B48" s="18"/>
      <c r="C48" s="45">
        <v>4216</v>
      </c>
      <c r="D48" s="46" t="s">
        <v>44</v>
      </c>
      <c r="E48" s="24">
        <v>7849.8</v>
      </c>
      <c r="F48" s="25">
        <v>7849.8</v>
      </c>
      <c r="G48" s="30">
        <v>0</v>
      </c>
      <c r="H48" s="24">
        <f t="shared" si="1"/>
        <v>0</v>
      </c>
    </row>
    <row r="49" spans="1:8" ht="15.75">
      <c r="A49" s="44">
        <v>81012</v>
      </c>
      <c r="B49" s="18"/>
      <c r="C49" s="45">
        <v>4216</v>
      </c>
      <c r="D49" s="46" t="s">
        <v>45</v>
      </c>
      <c r="E49" s="24">
        <v>6749.8</v>
      </c>
      <c r="F49" s="25">
        <v>6749.8</v>
      </c>
      <c r="G49" s="30">
        <v>0</v>
      </c>
      <c r="H49" s="24">
        <f t="shared" si="1"/>
        <v>0</v>
      </c>
    </row>
    <row r="50" spans="1:8" ht="15.75">
      <c r="A50" s="47"/>
      <c r="B50" s="18"/>
      <c r="C50" s="45">
        <v>4216</v>
      </c>
      <c r="D50" s="46" t="s">
        <v>46</v>
      </c>
      <c r="E50" s="24">
        <v>4432</v>
      </c>
      <c r="F50" s="25">
        <v>4432</v>
      </c>
      <c r="G50" s="30">
        <v>0</v>
      </c>
      <c r="H50" s="24">
        <f t="shared" si="1"/>
        <v>0</v>
      </c>
    </row>
    <row r="51" spans="1:8" ht="15.75" hidden="1">
      <c r="A51" s="47"/>
      <c r="B51" s="18"/>
      <c r="C51" s="45">
        <v>4216</v>
      </c>
      <c r="D51" s="46" t="s">
        <v>47</v>
      </c>
      <c r="E51" s="24">
        <v>0</v>
      </c>
      <c r="F51" s="25">
        <v>0</v>
      </c>
      <c r="G51" s="30"/>
      <c r="H51" s="24" t="e">
        <f t="shared" si="1"/>
        <v>#DIV/0!</v>
      </c>
    </row>
    <row r="52" spans="1:8" ht="15" hidden="1">
      <c r="A52" s="48"/>
      <c r="B52" s="49"/>
      <c r="C52" s="45">
        <v>4223</v>
      </c>
      <c r="D52" s="50" t="s">
        <v>48</v>
      </c>
      <c r="E52" s="24">
        <v>0</v>
      </c>
      <c r="F52" s="25">
        <v>0</v>
      </c>
      <c r="G52" s="30"/>
      <c r="H52" s="24" t="e">
        <f t="shared" si="1"/>
        <v>#DIV/0!</v>
      </c>
    </row>
    <row r="53" spans="1:8" ht="15">
      <c r="A53" s="51"/>
      <c r="B53" s="52">
        <v>2219</v>
      </c>
      <c r="C53" s="53">
        <v>2322</v>
      </c>
      <c r="D53" s="50" t="s">
        <v>423</v>
      </c>
      <c r="E53" s="28">
        <v>0</v>
      </c>
      <c r="F53" s="29">
        <v>0</v>
      </c>
      <c r="G53" s="30">
        <v>2.8</v>
      </c>
      <c r="H53" s="24" t="e">
        <f t="shared" si="1"/>
        <v>#DIV/0!</v>
      </c>
    </row>
    <row r="54" spans="1:8" ht="15">
      <c r="A54" s="54"/>
      <c r="B54" s="53">
        <v>3326</v>
      </c>
      <c r="C54" s="23">
        <v>3122</v>
      </c>
      <c r="D54" s="23" t="s">
        <v>49</v>
      </c>
      <c r="E54" s="55">
        <v>0</v>
      </c>
      <c r="F54" s="25">
        <v>0</v>
      </c>
      <c r="G54" s="26">
        <v>57</v>
      </c>
      <c r="H54" s="24" t="e">
        <f t="shared" si="1"/>
        <v>#DIV/0!</v>
      </c>
    </row>
    <row r="55" spans="1:8" ht="15">
      <c r="A55" s="54"/>
      <c r="B55" s="53">
        <v>3631</v>
      </c>
      <c r="C55" s="23">
        <v>2324</v>
      </c>
      <c r="D55" s="23" t="s">
        <v>50</v>
      </c>
      <c r="E55" s="55">
        <v>0</v>
      </c>
      <c r="F55" s="25">
        <v>0</v>
      </c>
      <c r="G55" s="26">
        <v>23.7</v>
      </c>
      <c r="H55" s="24" t="e">
        <f t="shared" si="1"/>
        <v>#DIV/0!</v>
      </c>
    </row>
    <row r="56" spans="1:8" ht="15">
      <c r="A56" s="54"/>
      <c r="B56" s="53">
        <v>3725</v>
      </c>
      <c r="C56" s="23">
        <v>2324</v>
      </c>
      <c r="D56" s="23" t="s">
        <v>424</v>
      </c>
      <c r="E56" s="55">
        <v>0</v>
      </c>
      <c r="F56" s="25">
        <v>0</v>
      </c>
      <c r="G56" s="26">
        <v>13.3</v>
      </c>
      <c r="H56" s="24" t="e">
        <f t="shared" si="1"/>
        <v>#DIV/0!</v>
      </c>
    </row>
    <row r="57" spans="1:8" ht="15">
      <c r="A57" s="54"/>
      <c r="B57" s="53">
        <v>3745</v>
      </c>
      <c r="C57" s="23">
        <v>2324</v>
      </c>
      <c r="D57" s="23" t="s">
        <v>51</v>
      </c>
      <c r="E57" s="55">
        <v>0</v>
      </c>
      <c r="F57" s="25">
        <v>0</v>
      </c>
      <c r="G57" s="26">
        <v>2.8</v>
      </c>
      <c r="H57" s="24" t="e">
        <f t="shared" si="1"/>
        <v>#DIV/0!</v>
      </c>
    </row>
    <row r="58" spans="1:8" ht="15" hidden="1">
      <c r="A58" s="54"/>
      <c r="B58" s="53"/>
      <c r="C58" s="23"/>
      <c r="D58" s="50"/>
      <c r="E58" s="55">
        <v>0</v>
      </c>
      <c r="F58" s="25">
        <v>0</v>
      </c>
      <c r="G58" s="26"/>
      <c r="H58" s="24" t="e">
        <f>(#REF!/F58)*100</f>
        <v>#REF!</v>
      </c>
    </row>
    <row r="59" spans="1:8" ht="15.75" thickBot="1">
      <c r="A59" s="56"/>
      <c r="B59" s="57"/>
      <c r="C59" s="57"/>
      <c r="D59" s="57"/>
      <c r="E59" s="58"/>
      <c r="F59" s="59"/>
      <c r="G59" s="43"/>
      <c r="H59" s="58"/>
    </row>
    <row r="60" spans="1:8" s="38" customFormat="1" ht="21.75" customHeight="1" thickBot="1" thickTop="1">
      <c r="A60" s="60"/>
      <c r="B60" s="33"/>
      <c r="C60" s="33"/>
      <c r="D60" s="34" t="s">
        <v>52</v>
      </c>
      <c r="E60" s="35">
        <f>SUM(E41:E59)</f>
        <v>19800</v>
      </c>
      <c r="F60" s="36">
        <f>SUM(F41:F59)</f>
        <v>20191.5</v>
      </c>
      <c r="G60" s="37">
        <f>SUM(G41:G59)</f>
        <v>99.6</v>
      </c>
      <c r="H60" s="35">
        <f>(G60/F60)*100</f>
        <v>0.49327687393210007</v>
      </c>
    </row>
    <row r="61" spans="1:8" ht="15" customHeight="1">
      <c r="A61" s="61"/>
      <c r="B61" s="61"/>
      <c r="C61" s="61"/>
      <c r="D61" s="7"/>
      <c r="E61" s="62"/>
      <c r="F61" s="62"/>
      <c r="G61" s="3"/>
      <c r="H61" s="3"/>
    </row>
    <row r="62" spans="1:8" ht="15" customHeight="1">
      <c r="A62" s="61"/>
      <c r="B62" s="61"/>
      <c r="C62" s="61"/>
      <c r="D62" s="7"/>
      <c r="E62" s="62"/>
      <c r="F62" s="62"/>
      <c r="G62" s="62"/>
      <c r="H62" s="62"/>
    </row>
    <row r="63" spans="1:8" ht="15" customHeight="1" thickBot="1">
      <c r="A63" s="61"/>
      <c r="B63" s="61"/>
      <c r="C63" s="61"/>
      <c r="D63" s="7"/>
      <c r="E63" s="62"/>
      <c r="F63" s="62"/>
      <c r="G63" s="62"/>
      <c r="H63" s="62"/>
    </row>
    <row r="64" spans="1:8" ht="15.75">
      <c r="A64" s="11" t="s">
        <v>2</v>
      </c>
      <c r="B64" s="11" t="s">
        <v>3</v>
      </c>
      <c r="C64" s="11" t="s">
        <v>4</v>
      </c>
      <c r="D64" s="12" t="s">
        <v>5</v>
      </c>
      <c r="E64" s="13" t="s">
        <v>6</v>
      </c>
      <c r="F64" s="13" t="s">
        <v>6</v>
      </c>
      <c r="G64" s="13" t="s">
        <v>7</v>
      </c>
      <c r="H64" s="13" t="s">
        <v>8</v>
      </c>
    </row>
    <row r="65" spans="1:8" ht="15.75" customHeight="1" thickBot="1">
      <c r="A65" s="14"/>
      <c r="B65" s="14"/>
      <c r="C65" s="14"/>
      <c r="D65" s="15"/>
      <c r="E65" s="16" t="s">
        <v>9</v>
      </c>
      <c r="F65" s="16" t="s">
        <v>10</v>
      </c>
      <c r="G65" s="17" t="s">
        <v>11</v>
      </c>
      <c r="H65" s="16" t="s">
        <v>12</v>
      </c>
    </row>
    <row r="66" spans="1:8" ht="16.5" customHeight="1" thickTop="1">
      <c r="A66" s="40">
        <v>30</v>
      </c>
      <c r="B66" s="18"/>
      <c r="C66" s="18"/>
      <c r="D66" s="19" t="s">
        <v>421</v>
      </c>
      <c r="E66" s="63"/>
      <c r="F66" s="64"/>
      <c r="G66" s="65"/>
      <c r="H66" s="63"/>
    </row>
    <row r="67" spans="1:8" ht="15" customHeight="1">
      <c r="A67" s="66"/>
      <c r="B67" s="67"/>
      <c r="C67" s="67"/>
      <c r="D67" s="67" t="s">
        <v>422</v>
      </c>
      <c r="E67" s="24"/>
      <c r="F67" s="25"/>
      <c r="G67" s="26"/>
      <c r="H67" s="24"/>
    </row>
    <row r="68" spans="1:8" ht="15" customHeight="1">
      <c r="A68" s="66"/>
      <c r="B68" s="67"/>
      <c r="C68" s="67"/>
      <c r="D68" s="67"/>
      <c r="E68" s="20"/>
      <c r="F68" s="21"/>
      <c r="G68" s="22"/>
      <c r="H68" s="24"/>
    </row>
    <row r="69" spans="1:8" ht="15" customHeight="1">
      <c r="A69" s="66"/>
      <c r="B69" s="67"/>
      <c r="C69" s="68">
        <v>1342</v>
      </c>
      <c r="D69" s="68" t="s">
        <v>53</v>
      </c>
      <c r="E69" s="69">
        <v>50</v>
      </c>
      <c r="F69" s="21">
        <v>3</v>
      </c>
      <c r="G69" s="22">
        <v>3.1</v>
      </c>
      <c r="H69" s="24">
        <f aca="true" t="shared" si="2" ref="H69:H105">(G69/F69)*100</f>
        <v>103.33333333333334</v>
      </c>
    </row>
    <row r="70" spans="1:8" ht="15">
      <c r="A70" s="70"/>
      <c r="B70" s="68"/>
      <c r="C70" s="68">
        <v>1343</v>
      </c>
      <c r="D70" s="68" t="s">
        <v>54</v>
      </c>
      <c r="E70" s="69">
        <v>1000</v>
      </c>
      <c r="F70" s="21">
        <v>80</v>
      </c>
      <c r="G70" s="22">
        <v>80.3</v>
      </c>
      <c r="H70" s="24">
        <f t="shared" si="2"/>
        <v>100.37499999999999</v>
      </c>
    </row>
    <row r="71" spans="1:8" ht="15">
      <c r="A71" s="54"/>
      <c r="B71" s="23"/>
      <c r="C71" s="23">
        <v>1345</v>
      </c>
      <c r="D71" s="23" t="s">
        <v>55</v>
      </c>
      <c r="E71" s="71">
        <v>150</v>
      </c>
      <c r="F71" s="72">
        <v>36.5</v>
      </c>
      <c r="G71" s="73">
        <v>36.6</v>
      </c>
      <c r="H71" s="24">
        <f t="shared" si="2"/>
        <v>100.27397260273973</v>
      </c>
    </row>
    <row r="72" spans="1:8" ht="15">
      <c r="A72" s="54"/>
      <c r="B72" s="23"/>
      <c r="C72" s="23">
        <v>1361</v>
      </c>
      <c r="D72" s="23" t="s">
        <v>14</v>
      </c>
      <c r="E72" s="74">
        <v>60</v>
      </c>
      <c r="F72" s="72">
        <v>0.2</v>
      </c>
      <c r="G72" s="73">
        <v>0.2</v>
      </c>
      <c r="H72" s="24">
        <f t="shared" si="2"/>
        <v>100</v>
      </c>
    </row>
    <row r="73" spans="1:8" ht="15" customHeight="1">
      <c r="A73" s="54">
        <v>98005</v>
      </c>
      <c r="B73" s="23"/>
      <c r="C73" s="23">
        <v>4111</v>
      </c>
      <c r="D73" s="23" t="s">
        <v>56</v>
      </c>
      <c r="E73" s="74">
        <v>0</v>
      </c>
      <c r="F73" s="72">
        <v>0</v>
      </c>
      <c r="G73" s="73">
        <v>129.8</v>
      </c>
      <c r="H73" s="24" t="e">
        <f t="shared" si="2"/>
        <v>#DIV/0!</v>
      </c>
    </row>
    <row r="74" spans="1:8" ht="15" customHeight="1">
      <c r="A74" s="54">
        <v>98116</v>
      </c>
      <c r="B74" s="23"/>
      <c r="C74" s="23">
        <v>4111</v>
      </c>
      <c r="D74" s="23" t="s">
        <v>57</v>
      </c>
      <c r="E74" s="74">
        <v>0</v>
      </c>
      <c r="F74" s="72">
        <v>1148.3</v>
      </c>
      <c r="G74" s="73">
        <v>1148.3</v>
      </c>
      <c r="H74" s="24">
        <f t="shared" si="2"/>
        <v>100</v>
      </c>
    </row>
    <row r="75" spans="1:8" ht="15" customHeight="1">
      <c r="A75" s="54">
        <v>98216</v>
      </c>
      <c r="B75" s="23"/>
      <c r="C75" s="23">
        <v>4111</v>
      </c>
      <c r="D75" s="23" t="s">
        <v>58</v>
      </c>
      <c r="E75" s="74">
        <v>0</v>
      </c>
      <c r="F75" s="72">
        <v>1180.5</v>
      </c>
      <c r="G75" s="73">
        <v>1180.5</v>
      </c>
      <c r="H75" s="24">
        <f t="shared" si="2"/>
        <v>100</v>
      </c>
    </row>
    <row r="76" spans="1:8" ht="14.25" customHeight="1">
      <c r="A76" s="54"/>
      <c r="B76" s="23"/>
      <c r="C76" s="23">
        <v>4116</v>
      </c>
      <c r="D76" s="23" t="s">
        <v>59</v>
      </c>
      <c r="E76" s="74">
        <v>0</v>
      </c>
      <c r="F76" s="72">
        <v>0</v>
      </c>
      <c r="G76" s="73">
        <v>864.6</v>
      </c>
      <c r="H76" s="24" t="e">
        <f t="shared" si="2"/>
        <v>#DIV/0!</v>
      </c>
    </row>
    <row r="77" spans="1:8" ht="15" customHeight="1">
      <c r="A77" s="54"/>
      <c r="B77" s="23"/>
      <c r="C77" s="23">
        <v>4121</v>
      </c>
      <c r="D77" s="23" t="s">
        <v>60</v>
      </c>
      <c r="E77" s="74">
        <v>0</v>
      </c>
      <c r="F77" s="72">
        <v>0</v>
      </c>
      <c r="G77" s="73">
        <v>107</v>
      </c>
      <c r="H77" s="24" t="e">
        <f t="shared" si="2"/>
        <v>#DIV/0!</v>
      </c>
    </row>
    <row r="78" spans="1:8" ht="15" customHeight="1" hidden="1">
      <c r="A78" s="54"/>
      <c r="B78" s="23"/>
      <c r="C78" s="23">
        <v>4122</v>
      </c>
      <c r="D78" s="23" t="s">
        <v>61</v>
      </c>
      <c r="E78" s="74"/>
      <c r="F78" s="72"/>
      <c r="G78" s="73"/>
      <c r="H78" s="24" t="e">
        <f t="shared" si="2"/>
        <v>#DIV/0!</v>
      </c>
    </row>
    <row r="79" spans="1:8" ht="15" hidden="1">
      <c r="A79" s="54"/>
      <c r="B79" s="23"/>
      <c r="C79" s="23">
        <v>4132</v>
      </c>
      <c r="D79" s="23" t="s">
        <v>62</v>
      </c>
      <c r="E79" s="74"/>
      <c r="F79" s="72"/>
      <c r="G79" s="73"/>
      <c r="H79" s="24" t="e">
        <f t="shared" si="2"/>
        <v>#DIV/0!</v>
      </c>
    </row>
    <row r="80" spans="1:8" ht="15" hidden="1">
      <c r="A80" s="54"/>
      <c r="B80" s="23"/>
      <c r="C80" s="23">
        <v>4216</v>
      </c>
      <c r="D80" s="23" t="s">
        <v>63</v>
      </c>
      <c r="E80" s="74"/>
      <c r="F80" s="72"/>
      <c r="G80" s="73"/>
      <c r="H80" s="24" t="e">
        <f t="shared" si="2"/>
        <v>#DIV/0!</v>
      </c>
    </row>
    <row r="81" spans="1:8" ht="15" customHeight="1" hidden="1">
      <c r="A81" s="54"/>
      <c r="B81" s="23"/>
      <c r="C81" s="23">
        <v>4222</v>
      </c>
      <c r="D81" s="23" t="s">
        <v>64</v>
      </c>
      <c r="E81" s="74"/>
      <c r="F81" s="72"/>
      <c r="G81" s="73"/>
      <c r="H81" s="24" t="e">
        <f t="shared" si="2"/>
        <v>#DIV/0!</v>
      </c>
    </row>
    <row r="82" spans="1:8" ht="15">
      <c r="A82" s="54"/>
      <c r="B82" s="23">
        <v>2219</v>
      </c>
      <c r="C82" s="23">
        <v>2133</v>
      </c>
      <c r="D82" s="23" t="s">
        <v>65</v>
      </c>
      <c r="E82" s="74">
        <v>80</v>
      </c>
      <c r="F82" s="72">
        <v>0</v>
      </c>
      <c r="G82" s="73">
        <v>0</v>
      </c>
      <c r="H82" s="24" t="e">
        <f t="shared" si="2"/>
        <v>#DIV/0!</v>
      </c>
    </row>
    <row r="83" spans="1:8" ht="15">
      <c r="A83" s="54"/>
      <c r="B83" s="23">
        <v>2219</v>
      </c>
      <c r="C83" s="23">
        <v>2329</v>
      </c>
      <c r="D83" s="23" t="s">
        <v>430</v>
      </c>
      <c r="E83" s="24">
        <v>5600</v>
      </c>
      <c r="F83" s="25">
        <v>403.5</v>
      </c>
      <c r="G83" s="26">
        <v>409.1</v>
      </c>
      <c r="H83" s="24">
        <f t="shared" si="2"/>
        <v>101.38785625774473</v>
      </c>
    </row>
    <row r="84" spans="1:8" ht="15" hidden="1">
      <c r="A84" s="54"/>
      <c r="B84" s="23">
        <v>2229</v>
      </c>
      <c r="C84" s="23">
        <v>2324</v>
      </c>
      <c r="D84" s="23" t="s">
        <v>66</v>
      </c>
      <c r="E84" s="20"/>
      <c r="F84" s="21"/>
      <c r="G84" s="22"/>
      <c r="H84" s="24" t="e">
        <f t="shared" si="2"/>
        <v>#DIV/0!</v>
      </c>
    </row>
    <row r="85" spans="1:8" ht="15" hidden="1">
      <c r="A85" s="54"/>
      <c r="B85" s="23">
        <v>2221</v>
      </c>
      <c r="C85" s="23">
        <v>2329</v>
      </c>
      <c r="D85" s="23" t="s">
        <v>67</v>
      </c>
      <c r="E85" s="20"/>
      <c r="F85" s="21"/>
      <c r="G85" s="22"/>
      <c r="H85" s="24" t="e">
        <f t="shared" si="2"/>
        <v>#DIV/0!</v>
      </c>
    </row>
    <row r="86" spans="1:8" ht="15">
      <c r="A86" s="54"/>
      <c r="B86" s="23">
        <v>3341</v>
      </c>
      <c r="C86" s="23">
        <v>2111</v>
      </c>
      <c r="D86" s="23" t="s">
        <v>68</v>
      </c>
      <c r="E86" s="75">
        <v>5</v>
      </c>
      <c r="F86" s="76">
        <v>5</v>
      </c>
      <c r="G86" s="77">
        <v>0.8</v>
      </c>
      <c r="H86" s="24">
        <f t="shared" si="2"/>
        <v>16</v>
      </c>
    </row>
    <row r="87" spans="1:8" ht="15">
      <c r="A87" s="54"/>
      <c r="B87" s="23">
        <v>3349</v>
      </c>
      <c r="C87" s="23">
        <v>2111</v>
      </c>
      <c r="D87" s="23" t="s">
        <v>69</v>
      </c>
      <c r="E87" s="75">
        <v>0</v>
      </c>
      <c r="F87" s="76">
        <v>1124</v>
      </c>
      <c r="G87" s="77">
        <v>156.2</v>
      </c>
      <c r="H87" s="24">
        <f t="shared" si="2"/>
        <v>13.89679715302491</v>
      </c>
    </row>
    <row r="88" spans="1:8" ht="15">
      <c r="A88" s="54"/>
      <c r="B88" s="23">
        <v>3631</v>
      </c>
      <c r="C88" s="23">
        <v>2133</v>
      </c>
      <c r="D88" s="23" t="s">
        <v>70</v>
      </c>
      <c r="E88" s="55">
        <v>500</v>
      </c>
      <c r="F88" s="25">
        <v>130.1</v>
      </c>
      <c r="G88" s="26">
        <v>130.2</v>
      </c>
      <c r="H88" s="24">
        <f t="shared" si="2"/>
        <v>100.07686395080707</v>
      </c>
    </row>
    <row r="89" spans="1:8" ht="15">
      <c r="A89" s="54"/>
      <c r="B89" s="23">
        <v>3632</v>
      </c>
      <c r="C89" s="23">
        <v>2111</v>
      </c>
      <c r="D89" s="23" t="s">
        <v>71</v>
      </c>
      <c r="E89" s="55">
        <v>400</v>
      </c>
      <c r="F89" s="25">
        <v>130.5</v>
      </c>
      <c r="G89" s="26">
        <v>130.6</v>
      </c>
      <c r="H89" s="24">
        <f t="shared" si="2"/>
        <v>100.07662835249043</v>
      </c>
    </row>
    <row r="90" spans="1:8" ht="15">
      <c r="A90" s="54"/>
      <c r="B90" s="23">
        <v>3632</v>
      </c>
      <c r="C90" s="23">
        <v>2132</v>
      </c>
      <c r="D90" s="23" t="s">
        <v>72</v>
      </c>
      <c r="E90" s="55">
        <v>25</v>
      </c>
      <c r="F90" s="25">
        <v>0</v>
      </c>
      <c r="G90" s="26">
        <v>0</v>
      </c>
      <c r="H90" s="24" t="e">
        <f t="shared" si="2"/>
        <v>#DIV/0!</v>
      </c>
    </row>
    <row r="91" spans="1:8" ht="15">
      <c r="A91" s="54"/>
      <c r="B91" s="23">
        <v>3632</v>
      </c>
      <c r="C91" s="23">
        <v>2329</v>
      </c>
      <c r="D91" s="23" t="s">
        <v>73</v>
      </c>
      <c r="E91" s="55">
        <v>100</v>
      </c>
      <c r="F91" s="25">
        <v>17.4</v>
      </c>
      <c r="G91" s="26">
        <v>17.4</v>
      </c>
      <c r="H91" s="24">
        <f t="shared" si="2"/>
        <v>100</v>
      </c>
    </row>
    <row r="92" spans="1:8" ht="15" hidden="1">
      <c r="A92" s="54"/>
      <c r="B92" s="23">
        <v>3722</v>
      </c>
      <c r="C92" s="23">
        <v>2324</v>
      </c>
      <c r="D92" s="23" t="s">
        <v>74</v>
      </c>
      <c r="E92" s="55"/>
      <c r="F92" s="25"/>
      <c r="G92" s="26"/>
      <c r="H92" s="24" t="e">
        <f t="shared" si="2"/>
        <v>#DIV/0!</v>
      </c>
    </row>
    <row r="93" spans="1:8" ht="15" hidden="1">
      <c r="A93" s="54"/>
      <c r="B93" s="23">
        <v>5512</v>
      </c>
      <c r="C93" s="23">
        <v>2132</v>
      </c>
      <c r="D93" s="23" t="s">
        <v>75</v>
      </c>
      <c r="E93" s="24"/>
      <c r="F93" s="25"/>
      <c r="G93" s="26"/>
      <c r="H93" s="24" t="e">
        <f t="shared" si="2"/>
        <v>#DIV/0!</v>
      </c>
    </row>
    <row r="94" spans="1:8" ht="15">
      <c r="A94" s="54"/>
      <c r="B94" s="23">
        <v>5512</v>
      </c>
      <c r="C94" s="23">
        <v>2324</v>
      </c>
      <c r="D94" s="23" t="s">
        <v>76</v>
      </c>
      <c r="E94" s="24">
        <v>0</v>
      </c>
      <c r="F94" s="25">
        <v>0</v>
      </c>
      <c r="G94" s="26">
        <v>5.7</v>
      </c>
      <c r="H94" s="24" t="e">
        <f t="shared" si="2"/>
        <v>#DIV/0!</v>
      </c>
    </row>
    <row r="95" spans="1:8" ht="15">
      <c r="A95" s="54"/>
      <c r="B95" s="23">
        <v>6171</v>
      </c>
      <c r="C95" s="23">
        <v>2111</v>
      </c>
      <c r="D95" s="23" t="s">
        <v>77</v>
      </c>
      <c r="E95" s="75">
        <v>150</v>
      </c>
      <c r="F95" s="76">
        <v>150</v>
      </c>
      <c r="G95" s="77">
        <v>45</v>
      </c>
      <c r="H95" s="24">
        <f t="shared" si="2"/>
        <v>30</v>
      </c>
    </row>
    <row r="96" spans="1:8" ht="15">
      <c r="A96" s="54"/>
      <c r="B96" s="23">
        <v>6171</v>
      </c>
      <c r="C96" s="23">
        <v>2131</v>
      </c>
      <c r="D96" s="23" t="s">
        <v>78</v>
      </c>
      <c r="E96" s="71">
        <v>250</v>
      </c>
      <c r="F96" s="72">
        <v>250</v>
      </c>
      <c r="G96" s="73">
        <v>15.6</v>
      </c>
      <c r="H96" s="24">
        <f t="shared" si="2"/>
        <v>6.239999999999999</v>
      </c>
    </row>
    <row r="97" spans="1:8" ht="15">
      <c r="A97" s="54"/>
      <c r="B97" s="23">
        <v>6171</v>
      </c>
      <c r="C97" s="23">
        <v>2132</v>
      </c>
      <c r="D97" s="23" t="s">
        <v>79</v>
      </c>
      <c r="E97" s="55">
        <v>50</v>
      </c>
      <c r="F97" s="25">
        <v>50</v>
      </c>
      <c r="G97" s="26">
        <v>29.9</v>
      </c>
      <c r="H97" s="24">
        <f t="shared" si="2"/>
        <v>59.8</v>
      </c>
    </row>
    <row r="98" spans="1:8" ht="15" hidden="1">
      <c r="A98" s="54"/>
      <c r="B98" s="23">
        <v>6171</v>
      </c>
      <c r="C98" s="23">
        <v>2210</v>
      </c>
      <c r="D98" s="23" t="s">
        <v>80</v>
      </c>
      <c r="E98" s="28"/>
      <c r="F98" s="29"/>
      <c r="G98" s="30"/>
      <c r="H98" s="24" t="e">
        <f t="shared" si="2"/>
        <v>#DIV/0!</v>
      </c>
    </row>
    <row r="99" spans="1:8" ht="15" hidden="1">
      <c r="A99" s="54"/>
      <c r="B99" s="23">
        <v>6171</v>
      </c>
      <c r="C99" s="23">
        <v>2310</v>
      </c>
      <c r="D99" s="23" t="s">
        <v>81</v>
      </c>
      <c r="E99" s="24"/>
      <c r="F99" s="25"/>
      <c r="G99" s="26"/>
      <c r="H99" s="24" t="e">
        <f t="shared" si="2"/>
        <v>#DIV/0!</v>
      </c>
    </row>
    <row r="100" spans="1:8" ht="15" hidden="1">
      <c r="A100" s="54"/>
      <c r="B100" s="23">
        <v>6171</v>
      </c>
      <c r="C100" s="23">
        <v>2310</v>
      </c>
      <c r="D100" s="23" t="s">
        <v>81</v>
      </c>
      <c r="E100" s="24"/>
      <c r="F100" s="25"/>
      <c r="G100" s="26"/>
      <c r="H100" s="24" t="e">
        <f t="shared" si="2"/>
        <v>#DIV/0!</v>
      </c>
    </row>
    <row r="101" spans="1:8" ht="15">
      <c r="A101" s="54"/>
      <c r="B101" s="23">
        <v>6171</v>
      </c>
      <c r="C101" s="23">
        <v>2133</v>
      </c>
      <c r="D101" s="23" t="s">
        <v>82</v>
      </c>
      <c r="E101" s="78">
        <v>90</v>
      </c>
      <c r="F101" s="76">
        <v>0</v>
      </c>
      <c r="G101" s="77">
        <v>0</v>
      </c>
      <c r="H101" s="24" t="e">
        <f t="shared" si="2"/>
        <v>#DIV/0!</v>
      </c>
    </row>
    <row r="102" spans="1:8" ht="15" hidden="1">
      <c r="A102" s="54"/>
      <c r="B102" s="23">
        <v>6171</v>
      </c>
      <c r="C102" s="23">
        <v>2321</v>
      </c>
      <c r="D102" s="23" t="s">
        <v>83</v>
      </c>
      <c r="E102" s="78"/>
      <c r="F102" s="76"/>
      <c r="G102" s="77"/>
      <c r="H102" s="24" t="e">
        <f t="shared" si="2"/>
        <v>#DIV/0!</v>
      </c>
    </row>
    <row r="103" spans="1:8" ht="15">
      <c r="A103" s="54"/>
      <c r="B103" s="23">
        <v>6171</v>
      </c>
      <c r="C103" s="23">
        <v>2322</v>
      </c>
      <c r="D103" s="23" t="s">
        <v>84</v>
      </c>
      <c r="E103" s="55">
        <v>0</v>
      </c>
      <c r="F103" s="25">
        <v>0</v>
      </c>
      <c r="G103" s="26">
        <v>14</v>
      </c>
      <c r="H103" s="24" t="e">
        <f t="shared" si="2"/>
        <v>#DIV/0!</v>
      </c>
    </row>
    <row r="104" spans="1:8" ht="15">
      <c r="A104" s="54"/>
      <c r="B104" s="23">
        <v>6171</v>
      </c>
      <c r="C104" s="23">
        <v>2324</v>
      </c>
      <c r="D104" s="23" t="s">
        <v>85</v>
      </c>
      <c r="E104" s="55">
        <v>50</v>
      </c>
      <c r="F104" s="25">
        <v>50</v>
      </c>
      <c r="G104" s="26">
        <v>32.5</v>
      </c>
      <c r="H104" s="24">
        <f t="shared" si="2"/>
        <v>65</v>
      </c>
    </row>
    <row r="105" spans="1:8" ht="15">
      <c r="A105" s="54"/>
      <c r="B105" s="23">
        <v>6171</v>
      </c>
      <c r="C105" s="23">
        <v>2329</v>
      </c>
      <c r="D105" s="23" t="s">
        <v>86</v>
      </c>
      <c r="E105" s="55">
        <v>0</v>
      </c>
      <c r="F105" s="25">
        <v>0</v>
      </c>
      <c r="G105" s="26">
        <v>2.1</v>
      </c>
      <c r="H105" s="24" t="e">
        <f t="shared" si="2"/>
        <v>#DIV/0!</v>
      </c>
    </row>
    <row r="106" spans="1:8" ht="15" hidden="1">
      <c r="A106" s="56"/>
      <c r="B106" s="57">
        <v>6171</v>
      </c>
      <c r="C106" s="57">
        <v>3113</v>
      </c>
      <c r="D106" s="57" t="s">
        <v>87</v>
      </c>
      <c r="E106" s="58">
        <v>0</v>
      </c>
      <c r="F106" s="59">
        <v>0</v>
      </c>
      <c r="G106" s="43"/>
      <c r="H106" s="58" t="e">
        <f>(#REF!/F106)*100</f>
        <v>#REF!</v>
      </c>
    </row>
    <row r="107" spans="1:8" ht="21.75" customHeight="1" thickBot="1">
      <c r="A107" s="79"/>
      <c r="B107" s="80"/>
      <c r="C107" s="80"/>
      <c r="D107" s="80"/>
      <c r="E107" s="81"/>
      <c r="F107" s="82"/>
      <c r="G107" s="83"/>
      <c r="H107" s="81"/>
    </row>
    <row r="108" spans="1:8" s="38" customFormat="1" ht="21.75" customHeight="1" thickBot="1" thickTop="1">
      <c r="A108" s="84"/>
      <c r="B108" s="85"/>
      <c r="C108" s="85"/>
      <c r="D108" s="86" t="s">
        <v>88</v>
      </c>
      <c r="E108" s="87">
        <f>SUM(E69:E107)</f>
        <v>8560</v>
      </c>
      <c r="F108" s="88">
        <f>SUM(F69:F107)</f>
        <v>4759</v>
      </c>
      <c r="G108" s="89">
        <f>SUM(G69:G107)</f>
        <v>4539.5</v>
      </c>
      <c r="H108" s="35">
        <f>(G108/F108)*100</f>
        <v>95.38768648875813</v>
      </c>
    </row>
    <row r="109" spans="1:8" ht="15" customHeight="1">
      <c r="A109" s="61"/>
      <c r="B109" s="61"/>
      <c r="C109" s="61"/>
      <c r="D109" s="7"/>
      <c r="E109" s="62"/>
      <c r="F109" s="62"/>
      <c r="G109" s="62"/>
      <c r="H109" s="62"/>
    </row>
    <row r="110" spans="1:8" ht="15" customHeight="1">
      <c r="A110" s="61"/>
      <c r="B110" s="61"/>
      <c r="C110" s="61"/>
      <c r="D110" s="7"/>
      <c r="E110" s="62"/>
      <c r="F110" s="62"/>
      <c r="G110" s="62"/>
      <c r="H110" s="62"/>
    </row>
    <row r="111" spans="1:8" ht="12.75" customHeight="1" hidden="1">
      <c r="A111" s="61"/>
      <c r="B111" s="61"/>
      <c r="C111" s="61"/>
      <c r="D111" s="7"/>
      <c r="E111" s="62"/>
      <c r="F111" s="62"/>
      <c r="G111" s="62"/>
      <c r="H111" s="62"/>
    </row>
    <row r="112" spans="1:8" ht="15" customHeight="1" thickBot="1">
      <c r="A112" s="61"/>
      <c r="B112" s="61"/>
      <c r="C112" s="61"/>
      <c r="D112" s="7"/>
      <c r="E112" s="62"/>
      <c r="F112" s="62"/>
      <c r="G112" s="62"/>
      <c r="H112" s="62"/>
    </row>
    <row r="113" spans="1:8" ht="15.75">
      <c r="A113" s="11" t="s">
        <v>2</v>
      </c>
      <c r="B113" s="11" t="s">
        <v>3</v>
      </c>
      <c r="C113" s="11" t="s">
        <v>4</v>
      </c>
      <c r="D113" s="12" t="s">
        <v>5</v>
      </c>
      <c r="E113" s="13" t="s">
        <v>6</v>
      </c>
      <c r="F113" s="13" t="s">
        <v>6</v>
      </c>
      <c r="G113" s="13" t="s">
        <v>7</v>
      </c>
      <c r="H113" s="13" t="s">
        <v>8</v>
      </c>
    </row>
    <row r="114" spans="1:8" ht="15.75" customHeight="1" thickBot="1">
      <c r="A114" s="14"/>
      <c r="B114" s="14"/>
      <c r="C114" s="14"/>
      <c r="D114" s="15"/>
      <c r="E114" s="16" t="s">
        <v>9</v>
      </c>
      <c r="F114" s="16" t="s">
        <v>10</v>
      </c>
      <c r="G114" s="17" t="s">
        <v>11</v>
      </c>
      <c r="H114" s="16" t="s">
        <v>12</v>
      </c>
    </row>
    <row r="115" spans="1:8" ht="16.5" customHeight="1" thickTop="1">
      <c r="A115" s="18">
        <v>50</v>
      </c>
      <c r="B115" s="18"/>
      <c r="C115" s="18"/>
      <c r="D115" s="19" t="s">
        <v>89</v>
      </c>
      <c r="E115" s="20"/>
      <c r="F115" s="21"/>
      <c r="G115" s="22"/>
      <c r="H115" s="20"/>
    </row>
    <row r="116" spans="1:8" ht="15" customHeight="1">
      <c r="A116" s="23"/>
      <c r="B116" s="23"/>
      <c r="C116" s="23"/>
      <c r="D116" s="67"/>
      <c r="E116" s="24"/>
      <c r="F116" s="25"/>
      <c r="G116" s="26"/>
      <c r="H116" s="24"/>
    </row>
    <row r="117" spans="1:8" ht="15">
      <c r="A117" s="23"/>
      <c r="B117" s="23"/>
      <c r="C117" s="23">
        <v>1361</v>
      </c>
      <c r="D117" s="23" t="s">
        <v>14</v>
      </c>
      <c r="E117" s="55">
        <v>8</v>
      </c>
      <c r="F117" s="25">
        <v>8</v>
      </c>
      <c r="G117" s="26">
        <v>3</v>
      </c>
      <c r="H117" s="24">
        <f aca="true" t="shared" si="3" ref="H117:H136">(G117/F117)*100</f>
        <v>37.5</v>
      </c>
    </row>
    <row r="118" spans="1:8" ht="15" hidden="1">
      <c r="A118" s="23"/>
      <c r="B118" s="23"/>
      <c r="C118" s="23">
        <v>2460</v>
      </c>
      <c r="D118" s="23" t="s">
        <v>90</v>
      </c>
      <c r="E118" s="24">
        <v>0</v>
      </c>
      <c r="F118" s="25">
        <v>0</v>
      </c>
      <c r="G118" s="26"/>
      <c r="H118" s="24" t="e">
        <f t="shared" si="3"/>
        <v>#DIV/0!</v>
      </c>
    </row>
    <row r="119" spans="1:8" ht="15">
      <c r="A119" s="23">
        <v>13235</v>
      </c>
      <c r="B119" s="23"/>
      <c r="C119" s="23">
        <v>4116</v>
      </c>
      <c r="D119" s="23" t="s">
        <v>91</v>
      </c>
      <c r="E119" s="55">
        <v>109000</v>
      </c>
      <c r="F119" s="25">
        <v>91000</v>
      </c>
      <c r="G119" s="26">
        <v>24975</v>
      </c>
      <c r="H119" s="24">
        <f t="shared" si="3"/>
        <v>27.44505494505495</v>
      </c>
    </row>
    <row r="120" spans="1:8" ht="15">
      <c r="A120" s="23">
        <v>13306</v>
      </c>
      <c r="B120" s="23"/>
      <c r="C120" s="23">
        <v>4116</v>
      </c>
      <c r="D120" s="23" t="s">
        <v>92</v>
      </c>
      <c r="E120" s="55">
        <v>30100</v>
      </c>
      <c r="F120" s="25">
        <v>30000</v>
      </c>
      <c r="G120" s="26">
        <v>8500</v>
      </c>
      <c r="H120" s="24">
        <f t="shared" si="3"/>
        <v>28.333333333333332</v>
      </c>
    </row>
    <row r="121" spans="1:8" ht="15" hidden="1">
      <c r="A121" s="23"/>
      <c r="B121" s="23"/>
      <c r="C121" s="23">
        <v>4116</v>
      </c>
      <c r="D121" s="23" t="s">
        <v>93</v>
      </c>
      <c r="E121" s="24"/>
      <c r="F121" s="25"/>
      <c r="G121" s="26"/>
      <c r="H121" s="24" t="e">
        <f t="shared" si="3"/>
        <v>#DIV/0!</v>
      </c>
    </row>
    <row r="122" spans="1:8" ht="15" hidden="1">
      <c r="A122" s="23">
        <v>434</v>
      </c>
      <c r="B122" s="23"/>
      <c r="C122" s="23">
        <v>4122</v>
      </c>
      <c r="D122" s="23" t="s">
        <v>94</v>
      </c>
      <c r="E122" s="24"/>
      <c r="F122" s="25"/>
      <c r="G122" s="26"/>
      <c r="H122" s="24" t="e">
        <f t="shared" si="3"/>
        <v>#DIV/0!</v>
      </c>
    </row>
    <row r="123" spans="1:8" ht="15" customHeight="1">
      <c r="A123" s="23"/>
      <c r="B123" s="23">
        <v>3599</v>
      </c>
      <c r="C123" s="23">
        <v>2324</v>
      </c>
      <c r="D123" s="23" t="s">
        <v>95</v>
      </c>
      <c r="E123" s="24">
        <v>0</v>
      </c>
      <c r="F123" s="25">
        <v>0</v>
      </c>
      <c r="G123" s="26">
        <v>0.5</v>
      </c>
      <c r="H123" s="24" t="e">
        <f t="shared" si="3"/>
        <v>#DIV/0!</v>
      </c>
    </row>
    <row r="124" spans="1:8" ht="15" customHeight="1">
      <c r="A124" s="23"/>
      <c r="B124" s="23">
        <v>4171</v>
      </c>
      <c r="C124" s="23">
        <v>2229</v>
      </c>
      <c r="D124" s="23" t="s">
        <v>96</v>
      </c>
      <c r="E124" s="24">
        <v>0</v>
      </c>
      <c r="F124" s="25">
        <v>0</v>
      </c>
      <c r="G124" s="26">
        <v>4.6</v>
      </c>
      <c r="H124" s="24" t="e">
        <f t="shared" si="3"/>
        <v>#DIV/0!</v>
      </c>
    </row>
    <row r="125" spans="1:8" ht="15" customHeight="1">
      <c r="A125" s="23"/>
      <c r="B125" s="23">
        <v>4172</v>
      </c>
      <c r="C125" s="23">
        <v>2229</v>
      </c>
      <c r="D125" s="23" t="s">
        <v>97</v>
      </c>
      <c r="E125" s="24">
        <v>0</v>
      </c>
      <c r="F125" s="25">
        <v>0</v>
      </c>
      <c r="G125" s="26">
        <v>2</v>
      </c>
      <c r="H125" s="24" t="e">
        <f t="shared" si="3"/>
        <v>#DIV/0!</v>
      </c>
    </row>
    <row r="126" spans="1:8" ht="15" customHeight="1">
      <c r="A126" s="23"/>
      <c r="B126" s="23">
        <v>4173</v>
      </c>
      <c r="C126" s="23">
        <v>2229</v>
      </c>
      <c r="D126" s="23" t="s">
        <v>98</v>
      </c>
      <c r="E126" s="24">
        <v>0</v>
      </c>
      <c r="F126" s="25">
        <v>0</v>
      </c>
      <c r="G126" s="26">
        <v>3</v>
      </c>
      <c r="H126" s="24" t="e">
        <f t="shared" si="3"/>
        <v>#DIV/0!</v>
      </c>
    </row>
    <row r="127" spans="1:8" ht="15.75" customHeight="1">
      <c r="A127" s="23"/>
      <c r="B127" s="23">
        <v>4179</v>
      </c>
      <c r="C127" s="23">
        <v>2229</v>
      </c>
      <c r="D127" s="23" t="s">
        <v>99</v>
      </c>
      <c r="E127" s="24">
        <v>0</v>
      </c>
      <c r="F127" s="25">
        <v>0</v>
      </c>
      <c r="G127" s="26">
        <v>1.8</v>
      </c>
      <c r="H127" s="24" t="e">
        <f t="shared" si="3"/>
        <v>#DIV/0!</v>
      </c>
    </row>
    <row r="128" spans="1:8" ht="15" customHeight="1" hidden="1">
      <c r="A128" s="23"/>
      <c r="B128" s="23">
        <v>4181</v>
      </c>
      <c r="C128" s="23">
        <v>2229</v>
      </c>
      <c r="D128" s="23" t="s">
        <v>100</v>
      </c>
      <c r="E128" s="24"/>
      <c r="F128" s="25"/>
      <c r="G128" s="26"/>
      <c r="H128" s="24" t="e">
        <f t="shared" si="3"/>
        <v>#DIV/0!</v>
      </c>
    </row>
    <row r="129" spans="1:8" ht="15" hidden="1">
      <c r="A129" s="23"/>
      <c r="B129" s="23">
        <v>4182</v>
      </c>
      <c r="C129" s="23">
        <v>2229</v>
      </c>
      <c r="D129" s="23" t="s">
        <v>101</v>
      </c>
      <c r="E129" s="24"/>
      <c r="F129" s="25"/>
      <c r="G129" s="26"/>
      <c r="H129" s="24" t="e">
        <f t="shared" si="3"/>
        <v>#DIV/0!</v>
      </c>
    </row>
    <row r="130" spans="1:8" ht="15" hidden="1">
      <c r="A130" s="23"/>
      <c r="B130" s="23">
        <v>4183</v>
      </c>
      <c r="C130" s="23">
        <v>2229</v>
      </c>
      <c r="D130" s="23" t="s">
        <v>102</v>
      </c>
      <c r="E130" s="24"/>
      <c r="F130" s="25"/>
      <c r="G130" s="26"/>
      <c r="H130" s="24" t="e">
        <f t="shared" si="3"/>
        <v>#DIV/0!</v>
      </c>
    </row>
    <row r="131" spans="1:8" ht="15" hidden="1">
      <c r="A131" s="23"/>
      <c r="B131" s="23">
        <v>4184</v>
      </c>
      <c r="C131" s="23">
        <v>2229</v>
      </c>
      <c r="D131" s="23" t="s">
        <v>103</v>
      </c>
      <c r="E131" s="24">
        <v>0</v>
      </c>
      <c r="F131" s="25"/>
      <c r="G131" s="26"/>
      <c r="H131" s="24" t="e">
        <f t="shared" si="3"/>
        <v>#DIV/0!</v>
      </c>
    </row>
    <row r="132" spans="1:8" ht="15">
      <c r="A132" s="23"/>
      <c r="B132" s="23">
        <v>4185</v>
      </c>
      <c r="C132" s="23">
        <v>2229</v>
      </c>
      <c r="D132" s="23" t="s">
        <v>104</v>
      </c>
      <c r="E132" s="24">
        <v>0</v>
      </c>
      <c r="F132" s="25">
        <v>0</v>
      </c>
      <c r="G132" s="26">
        <v>0.5</v>
      </c>
      <c r="H132" s="24" t="e">
        <f t="shared" si="3"/>
        <v>#DIV/0!</v>
      </c>
    </row>
    <row r="133" spans="1:8" ht="15" hidden="1">
      <c r="A133" s="23"/>
      <c r="B133" s="23">
        <v>4189</v>
      </c>
      <c r="C133" s="23">
        <v>2229</v>
      </c>
      <c r="D133" s="23" t="s">
        <v>105</v>
      </c>
      <c r="E133" s="24"/>
      <c r="F133" s="25"/>
      <c r="G133" s="26">
        <v>0</v>
      </c>
      <c r="H133" s="24" t="e">
        <f t="shared" si="3"/>
        <v>#DIV/0!</v>
      </c>
    </row>
    <row r="134" spans="1:8" ht="15">
      <c r="A134" s="23"/>
      <c r="B134" s="23">
        <v>4195</v>
      </c>
      <c r="C134" s="23">
        <v>2229</v>
      </c>
      <c r="D134" s="23" t="s">
        <v>106</v>
      </c>
      <c r="E134" s="24">
        <v>0</v>
      </c>
      <c r="F134" s="25">
        <v>0</v>
      </c>
      <c r="G134" s="26">
        <v>0</v>
      </c>
      <c r="H134" s="24" t="e">
        <f t="shared" si="3"/>
        <v>#DIV/0!</v>
      </c>
    </row>
    <row r="135" spans="1:8" ht="15" hidden="1">
      <c r="A135" s="23"/>
      <c r="B135" s="23">
        <v>4349</v>
      </c>
      <c r="C135" s="23">
        <v>2229</v>
      </c>
      <c r="D135" s="23" t="s">
        <v>107</v>
      </c>
      <c r="E135" s="24">
        <v>0</v>
      </c>
      <c r="F135" s="25"/>
      <c r="G135" s="26"/>
      <c r="H135" s="24" t="e">
        <f t="shared" si="3"/>
        <v>#DIV/0!</v>
      </c>
    </row>
    <row r="136" spans="1:8" ht="15">
      <c r="A136" s="23"/>
      <c r="B136" s="23">
        <v>6171</v>
      </c>
      <c r="C136" s="23">
        <v>2212</v>
      </c>
      <c r="D136" s="23" t="s">
        <v>108</v>
      </c>
      <c r="E136" s="24">
        <v>0</v>
      </c>
      <c r="F136" s="25">
        <v>0</v>
      </c>
      <c r="G136" s="26">
        <v>1.5</v>
      </c>
      <c r="H136" s="24" t="e">
        <f t="shared" si="3"/>
        <v>#DIV/0!</v>
      </c>
    </row>
    <row r="137" spans="1:8" ht="15" hidden="1">
      <c r="A137" s="27"/>
      <c r="B137" s="23">
        <v>6171</v>
      </c>
      <c r="C137" s="23">
        <v>2324</v>
      </c>
      <c r="D137" s="23" t="s">
        <v>109</v>
      </c>
      <c r="E137" s="24">
        <v>0</v>
      </c>
      <c r="F137" s="25">
        <v>0</v>
      </c>
      <c r="G137" s="26"/>
      <c r="H137" s="24" t="e">
        <f>(#REF!/F137)*100</f>
        <v>#REF!</v>
      </c>
    </row>
    <row r="138" spans="1:8" ht="15" hidden="1">
      <c r="A138" s="27"/>
      <c r="B138" s="27">
        <v>6171</v>
      </c>
      <c r="C138" s="27">
        <v>2329</v>
      </c>
      <c r="D138" s="27" t="s">
        <v>110</v>
      </c>
      <c r="E138" s="28"/>
      <c r="F138" s="29"/>
      <c r="G138" s="30"/>
      <c r="H138" s="24" t="e">
        <f>(#REF!/F138)*100</f>
        <v>#REF!</v>
      </c>
    </row>
    <row r="139" spans="1:8" ht="15" hidden="1">
      <c r="A139" s="23"/>
      <c r="B139" s="23">
        <v>6409</v>
      </c>
      <c r="C139" s="23">
        <v>2229</v>
      </c>
      <c r="D139" s="23" t="s">
        <v>111</v>
      </c>
      <c r="E139" s="24"/>
      <c r="F139" s="25"/>
      <c r="G139" s="26"/>
      <c r="H139" s="24" t="e">
        <f>(#REF!/F139)*100</f>
        <v>#REF!</v>
      </c>
    </row>
    <row r="140" spans="1:8" ht="15" customHeight="1" thickBot="1">
      <c r="A140" s="80"/>
      <c r="B140" s="80"/>
      <c r="C140" s="80"/>
      <c r="D140" s="80"/>
      <c r="E140" s="81"/>
      <c r="F140" s="82"/>
      <c r="G140" s="83"/>
      <c r="H140" s="24"/>
    </row>
    <row r="141" spans="1:8" s="38" customFormat="1" ht="21.75" customHeight="1" thickBot="1" thickTop="1">
      <c r="A141" s="85"/>
      <c r="B141" s="85"/>
      <c r="C141" s="85"/>
      <c r="D141" s="86" t="s">
        <v>112</v>
      </c>
      <c r="E141" s="87">
        <f>SUM(E116:E140)</f>
        <v>139108</v>
      </c>
      <c r="F141" s="88">
        <f>SUM(F116:F140)</f>
        <v>121008</v>
      </c>
      <c r="G141" s="89">
        <f>SUM(G116:G140)</f>
        <v>33491.9</v>
      </c>
      <c r="H141" s="35">
        <f>(G141/F141)*100</f>
        <v>27.677426285865398</v>
      </c>
    </row>
    <row r="142" spans="1:8" ht="15" customHeight="1">
      <c r="A142" s="61"/>
      <c r="B142" s="38"/>
      <c r="C142" s="61"/>
      <c r="D142" s="90"/>
      <c r="E142" s="62"/>
      <c r="F142" s="62"/>
      <c r="G142" s="3"/>
      <c r="H142" s="3"/>
    </row>
    <row r="143" spans="1:8" ht="14.25" customHeight="1">
      <c r="A143" s="38"/>
      <c r="B143" s="38"/>
      <c r="C143" s="38"/>
      <c r="D143" s="38"/>
      <c r="E143" s="39"/>
      <c r="F143" s="39"/>
      <c r="G143" s="39"/>
      <c r="H143" s="39"/>
    </row>
    <row r="144" spans="1:8" ht="14.25" customHeight="1" thickBot="1">
      <c r="A144" s="38"/>
      <c r="B144" s="38"/>
      <c r="C144" s="38"/>
      <c r="D144" s="38"/>
      <c r="E144" s="39"/>
      <c r="F144" s="39"/>
      <c r="G144" s="39"/>
      <c r="H144" s="39"/>
    </row>
    <row r="145" spans="1:8" ht="13.5" customHeight="1" hidden="1">
      <c r="A145" s="38"/>
      <c r="B145" s="38"/>
      <c r="C145" s="38"/>
      <c r="D145" s="38"/>
      <c r="E145" s="39"/>
      <c r="F145" s="39"/>
      <c r="G145" s="39"/>
      <c r="H145" s="39"/>
    </row>
    <row r="146" spans="1:8" ht="13.5" customHeight="1" hidden="1">
      <c r="A146" s="38"/>
      <c r="B146" s="38"/>
      <c r="C146" s="38"/>
      <c r="D146" s="38"/>
      <c r="E146" s="39"/>
      <c r="F146" s="39"/>
      <c r="G146" s="39"/>
      <c r="H146" s="39"/>
    </row>
    <row r="147" spans="1:8" ht="13.5" customHeight="1" hidden="1" thickBot="1">
      <c r="A147" s="38"/>
      <c r="B147" s="38"/>
      <c r="C147" s="38"/>
      <c r="D147" s="38"/>
      <c r="E147" s="39"/>
      <c r="F147" s="39"/>
      <c r="G147" s="39"/>
      <c r="H147" s="39"/>
    </row>
    <row r="148" spans="1:8" ht="15.75">
      <c r="A148" s="11" t="s">
        <v>2</v>
      </c>
      <c r="B148" s="11" t="s">
        <v>3</v>
      </c>
      <c r="C148" s="11" t="s">
        <v>4</v>
      </c>
      <c r="D148" s="12" t="s">
        <v>5</v>
      </c>
      <c r="E148" s="13" t="s">
        <v>6</v>
      </c>
      <c r="F148" s="13" t="s">
        <v>6</v>
      </c>
      <c r="G148" s="13" t="s">
        <v>7</v>
      </c>
      <c r="H148" s="13" t="s">
        <v>8</v>
      </c>
    </row>
    <row r="149" spans="1:8" ht="15.75" customHeight="1" thickBot="1">
      <c r="A149" s="14"/>
      <c r="B149" s="14"/>
      <c r="C149" s="14"/>
      <c r="D149" s="15"/>
      <c r="E149" s="16" t="s">
        <v>9</v>
      </c>
      <c r="F149" s="16" t="s">
        <v>10</v>
      </c>
      <c r="G149" s="17" t="s">
        <v>11</v>
      </c>
      <c r="H149" s="16" t="s">
        <v>12</v>
      </c>
    </row>
    <row r="150" spans="1:8" ht="15.75" customHeight="1" thickTop="1">
      <c r="A150" s="18">
        <v>60</v>
      </c>
      <c r="B150" s="18"/>
      <c r="C150" s="18"/>
      <c r="D150" s="19" t="s">
        <v>113</v>
      </c>
      <c r="E150" s="20"/>
      <c r="F150" s="21"/>
      <c r="G150" s="22"/>
      <c r="H150" s="20"/>
    </row>
    <row r="151" spans="1:8" ht="14.25" customHeight="1">
      <c r="A151" s="67"/>
      <c r="B151" s="67"/>
      <c r="C151" s="67"/>
      <c r="D151" s="67"/>
      <c r="E151" s="24"/>
      <c r="F151" s="25"/>
      <c r="G151" s="26"/>
      <c r="H151" s="24"/>
    </row>
    <row r="152" spans="1:8" ht="15">
      <c r="A152" s="23"/>
      <c r="B152" s="23"/>
      <c r="C152" s="23">
        <v>1332</v>
      </c>
      <c r="D152" s="23" t="s">
        <v>114</v>
      </c>
      <c r="E152" s="24">
        <v>4</v>
      </c>
      <c r="F152" s="25">
        <v>4</v>
      </c>
      <c r="G152" s="26">
        <v>0</v>
      </c>
      <c r="H152" s="24">
        <f aca="true" t="shared" si="4" ref="H152:H163">(G152/F152)*100</f>
        <v>0</v>
      </c>
    </row>
    <row r="153" spans="1:8" ht="15">
      <c r="A153" s="23"/>
      <c r="B153" s="23"/>
      <c r="C153" s="23">
        <v>1333</v>
      </c>
      <c r="D153" s="23" t="s">
        <v>115</v>
      </c>
      <c r="E153" s="24">
        <v>850</v>
      </c>
      <c r="F153" s="25">
        <v>850</v>
      </c>
      <c r="G153" s="26">
        <v>142.7</v>
      </c>
      <c r="H153" s="24">
        <f t="shared" si="4"/>
        <v>16.788235294117644</v>
      </c>
    </row>
    <row r="154" spans="1:8" ht="15">
      <c r="A154" s="23"/>
      <c r="B154" s="23"/>
      <c r="C154" s="23">
        <v>1334</v>
      </c>
      <c r="D154" s="23" t="s">
        <v>116</v>
      </c>
      <c r="E154" s="24">
        <v>30</v>
      </c>
      <c r="F154" s="25">
        <v>30</v>
      </c>
      <c r="G154" s="26">
        <v>138.3</v>
      </c>
      <c r="H154" s="24">
        <f t="shared" si="4"/>
        <v>461.00000000000006</v>
      </c>
    </row>
    <row r="155" spans="1:8" ht="15">
      <c r="A155" s="23"/>
      <c r="B155" s="23"/>
      <c r="C155" s="23">
        <v>1335</v>
      </c>
      <c r="D155" s="23" t="s">
        <v>117</v>
      </c>
      <c r="E155" s="24">
        <v>6</v>
      </c>
      <c r="F155" s="25">
        <v>6</v>
      </c>
      <c r="G155" s="26">
        <v>13.6</v>
      </c>
      <c r="H155" s="24">
        <f t="shared" si="4"/>
        <v>226.66666666666666</v>
      </c>
    </row>
    <row r="156" spans="1:8" ht="15">
      <c r="A156" s="23"/>
      <c r="B156" s="23"/>
      <c r="C156" s="23">
        <v>1361</v>
      </c>
      <c r="D156" s="23" t="s">
        <v>14</v>
      </c>
      <c r="E156" s="24">
        <v>250</v>
      </c>
      <c r="F156" s="25">
        <v>250</v>
      </c>
      <c r="G156" s="26">
        <v>158.3</v>
      </c>
      <c r="H156" s="24">
        <f t="shared" si="4"/>
        <v>63.32000000000001</v>
      </c>
    </row>
    <row r="157" spans="1:8" ht="15" customHeight="1" hidden="1">
      <c r="A157" s="23">
        <v>29004</v>
      </c>
      <c r="B157" s="23"/>
      <c r="C157" s="23">
        <v>4116</v>
      </c>
      <c r="D157" s="23" t="s">
        <v>118</v>
      </c>
      <c r="E157" s="24"/>
      <c r="F157" s="25"/>
      <c r="G157" s="26"/>
      <c r="H157" s="24" t="e">
        <f t="shared" si="4"/>
        <v>#DIV/0!</v>
      </c>
    </row>
    <row r="158" spans="1:8" ht="15" hidden="1">
      <c r="A158" s="23">
        <v>29008</v>
      </c>
      <c r="B158" s="23"/>
      <c r="C158" s="23">
        <v>4116</v>
      </c>
      <c r="D158" s="23" t="s">
        <v>119</v>
      </c>
      <c r="E158" s="24">
        <v>0</v>
      </c>
      <c r="F158" s="25">
        <v>0</v>
      </c>
      <c r="G158" s="26"/>
      <c r="H158" s="24" t="e">
        <f t="shared" si="4"/>
        <v>#DIV/0!</v>
      </c>
    </row>
    <row r="159" spans="1:8" ht="15" hidden="1">
      <c r="A159" s="23">
        <v>29516</v>
      </c>
      <c r="B159" s="23"/>
      <c r="C159" s="23">
        <v>4216</v>
      </c>
      <c r="D159" s="23" t="s">
        <v>120</v>
      </c>
      <c r="E159" s="24">
        <v>0</v>
      </c>
      <c r="F159" s="25">
        <v>0</v>
      </c>
      <c r="G159" s="26"/>
      <c r="H159" s="24" t="e">
        <f t="shared" si="4"/>
        <v>#DIV/0!</v>
      </c>
    </row>
    <row r="160" spans="1:8" ht="15">
      <c r="A160" s="27"/>
      <c r="B160" s="27">
        <v>2119</v>
      </c>
      <c r="C160" s="27">
        <v>2343</v>
      </c>
      <c r="D160" s="27" t="s">
        <v>121</v>
      </c>
      <c r="E160" s="28">
        <v>11000</v>
      </c>
      <c r="F160" s="29">
        <v>11000</v>
      </c>
      <c r="G160" s="30">
        <v>3053</v>
      </c>
      <c r="H160" s="24">
        <f t="shared" si="4"/>
        <v>27.754545454545454</v>
      </c>
    </row>
    <row r="161" spans="1:8" ht="15" hidden="1">
      <c r="A161" s="27"/>
      <c r="B161" s="27">
        <v>3719</v>
      </c>
      <c r="C161" s="27">
        <v>2210</v>
      </c>
      <c r="D161" s="27" t="s">
        <v>122</v>
      </c>
      <c r="E161" s="28"/>
      <c r="F161" s="29"/>
      <c r="G161" s="30"/>
      <c r="H161" s="24" t="e">
        <f t="shared" si="4"/>
        <v>#DIV/0!</v>
      </c>
    </row>
    <row r="162" spans="1:8" ht="15">
      <c r="A162" s="23"/>
      <c r="B162" s="23">
        <v>6171</v>
      </c>
      <c r="C162" s="23">
        <v>2212</v>
      </c>
      <c r="D162" s="23" t="s">
        <v>80</v>
      </c>
      <c r="E162" s="24">
        <v>50</v>
      </c>
      <c r="F162" s="25">
        <v>50</v>
      </c>
      <c r="G162" s="26">
        <v>55.5</v>
      </c>
      <c r="H162" s="24">
        <f t="shared" si="4"/>
        <v>111.00000000000001</v>
      </c>
    </row>
    <row r="163" spans="1:8" ht="15">
      <c r="A163" s="23"/>
      <c r="B163" s="23">
        <v>6171</v>
      </c>
      <c r="C163" s="23">
        <v>2324</v>
      </c>
      <c r="D163" s="23" t="s">
        <v>123</v>
      </c>
      <c r="E163" s="24">
        <v>5</v>
      </c>
      <c r="F163" s="25">
        <v>5</v>
      </c>
      <c r="G163" s="26">
        <v>0</v>
      </c>
      <c r="H163" s="24">
        <f t="shared" si="4"/>
        <v>0</v>
      </c>
    </row>
    <row r="164" spans="1:8" ht="15" hidden="1">
      <c r="A164" s="23"/>
      <c r="B164" s="23">
        <v>6171</v>
      </c>
      <c r="C164" s="23">
        <v>2329</v>
      </c>
      <c r="D164" s="23" t="s">
        <v>124</v>
      </c>
      <c r="E164" s="24"/>
      <c r="F164" s="25"/>
      <c r="G164" s="26"/>
      <c r="H164" s="24"/>
    </row>
    <row r="165" spans="1:8" ht="15" customHeight="1" thickBot="1">
      <c r="A165" s="80"/>
      <c r="B165" s="80"/>
      <c r="C165" s="80"/>
      <c r="D165" s="80"/>
      <c r="E165" s="81"/>
      <c r="F165" s="82"/>
      <c r="G165" s="83"/>
      <c r="H165" s="81"/>
    </row>
    <row r="166" spans="1:8" s="38" customFormat="1" ht="21.75" customHeight="1" thickBot="1" thickTop="1">
      <c r="A166" s="85"/>
      <c r="B166" s="85"/>
      <c r="C166" s="85"/>
      <c r="D166" s="86" t="s">
        <v>125</v>
      </c>
      <c r="E166" s="87">
        <f>SUM(E151:E165)</f>
        <v>12195</v>
      </c>
      <c r="F166" s="88">
        <f>SUM(F151:F165)</f>
        <v>12195</v>
      </c>
      <c r="G166" s="89">
        <f>SUM(G151:G165)</f>
        <v>3561.4</v>
      </c>
      <c r="H166" s="35">
        <f>(G166/F166)*100</f>
        <v>29.203772037720377</v>
      </c>
    </row>
    <row r="167" spans="1:8" ht="14.25" customHeight="1">
      <c r="A167" s="61"/>
      <c r="B167" s="61"/>
      <c r="C167" s="61"/>
      <c r="D167" s="7"/>
      <c r="E167" s="62"/>
      <c r="F167" s="62"/>
      <c r="G167" s="62"/>
      <c r="H167" s="62"/>
    </row>
    <row r="168" spans="1:8" ht="14.25" customHeight="1" hidden="1">
      <c r="A168" s="61"/>
      <c r="B168" s="61"/>
      <c r="C168" s="61"/>
      <c r="D168" s="7"/>
      <c r="E168" s="62"/>
      <c r="F168" s="62"/>
      <c r="G168" s="62"/>
      <c r="H168" s="62"/>
    </row>
    <row r="169" spans="1:8" ht="14.25" customHeight="1" hidden="1">
      <c r="A169" s="61"/>
      <c r="B169" s="61"/>
      <c r="C169" s="61"/>
      <c r="D169" s="7"/>
      <c r="E169" s="62"/>
      <c r="F169" s="62"/>
      <c r="G169" s="62"/>
      <c r="H169" s="62"/>
    </row>
    <row r="170" spans="1:8" ht="14.25" customHeight="1" hidden="1">
      <c r="A170" s="61"/>
      <c r="B170" s="61"/>
      <c r="C170" s="61"/>
      <c r="D170" s="7"/>
      <c r="E170" s="62"/>
      <c r="F170" s="62"/>
      <c r="G170" s="62"/>
      <c r="H170" s="62"/>
    </row>
    <row r="171" spans="1:8" ht="15" customHeight="1">
      <c r="A171" s="61"/>
      <c r="B171" s="61"/>
      <c r="C171" s="61"/>
      <c r="D171" s="7"/>
      <c r="E171" s="62"/>
      <c r="F171" s="62"/>
      <c r="G171" s="62"/>
      <c r="H171" s="62"/>
    </row>
    <row r="172" spans="1:8" ht="15" customHeight="1" thickBot="1">
      <c r="A172" s="61"/>
      <c r="B172" s="61"/>
      <c r="C172" s="61"/>
      <c r="D172" s="7"/>
      <c r="E172" s="62"/>
      <c r="F172" s="62"/>
      <c r="G172" s="62"/>
      <c r="H172" s="62"/>
    </row>
    <row r="173" spans="1:8" ht="15.75">
      <c r="A173" s="11" t="s">
        <v>2</v>
      </c>
      <c r="B173" s="11" t="s">
        <v>3</v>
      </c>
      <c r="C173" s="11" t="s">
        <v>4</v>
      </c>
      <c r="D173" s="12" t="s">
        <v>5</v>
      </c>
      <c r="E173" s="13" t="s">
        <v>6</v>
      </c>
      <c r="F173" s="13" t="s">
        <v>6</v>
      </c>
      <c r="G173" s="13" t="s">
        <v>7</v>
      </c>
      <c r="H173" s="13" t="s">
        <v>8</v>
      </c>
    </row>
    <row r="174" spans="1:8" ht="15.75" customHeight="1" thickBot="1">
      <c r="A174" s="14"/>
      <c r="B174" s="14"/>
      <c r="C174" s="14"/>
      <c r="D174" s="15"/>
      <c r="E174" s="16" t="s">
        <v>9</v>
      </c>
      <c r="F174" s="16" t="s">
        <v>10</v>
      </c>
      <c r="G174" s="17" t="s">
        <v>11</v>
      </c>
      <c r="H174" s="16" t="s">
        <v>12</v>
      </c>
    </row>
    <row r="175" spans="1:8" ht="15.75" customHeight="1" thickTop="1">
      <c r="A175" s="18">
        <v>70</v>
      </c>
      <c r="B175" s="18"/>
      <c r="C175" s="18"/>
      <c r="D175" s="19" t="s">
        <v>425</v>
      </c>
      <c r="E175" s="20"/>
      <c r="F175" s="21"/>
      <c r="G175" s="22"/>
      <c r="H175" s="20"/>
    </row>
    <row r="176" spans="1:8" ht="15.75">
      <c r="A176" s="67"/>
      <c r="B176" s="67"/>
      <c r="C176" s="67"/>
      <c r="D176" s="67"/>
      <c r="E176" s="24"/>
      <c r="F176" s="25"/>
      <c r="G176" s="26"/>
      <c r="H176" s="24"/>
    </row>
    <row r="177" spans="1:8" ht="15">
      <c r="A177" s="23"/>
      <c r="B177" s="23"/>
      <c r="C177" s="23">
        <v>1361</v>
      </c>
      <c r="D177" s="23" t="s">
        <v>14</v>
      </c>
      <c r="E177" s="91">
        <v>600</v>
      </c>
      <c r="F177" s="25">
        <v>58.5</v>
      </c>
      <c r="G177" s="26">
        <v>58.5</v>
      </c>
      <c r="H177" s="24">
        <f>(G177/F177)*100</f>
        <v>100</v>
      </c>
    </row>
    <row r="178" spans="1:8" ht="15">
      <c r="A178" s="23"/>
      <c r="B178" s="23">
        <v>6171</v>
      </c>
      <c r="C178" s="23">
        <v>2212</v>
      </c>
      <c r="D178" s="23" t="s">
        <v>80</v>
      </c>
      <c r="E178" s="91">
        <v>330</v>
      </c>
      <c r="F178" s="25">
        <v>10</v>
      </c>
      <c r="G178" s="26">
        <v>10</v>
      </c>
      <c r="H178" s="24">
        <f>(G178/F178)*100</f>
        <v>100</v>
      </c>
    </row>
    <row r="179" spans="1:8" ht="15">
      <c r="A179" s="27"/>
      <c r="B179" s="27">
        <v>6171</v>
      </c>
      <c r="C179" s="27">
        <v>2324</v>
      </c>
      <c r="D179" s="27" t="s">
        <v>126</v>
      </c>
      <c r="E179" s="91">
        <v>20</v>
      </c>
      <c r="F179" s="25">
        <v>0</v>
      </c>
      <c r="G179" s="26">
        <v>0</v>
      </c>
      <c r="H179" s="24" t="e">
        <f>(G179/F179)*100</f>
        <v>#DIV/0!</v>
      </c>
    </row>
    <row r="180" spans="1:8" ht="15.75" thickBot="1">
      <c r="A180" s="80"/>
      <c r="B180" s="80"/>
      <c r="C180" s="80"/>
      <c r="D180" s="80"/>
      <c r="E180" s="81"/>
      <c r="F180" s="82"/>
      <c r="G180" s="83"/>
      <c r="H180" s="81"/>
    </row>
    <row r="181" spans="1:8" s="38" customFormat="1" ht="21.75" customHeight="1" thickBot="1" thickTop="1">
      <c r="A181" s="85"/>
      <c r="B181" s="85"/>
      <c r="C181" s="85"/>
      <c r="D181" s="86" t="s">
        <v>127</v>
      </c>
      <c r="E181" s="87">
        <f>SUM(E176:E180)</f>
        <v>950</v>
      </c>
      <c r="F181" s="88">
        <f>SUM(F176:F180)</f>
        <v>68.5</v>
      </c>
      <c r="G181" s="89">
        <f>SUM(G176:G180)</f>
        <v>68.5</v>
      </c>
      <c r="H181" s="35">
        <f>(G181/F181)*100</f>
        <v>100</v>
      </c>
    </row>
    <row r="182" spans="1:8" ht="15" customHeight="1">
      <c r="A182" s="61"/>
      <c r="B182" s="61"/>
      <c r="C182" s="61"/>
      <c r="D182" s="7"/>
      <c r="E182" s="62"/>
      <c r="F182" s="62"/>
      <c r="G182" s="62"/>
      <c r="H182" s="62"/>
    </row>
    <row r="183" spans="1:8" ht="15" customHeight="1">
      <c r="A183" s="61"/>
      <c r="B183" s="61"/>
      <c r="C183" s="61"/>
      <c r="D183" s="7"/>
      <c r="E183" s="62"/>
      <c r="F183" s="62"/>
      <c r="G183" s="62"/>
      <c r="H183" s="62"/>
    </row>
    <row r="184" spans="1:8" ht="15" customHeight="1" thickBot="1">
      <c r="A184" s="61"/>
      <c r="B184" s="61"/>
      <c r="C184" s="61"/>
      <c r="D184" s="7"/>
      <c r="E184" s="62"/>
      <c r="F184" s="62"/>
      <c r="G184" s="62"/>
      <c r="H184" s="62"/>
    </row>
    <row r="185" spans="1:8" ht="15.75">
      <c r="A185" s="11" t="s">
        <v>2</v>
      </c>
      <c r="B185" s="11" t="s">
        <v>3</v>
      </c>
      <c r="C185" s="11" t="s">
        <v>4</v>
      </c>
      <c r="D185" s="12" t="s">
        <v>5</v>
      </c>
      <c r="E185" s="13" t="s">
        <v>6</v>
      </c>
      <c r="F185" s="13" t="s">
        <v>6</v>
      </c>
      <c r="G185" s="13" t="s">
        <v>7</v>
      </c>
      <c r="H185" s="13" t="s">
        <v>8</v>
      </c>
    </row>
    <row r="186" spans="1:8" ht="15.75" customHeight="1" thickBot="1">
      <c r="A186" s="14"/>
      <c r="B186" s="14"/>
      <c r="C186" s="14"/>
      <c r="D186" s="15"/>
      <c r="E186" s="16" t="s">
        <v>9</v>
      </c>
      <c r="F186" s="16" t="s">
        <v>10</v>
      </c>
      <c r="G186" s="17" t="s">
        <v>11</v>
      </c>
      <c r="H186" s="16" t="s">
        <v>12</v>
      </c>
    </row>
    <row r="187" spans="1:8" ht="15.75" customHeight="1" thickTop="1">
      <c r="A187" s="18">
        <v>80</v>
      </c>
      <c r="B187" s="18"/>
      <c r="C187" s="18"/>
      <c r="D187" s="19" t="s">
        <v>128</v>
      </c>
      <c r="E187" s="20"/>
      <c r="F187" s="21"/>
      <c r="G187" s="22"/>
      <c r="H187" s="20"/>
    </row>
    <row r="188" spans="1:8" ht="15">
      <c r="A188" s="23"/>
      <c r="B188" s="23"/>
      <c r="C188" s="23"/>
      <c r="D188" s="23"/>
      <c r="E188" s="24"/>
      <c r="F188" s="25"/>
      <c r="G188" s="26"/>
      <c r="H188" s="24"/>
    </row>
    <row r="189" spans="1:8" ht="15">
      <c r="A189" s="23"/>
      <c r="B189" s="23"/>
      <c r="C189" s="23">
        <v>1353</v>
      </c>
      <c r="D189" s="23" t="s">
        <v>129</v>
      </c>
      <c r="E189" s="24">
        <v>900</v>
      </c>
      <c r="F189" s="25">
        <v>900</v>
      </c>
      <c r="G189" s="26">
        <v>139.2</v>
      </c>
      <c r="H189" s="24">
        <f aca="true" t="shared" si="5" ref="H189:H197">(G189/F189)*100</f>
        <v>15.466666666666665</v>
      </c>
    </row>
    <row r="190" spans="1:8" ht="15">
      <c r="A190" s="23"/>
      <c r="B190" s="23"/>
      <c r="C190" s="23">
        <v>1359</v>
      </c>
      <c r="D190" s="23" t="s">
        <v>130</v>
      </c>
      <c r="E190" s="24">
        <v>0</v>
      </c>
      <c r="F190" s="25">
        <v>0</v>
      </c>
      <c r="G190" s="26">
        <v>353</v>
      </c>
      <c r="H190" s="24" t="e">
        <f t="shared" si="5"/>
        <v>#DIV/0!</v>
      </c>
    </row>
    <row r="191" spans="1:8" ht="15">
      <c r="A191" s="23"/>
      <c r="B191" s="23"/>
      <c r="C191" s="23">
        <v>1361</v>
      </c>
      <c r="D191" s="23" t="s">
        <v>14</v>
      </c>
      <c r="E191" s="24">
        <v>7000</v>
      </c>
      <c r="F191" s="25">
        <v>7059.8</v>
      </c>
      <c r="G191" s="26">
        <v>1506.8</v>
      </c>
      <c r="H191" s="24">
        <f t="shared" si="5"/>
        <v>21.343380832318196</v>
      </c>
    </row>
    <row r="192" spans="1:8" ht="15" hidden="1">
      <c r="A192" s="23">
        <v>222</v>
      </c>
      <c r="B192" s="23"/>
      <c r="C192" s="23">
        <v>4122</v>
      </c>
      <c r="D192" s="23" t="s">
        <v>131</v>
      </c>
      <c r="E192" s="28"/>
      <c r="F192" s="29"/>
      <c r="G192" s="30"/>
      <c r="H192" s="24" t="e">
        <f t="shared" si="5"/>
        <v>#DIV/0!</v>
      </c>
    </row>
    <row r="193" spans="1:8" ht="15">
      <c r="A193" s="23"/>
      <c r="B193" s="23">
        <v>2219</v>
      </c>
      <c r="C193" s="23">
        <v>2329</v>
      </c>
      <c r="D193" s="23" t="s">
        <v>431</v>
      </c>
      <c r="E193" s="28">
        <v>0</v>
      </c>
      <c r="F193" s="29">
        <v>5196.5</v>
      </c>
      <c r="G193" s="30">
        <v>793.2</v>
      </c>
      <c r="H193" s="24">
        <f t="shared" si="5"/>
        <v>15.264120080823632</v>
      </c>
    </row>
    <row r="194" spans="1:8" ht="15">
      <c r="A194" s="23"/>
      <c r="B194" s="23">
        <v>2299</v>
      </c>
      <c r="C194" s="23">
        <v>2212</v>
      </c>
      <c r="D194" s="23" t="s">
        <v>132</v>
      </c>
      <c r="E194" s="24">
        <v>0</v>
      </c>
      <c r="F194" s="25">
        <v>0</v>
      </c>
      <c r="G194" s="26">
        <v>641.7</v>
      </c>
      <c r="H194" s="24" t="e">
        <f t="shared" si="5"/>
        <v>#DIV/0!</v>
      </c>
    </row>
    <row r="195" spans="1:8" ht="15">
      <c r="A195" s="23"/>
      <c r="B195" s="23">
        <v>6171</v>
      </c>
      <c r="C195" s="23">
        <v>2212</v>
      </c>
      <c r="D195" s="23" t="s">
        <v>132</v>
      </c>
      <c r="E195" s="24">
        <v>2200</v>
      </c>
      <c r="F195" s="25">
        <v>2200</v>
      </c>
      <c r="G195" s="26">
        <v>0</v>
      </c>
      <c r="H195" s="24">
        <f t="shared" si="5"/>
        <v>0</v>
      </c>
    </row>
    <row r="196" spans="1:8" ht="15">
      <c r="A196" s="27"/>
      <c r="B196" s="27">
        <v>6171</v>
      </c>
      <c r="C196" s="27">
        <v>2324</v>
      </c>
      <c r="D196" s="27" t="s">
        <v>133</v>
      </c>
      <c r="E196" s="28">
        <v>200</v>
      </c>
      <c r="F196" s="29">
        <v>200</v>
      </c>
      <c r="G196" s="30">
        <v>59.5</v>
      </c>
      <c r="H196" s="24">
        <f t="shared" si="5"/>
        <v>29.75</v>
      </c>
    </row>
    <row r="197" spans="1:8" ht="15">
      <c r="A197" s="27"/>
      <c r="B197" s="27">
        <v>6171</v>
      </c>
      <c r="C197" s="27">
        <v>2329</v>
      </c>
      <c r="D197" s="27" t="s">
        <v>134</v>
      </c>
      <c r="E197" s="31">
        <v>0</v>
      </c>
      <c r="F197" s="32">
        <v>0</v>
      </c>
      <c r="G197" s="30">
        <v>9</v>
      </c>
      <c r="H197" s="24" t="e">
        <f t="shared" si="5"/>
        <v>#DIV/0!</v>
      </c>
    </row>
    <row r="198" spans="1:8" ht="15.75" thickBot="1">
      <c r="A198" s="80"/>
      <c r="B198" s="80"/>
      <c r="C198" s="80"/>
      <c r="D198" s="80"/>
      <c r="E198" s="81"/>
      <c r="F198" s="82"/>
      <c r="G198" s="83"/>
      <c r="H198" s="81"/>
    </row>
    <row r="199" spans="1:8" s="38" customFormat="1" ht="21.75" customHeight="1" thickBot="1" thickTop="1">
      <c r="A199" s="85"/>
      <c r="B199" s="85"/>
      <c r="C199" s="85"/>
      <c r="D199" s="86" t="s">
        <v>135</v>
      </c>
      <c r="E199" s="87">
        <f>SUM(E188:E198)</f>
        <v>10300</v>
      </c>
      <c r="F199" s="88">
        <f>SUM(F188:F198)</f>
        <v>15556.3</v>
      </c>
      <c r="G199" s="89">
        <f>SUM(G188:G198)</f>
        <v>3502.3999999999996</v>
      </c>
      <c r="H199" s="35">
        <f>(G199/F199)*100</f>
        <v>22.514351098911696</v>
      </c>
    </row>
    <row r="200" spans="1:8" ht="15" customHeight="1">
      <c r="A200" s="61"/>
      <c r="B200" s="61"/>
      <c r="C200" s="61"/>
      <c r="D200" s="7"/>
      <c r="E200" s="62"/>
      <c r="F200" s="62"/>
      <c r="G200" s="62"/>
      <c r="H200" s="62"/>
    </row>
    <row r="201" spans="1:8" ht="15" customHeight="1" hidden="1">
      <c r="A201" s="61"/>
      <c r="B201" s="61"/>
      <c r="C201" s="61"/>
      <c r="D201" s="7"/>
      <c r="E201" s="62"/>
      <c r="F201" s="62"/>
      <c r="G201" s="62"/>
      <c r="H201" s="62"/>
    </row>
    <row r="202" spans="1:8" ht="15" customHeight="1">
      <c r="A202" s="61"/>
      <c r="B202" s="61"/>
      <c r="C202" s="61"/>
      <c r="D202" s="7"/>
      <c r="E202" s="62"/>
      <c r="F202" s="62"/>
      <c r="G202" s="62"/>
      <c r="H202" s="62"/>
    </row>
    <row r="203" spans="1:8" ht="15" customHeight="1" thickBot="1">
      <c r="A203" s="61"/>
      <c r="B203" s="61"/>
      <c r="C203" s="61"/>
      <c r="D203" s="7"/>
      <c r="E203" s="62"/>
      <c r="F203" s="62"/>
      <c r="G203" s="62"/>
      <c r="H203" s="62"/>
    </row>
    <row r="204" spans="1:8" ht="15.75">
      <c r="A204" s="11" t="s">
        <v>2</v>
      </c>
      <c r="B204" s="11" t="s">
        <v>3</v>
      </c>
      <c r="C204" s="11" t="s">
        <v>4</v>
      </c>
      <c r="D204" s="12" t="s">
        <v>5</v>
      </c>
      <c r="E204" s="13" t="s">
        <v>6</v>
      </c>
      <c r="F204" s="13" t="s">
        <v>6</v>
      </c>
      <c r="G204" s="13" t="s">
        <v>7</v>
      </c>
      <c r="H204" s="13" t="s">
        <v>8</v>
      </c>
    </row>
    <row r="205" spans="1:8" ht="15.75" customHeight="1" thickBot="1">
      <c r="A205" s="14"/>
      <c r="B205" s="14"/>
      <c r="C205" s="14"/>
      <c r="D205" s="15"/>
      <c r="E205" s="16" t="s">
        <v>9</v>
      </c>
      <c r="F205" s="16" t="s">
        <v>10</v>
      </c>
      <c r="G205" s="17" t="s">
        <v>11</v>
      </c>
      <c r="H205" s="16" t="s">
        <v>12</v>
      </c>
    </row>
    <row r="206" spans="1:8" ht="16.5" customHeight="1" thickTop="1">
      <c r="A206" s="18">
        <v>90</v>
      </c>
      <c r="B206" s="18"/>
      <c r="C206" s="18"/>
      <c r="D206" s="19" t="s">
        <v>136</v>
      </c>
      <c r="E206" s="20"/>
      <c r="F206" s="21"/>
      <c r="G206" s="22"/>
      <c r="H206" s="20"/>
    </row>
    <row r="207" spans="1:8" ht="15.75">
      <c r="A207" s="18"/>
      <c r="B207" s="18"/>
      <c r="C207" s="18"/>
      <c r="D207" s="19"/>
      <c r="E207" s="20"/>
      <c r="F207" s="21"/>
      <c r="G207" s="22"/>
      <c r="H207" s="20"/>
    </row>
    <row r="208" spans="1:8" ht="15">
      <c r="A208" s="57"/>
      <c r="B208" s="57"/>
      <c r="C208" s="57">
        <v>4121</v>
      </c>
      <c r="D208" s="57" t="s">
        <v>137</v>
      </c>
      <c r="E208" s="92">
        <v>300</v>
      </c>
      <c r="F208" s="93">
        <v>300</v>
      </c>
      <c r="G208" s="94">
        <v>75</v>
      </c>
      <c r="H208" s="24">
        <f aca="true" t="shared" si="6" ref="H208:H213">(G208/F208)*100</f>
        <v>25</v>
      </c>
    </row>
    <row r="209" spans="1:8" ht="15">
      <c r="A209" s="23"/>
      <c r="B209" s="23">
        <v>5311</v>
      </c>
      <c r="C209" s="23">
        <v>2111</v>
      </c>
      <c r="D209" s="23" t="s">
        <v>138</v>
      </c>
      <c r="E209" s="95">
        <v>650</v>
      </c>
      <c r="F209" s="96">
        <v>650</v>
      </c>
      <c r="G209" s="97">
        <v>213.8</v>
      </c>
      <c r="H209" s="24">
        <f t="shared" si="6"/>
        <v>32.892307692307696</v>
      </c>
    </row>
    <row r="210" spans="1:8" ht="15">
      <c r="A210" s="23"/>
      <c r="B210" s="23">
        <v>5311</v>
      </c>
      <c r="C210" s="23">
        <v>2212</v>
      </c>
      <c r="D210" s="23" t="s">
        <v>132</v>
      </c>
      <c r="E210" s="98">
        <v>1200</v>
      </c>
      <c r="F210" s="99">
        <v>1200</v>
      </c>
      <c r="G210" s="100">
        <v>212.4</v>
      </c>
      <c r="H210" s="24">
        <f t="shared" si="6"/>
        <v>17.700000000000003</v>
      </c>
    </row>
    <row r="211" spans="1:8" ht="15" hidden="1">
      <c r="A211" s="27"/>
      <c r="B211" s="27">
        <v>5311</v>
      </c>
      <c r="C211" s="27">
        <v>2310</v>
      </c>
      <c r="D211" s="27" t="s">
        <v>139</v>
      </c>
      <c r="E211" s="28"/>
      <c r="F211" s="29"/>
      <c r="G211" s="30"/>
      <c r="H211" s="24" t="e">
        <f t="shared" si="6"/>
        <v>#DIV/0!</v>
      </c>
    </row>
    <row r="212" spans="1:8" ht="15">
      <c r="A212" s="23"/>
      <c r="B212" s="23">
        <v>5311</v>
      </c>
      <c r="C212" s="23">
        <v>2324</v>
      </c>
      <c r="D212" s="23" t="s">
        <v>133</v>
      </c>
      <c r="E212" s="24">
        <v>0</v>
      </c>
      <c r="F212" s="25">
        <v>0</v>
      </c>
      <c r="G212" s="26">
        <v>10.5</v>
      </c>
      <c r="H212" s="24" t="e">
        <f t="shared" si="6"/>
        <v>#DIV/0!</v>
      </c>
    </row>
    <row r="213" spans="1:8" ht="15">
      <c r="A213" s="27"/>
      <c r="B213" s="27">
        <v>6409</v>
      </c>
      <c r="C213" s="27">
        <v>2328</v>
      </c>
      <c r="D213" s="27" t="s">
        <v>140</v>
      </c>
      <c r="E213" s="28">
        <v>0</v>
      </c>
      <c r="F213" s="29">
        <v>0</v>
      </c>
      <c r="G213" s="30">
        <v>0</v>
      </c>
      <c r="H213" s="24" t="e">
        <f t="shared" si="6"/>
        <v>#DIV/0!</v>
      </c>
    </row>
    <row r="214" spans="1:8" ht="15.75" thickBot="1">
      <c r="A214" s="80"/>
      <c r="B214" s="80"/>
      <c r="C214" s="80"/>
      <c r="D214" s="80"/>
      <c r="E214" s="81"/>
      <c r="F214" s="82"/>
      <c r="G214" s="83"/>
      <c r="H214" s="81"/>
    </row>
    <row r="215" spans="1:8" s="38" customFormat="1" ht="21.75" customHeight="1" thickBot="1" thickTop="1">
      <c r="A215" s="85"/>
      <c r="B215" s="85"/>
      <c r="C215" s="85"/>
      <c r="D215" s="86" t="s">
        <v>141</v>
      </c>
      <c r="E215" s="87">
        <f>SUM(E208:E214)</f>
        <v>2150</v>
      </c>
      <c r="F215" s="88">
        <f>SUM(F208:F214)</f>
        <v>2150</v>
      </c>
      <c r="G215" s="89">
        <f>SUM(G208:G214)</f>
        <v>511.70000000000005</v>
      </c>
      <c r="H215" s="35">
        <f>(G215/F215)*100</f>
        <v>23.8</v>
      </c>
    </row>
    <row r="216" spans="1:8" ht="15" customHeight="1">
      <c r="A216" s="61"/>
      <c r="B216" s="61"/>
      <c r="C216" s="61"/>
      <c r="D216" s="7"/>
      <c r="E216" s="62"/>
      <c r="F216" s="62"/>
      <c r="G216" s="62"/>
      <c r="H216" s="62"/>
    </row>
    <row r="217" spans="1:8" ht="15" customHeight="1" hidden="1">
      <c r="A217" s="61"/>
      <c r="B217" s="61"/>
      <c r="C217" s="61"/>
      <c r="D217" s="7"/>
      <c r="E217" s="62"/>
      <c r="F217" s="62"/>
      <c r="G217" s="62"/>
      <c r="H217" s="62"/>
    </row>
    <row r="218" spans="1:8" ht="15" customHeight="1" hidden="1">
      <c r="A218" s="61"/>
      <c r="B218" s="61"/>
      <c r="C218" s="61"/>
      <c r="D218" s="7"/>
      <c r="E218" s="62"/>
      <c r="F218" s="62"/>
      <c r="G218" s="62"/>
      <c r="H218" s="62"/>
    </row>
    <row r="219" spans="1:8" ht="15" customHeight="1" hidden="1">
      <c r="A219" s="61"/>
      <c r="B219" s="61"/>
      <c r="C219" s="61"/>
      <c r="D219" s="7"/>
      <c r="E219" s="62"/>
      <c r="F219" s="62"/>
      <c r="G219" s="62"/>
      <c r="H219" s="62"/>
    </row>
    <row r="220" spans="1:8" ht="15" customHeight="1" hidden="1">
      <c r="A220" s="61"/>
      <c r="B220" s="61"/>
      <c r="C220" s="61"/>
      <c r="D220" s="7"/>
      <c r="E220" s="62"/>
      <c r="F220" s="62"/>
      <c r="G220" s="62"/>
      <c r="H220" s="62"/>
    </row>
    <row r="221" spans="1:8" ht="15" customHeight="1" hidden="1">
      <c r="A221" s="61"/>
      <c r="B221" s="61"/>
      <c r="C221" s="61"/>
      <c r="D221" s="7"/>
      <c r="E221" s="62"/>
      <c r="F221" s="62"/>
      <c r="G221" s="62"/>
      <c r="H221" s="62"/>
    </row>
    <row r="222" spans="1:8" ht="15" customHeight="1" hidden="1">
      <c r="A222" s="61"/>
      <c r="B222" s="61"/>
      <c r="C222" s="61"/>
      <c r="D222" s="7"/>
      <c r="E222" s="62"/>
      <c r="F222" s="62"/>
      <c r="G222" s="62"/>
      <c r="H222" s="62"/>
    </row>
    <row r="223" spans="1:8" ht="15" customHeight="1">
      <c r="A223" s="61"/>
      <c r="B223" s="61"/>
      <c r="C223" s="61"/>
      <c r="D223" s="7"/>
      <c r="E223" s="62"/>
      <c r="F223" s="62"/>
      <c r="G223" s="3"/>
      <c r="H223" s="3"/>
    </row>
    <row r="224" spans="1:8" ht="15" customHeight="1" thickBot="1">
      <c r="A224" s="61"/>
      <c r="B224" s="61"/>
      <c r="C224" s="61"/>
      <c r="D224" s="7"/>
      <c r="E224" s="62"/>
      <c r="F224" s="62"/>
      <c r="G224" s="62"/>
      <c r="H224" s="62"/>
    </row>
    <row r="225" spans="1:8" ht="15.75">
      <c r="A225" s="11" t="s">
        <v>2</v>
      </c>
      <c r="B225" s="11" t="s">
        <v>3</v>
      </c>
      <c r="C225" s="11" t="s">
        <v>4</v>
      </c>
      <c r="D225" s="12" t="s">
        <v>5</v>
      </c>
      <c r="E225" s="13" t="s">
        <v>6</v>
      </c>
      <c r="F225" s="13" t="s">
        <v>6</v>
      </c>
      <c r="G225" s="13" t="s">
        <v>7</v>
      </c>
      <c r="H225" s="13" t="s">
        <v>8</v>
      </c>
    </row>
    <row r="226" spans="1:8" ht="15.75" customHeight="1" thickBot="1">
      <c r="A226" s="14"/>
      <c r="B226" s="14"/>
      <c r="C226" s="14"/>
      <c r="D226" s="15"/>
      <c r="E226" s="16" t="s">
        <v>9</v>
      </c>
      <c r="F226" s="16" t="s">
        <v>10</v>
      </c>
      <c r="G226" s="17" t="s">
        <v>11</v>
      </c>
      <c r="H226" s="16" t="s">
        <v>12</v>
      </c>
    </row>
    <row r="227" spans="1:8" ht="15.75" customHeight="1" thickTop="1">
      <c r="A227" s="18">
        <v>100</v>
      </c>
      <c r="B227" s="18"/>
      <c r="C227" s="18"/>
      <c r="D227" s="19" t="s">
        <v>426</v>
      </c>
      <c r="E227" s="20"/>
      <c r="F227" s="21"/>
      <c r="G227" s="22"/>
      <c r="H227" s="20"/>
    </row>
    <row r="228" spans="1:8" ht="15.75">
      <c r="A228" s="23"/>
      <c r="B228" s="23"/>
      <c r="C228" s="23"/>
      <c r="D228" s="173" t="s">
        <v>427</v>
      </c>
      <c r="E228" s="55"/>
      <c r="F228" s="25"/>
      <c r="G228" s="26"/>
      <c r="H228" s="55"/>
    </row>
    <row r="229" spans="1:8" ht="15">
      <c r="A229" s="23"/>
      <c r="B229" s="23"/>
      <c r="C229" s="23">
        <v>1361</v>
      </c>
      <c r="D229" s="23" t="s">
        <v>14</v>
      </c>
      <c r="E229" s="55">
        <v>400</v>
      </c>
      <c r="F229" s="25">
        <v>941.5</v>
      </c>
      <c r="G229" s="26">
        <v>292.6</v>
      </c>
      <c r="H229" s="24">
        <f>(G229/F229)*100</f>
        <v>31.07806691449814</v>
      </c>
    </row>
    <row r="230" spans="1:8" ht="15.75" hidden="1">
      <c r="A230" s="67"/>
      <c r="B230" s="67"/>
      <c r="C230" s="23">
        <v>4216</v>
      </c>
      <c r="D230" s="23" t="s">
        <v>142</v>
      </c>
      <c r="E230" s="24"/>
      <c r="F230" s="25"/>
      <c r="G230" s="26"/>
      <c r="H230" s="24" t="e">
        <f>(G230/F230)*100</f>
        <v>#DIV/0!</v>
      </c>
    </row>
    <row r="231" spans="1:8" ht="15">
      <c r="A231" s="23"/>
      <c r="B231" s="23">
        <v>2169</v>
      </c>
      <c r="C231" s="23">
        <v>2212</v>
      </c>
      <c r="D231" s="23" t="s">
        <v>132</v>
      </c>
      <c r="E231" s="55">
        <v>200</v>
      </c>
      <c r="F231" s="25">
        <v>520</v>
      </c>
      <c r="G231" s="26">
        <v>48.2</v>
      </c>
      <c r="H231" s="24">
        <f>(G231/F231)*100</f>
        <v>9.26923076923077</v>
      </c>
    </row>
    <row r="232" spans="1:8" ht="15">
      <c r="A232" s="27"/>
      <c r="B232" s="27">
        <v>6171</v>
      </c>
      <c r="C232" s="27">
        <v>2324</v>
      </c>
      <c r="D232" s="23" t="s">
        <v>133</v>
      </c>
      <c r="E232" s="101">
        <v>0</v>
      </c>
      <c r="F232" s="59">
        <v>20</v>
      </c>
      <c r="G232" s="43">
        <v>15</v>
      </c>
      <c r="H232" s="24">
        <f>(G232/F232)*100</f>
        <v>75</v>
      </c>
    </row>
    <row r="233" spans="1:8" ht="15" customHeight="1" thickBot="1">
      <c r="A233" s="80"/>
      <c r="B233" s="80"/>
      <c r="C233" s="80"/>
      <c r="D233" s="80"/>
      <c r="E233" s="81"/>
      <c r="F233" s="82"/>
      <c r="G233" s="83"/>
      <c r="H233" s="81"/>
    </row>
    <row r="234" spans="1:8" s="38" customFormat="1" ht="21.75" customHeight="1" thickBot="1" thickTop="1">
      <c r="A234" s="85"/>
      <c r="B234" s="85"/>
      <c r="C234" s="85"/>
      <c r="D234" s="86" t="s">
        <v>143</v>
      </c>
      <c r="E234" s="87">
        <f>SUM(E227:E232)</f>
        <v>600</v>
      </c>
      <c r="F234" s="88">
        <f>SUM(F227:F232)</f>
        <v>1481.5</v>
      </c>
      <c r="G234" s="89">
        <f>SUM(G227:G232)</f>
        <v>355.8</v>
      </c>
      <c r="H234" s="35">
        <f>(G234/F234)*100</f>
        <v>24.016199797502534</v>
      </c>
    </row>
    <row r="235" spans="1:8" ht="15" customHeight="1">
      <c r="A235" s="61"/>
      <c r="B235" s="61"/>
      <c r="C235" s="61"/>
      <c r="D235" s="7"/>
      <c r="E235" s="62"/>
      <c r="F235" s="62"/>
      <c r="G235" s="62"/>
      <c r="H235" s="62"/>
    </row>
    <row r="236" spans="1:8" ht="15" customHeight="1">
      <c r="A236" s="61"/>
      <c r="B236" s="61"/>
      <c r="C236" s="61"/>
      <c r="D236" s="7"/>
      <c r="E236" s="62"/>
      <c r="F236" s="62"/>
      <c r="G236" s="62"/>
      <c r="H236" s="62"/>
    </row>
    <row r="237" spans="1:8" ht="15" customHeight="1" hidden="1">
      <c r="A237" s="61"/>
      <c r="B237" s="61"/>
      <c r="C237" s="61"/>
      <c r="D237" s="7"/>
      <c r="E237" s="62"/>
      <c r="F237" s="62"/>
      <c r="G237" s="62"/>
      <c r="H237" s="62"/>
    </row>
    <row r="238" spans="1:8" ht="15" customHeight="1" thickBot="1">
      <c r="A238" s="61"/>
      <c r="B238" s="61"/>
      <c r="C238" s="61"/>
      <c r="D238" s="7"/>
      <c r="E238" s="62"/>
      <c r="F238" s="62"/>
      <c r="G238" s="62"/>
      <c r="H238" s="62"/>
    </row>
    <row r="239" spans="1:8" ht="15.75">
      <c r="A239" s="11" t="s">
        <v>2</v>
      </c>
      <c r="B239" s="11" t="s">
        <v>3</v>
      </c>
      <c r="C239" s="11" t="s">
        <v>4</v>
      </c>
      <c r="D239" s="12" t="s">
        <v>5</v>
      </c>
      <c r="E239" s="13" t="s">
        <v>6</v>
      </c>
      <c r="F239" s="13" t="s">
        <v>6</v>
      </c>
      <c r="G239" s="13" t="s">
        <v>7</v>
      </c>
      <c r="H239" s="13" t="s">
        <v>8</v>
      </c>
    </row>
    <row r="240" spans="1:8" ht="15.75" customHeight="1" thickBot="1">
      <c r="A240" s="14"/>
      <c r="B240" s="14"/>
      <c r="C240" s="14"/>
      <c r="D240" s="15"/>
      <c r="E240" s="16" t="s">
        <v>9</v>
      </c>
      <c r="F240" s="16" t="s">
        <v>10</v>
      </c>
      <c r="G240" s="17" t="s">
        <v>11</v>
      </c>
      <c r="H240" s="16" t="s">
        <v>12</v>
      </c>
    </row>
    <row r="241" spans="1:8" ht="15.75" customHeight="1" thickTop="1">
      <c r="A241" s="102">
        <v>110</v>
      </c>
      <c r="B241" s="67"/>
      <c r="C241" s="67"/>
      <c r="D241" s="67" t="s">
        <v>144</v>
      </c>
      <c r="E241" s="20"/>
      <c r="F241" s="21"/>
      <c r="G241" s="22"/>
      <c r="H241" s="20"/>
    </row>
    <row r="242" spans="1:8" ht="15.75">
      <c r="A242" s="102"/>
      <c r="B242" s="67"/>
      <c r="C242" s="67"/>
      <c r="D242" s="67"/>
      <c r="E242" s="20"/>
      <c r="F242" s="21"/>
      <c r="G242" s="22"/>
      <c r="H242" s="20"/>
    </row>
    <row r="243" spans="1:8" ht="15">
      <c r="A243" s="23"/>
      <c r="B243" s="23"/>
      <c r="C243" s="23">
        <v>1111</v>
      </c>
      <c r="D243" s="23" t="s">
        <v>145</v>
      </c>
      <c r="E243" s="78">
        <v>48150</v>
      </c>
      <c r="F243" s="76">
        <v>48150</v>
      </c>
      <c r="G243" s="77">
        <v>11985.4</v>
      </c>
      <c r="H243" s="24">
        <f aca="true" t="shared" si="7" ref="H243:H271">(G243/F243)*100</f>
        <v>24.89179646936656</v>
      </c>
    </row>
    <row r="244" spans="1:8" ht="15">
      <c r="A244" s="23"/>
      <c r="B244" s="23"/>
      <c r="C244" s="23">
        <v>1112</v>
      </c>
      <c r="D244" s="23" t="s">
        <v>146</v>
      </c>
      <c r="E244" s="74">
        <v>11210</v>
      </c>
      <c r="F244" s="72">
        <v>11210</v>
      </c>
      <c r="G244" s="73">
        <v>2806.8</v>
      </c>
      <c r="H244" s="24">
        <f t="shared" si="7"/>
        <v>25.03835860838537</v>
      </c>
    </row>
    <row r="245" spans="1:8" ht="15">
      <c r="A245" s="23"/>
      <c r="B245" s="23"/>
      <c r="C245" s="23">
        <v>1113</v>
      </c>
      <c r="D245" s="23" t="s">
        <v>147</v>
      </c>
      <c r="E245" s="74">
        <v>6830</v>
      </c>
      <c r="F245" s="72">
        <v>6830</v>
      </c>
      <c r="G245" s="73">
        <v>951.5</v>
      </c>
      <c r="H245" s="24">
        <f t="shared" si="7"/>
        <v>13.931185944363103</v>
      </c>
    </row>
    <row r="246" spans="1:8" ht="15">
      <c r="A246" s="23"/>
      <c r="B246" s="23"/>
      <c r="C246" s="23">
        <v>1121</v>
      </c>
      <c r="D246" s="23" t="s">
        <v>148</v>
      </c>
      <c r="E246" s="74">
        <v>42900</v>
      </c>
      <c r="F246" s="72">
        <v>42900</v>
      </c>
      <c r="G246" s="77">
        <v>14955</v>
      </c>
      <c r="H246" s="24">
        <f t="shared" si="7"/>
        <v>34.86013986013986</v>
      </c>
    </row>
    <row r="247" spans="1:8" ht="15">
      <c r="A247" s="23"/>
      <c r="B247" s="23"/>
      <c r="C247" s="23">
        <v>1122</v>
      </c>
      <c r="D247" s="23" t="s">
        <v>149</v>
      </c>
      <c r="E247" s="78">
        <v>10500</v>
      </c>
      <c r="F247" s="76">
        <v>10500</v>
      </c>
      <c r="G247" s="77">
        <v>0</v>
      </c>
      <c r="H247" s="24">
        <f t="shared" si="7"/>
        <v>0</v>
      </c>
    </row>
    <row r="248" spans="1:8" ht="15">
      <c r="A248" s="23"/>
      <c r="B248" s="23"/>
      <c r="C248" s="23">
        <v>1211</v>
      </c>
      <c r="D248" s="23" t="s">
        <v>150</v>
      </c>
      <c r="E248" s="78">
        <v>97000</v>
      </c>
      <c r="F248" s="76">
        <v>97000</v>
      </c>
      <c r="G248" s="77">
        <v>22982.6</v>
      </c>
      <c r="H248" s="24">
        <f t="shared" si="7"/>
        <v>23.693402061855668</v>
      </c>
    </row>
    <row r="249" spans="1:8" ht="15" hidden="1">
      <c r="A249" s="23"/>
      <c r="B249" s="23"/>
      <c r="C249" s="23">
        <v>1335</v>
      </c>
      <c r="D249" s="23" t="s">
        <v>151</v>
      </c>
      <c r="E249" s="78"/>
      <c r="F249" s="76"/>
      <c r="G249" s="77"/>
      <c r="H249" s="24" t="e">
        <f t="shared" si="7"/>
        <v>#DIV/0!</v>
      </c>
    </row>
    <row r="250" spans="1:8" ht="15" hidden="1">
      <c r="A250" s="23"/>
      <c r="B250" s="23"/>
      <c r="C250" s="23">
        <v>1219</v>
      </c>
      <c r="D250" s="23" t="s">
        <v>152</v>
      </c>
      <c r="E250" s="78"/>
      <c r="F250" s="76"/>
      <c r="G250" s="77"/>
      <c r="H250" s="24" t="e">
        <f t="shared" si="7"/>
        <v>#DIV/0!</v>
      </c>
    </row>
    <row r="251" spans="1:8" ht="15">
      <c r="A251" s="23"/>
      <c r="B251" s="23"/>
      <c r="C251" s="23">
        <v>1337</v>
      </c>
      <c r="D251" s="23" t="s">
        <v>153</v>
      </c>
      <c r="E251" s="74">
        <v>10300</v>
      </c>
      <c r="F251" s="72">
        <v>10300</v>
      </c>
      <c r="G251" s="73">
        <v>2792.4</v>
      </c>
      <c r="H251" s="24">
        <f t="shared" si="7"/>
        <v>27.110679611650486</v>
      </c>
    </row>
    <row r="252" spans="1:8" ht="15">
      <c r="A252" s="23"/>
      <c r="B252" s="23"/>
      <c r="C252" s="23">
        <v>1341</v>
      </c>
      <c r="D252" s="23" t="s">
        <v>154</v>
      </c>
      <c r="E252" s="103">
        <v>950</v>
      </c>
      <c r="F252" s="104">
        <v>950</v>
      </c>
      <c r="G252" s="105">
        <v>597.3</v>
      </c>
      <c r="H252" s="24">
        <f t="shared" si="7"/>
        <v>62.873684210526314</v>
      </c>
    </row>
    <row r="253" spans="1:8" ht="15" customHeight="1">
      <c r="A253" s="66"/>
      <c r="B253" s="67"/>
      <c r="C253" s="68">
        <v>1342</v>
      </c>
      <c r="D253" s="68" t="s">
        <v>53</v>
      </c>
      <c r="E253" s="69">
        <v>0</v>
      </c>
      <c r="F253" s="21">
        <v>47</v>
      </c>
      <c r="G253" s="22">
        <v>0.6</v>
      </c>
      <c r="H253" s="24">
        <f t="shared" si="7"/>
        <v>1.276595744680851</v>
      </c>
    </row>
    <row r="254" spans="1:8" ht="15">
      <c r="A254" s="70"/>
      <c r="B254" s="68"/>
      <c r="C254" s="68">
        <v>1343</v>
      </c>
      <c r="D254" s="68" t="s">
        <v>54</v>
      </c>
      <c r="E254" s="69">
        <v>0</v>
      </c>
      <c r="F254" s="21">
        <v>920</v>
      </c>
      <c r="G254" s="22">
        <v>211.6</v>
      </c>
      <c r="H254" s="24">
        <f t="shared" si="7"/>
        <v>23</v>
      </c>
    </row>
    <row r="255" spans="1:8" ht="15">
      <c r="A255" s="54"/>
      <c r="B255" s="23"/>
      <c r="C255" s="23">
        <v>1345</v>
      </c>
      <c r="D255" s="23" t="s">
        <v>55</v>
      </c>
      <c r="E255" s="71">
        <v>0</v>
      </c>
      <c r="F255" s="72">
        <v>113.5</v>
      </c>
      <c r="G255" s="73">
        <v>4.7</v>
      </c>
      <c r="H255" s="24">
        <f t="shared" si="7"/>
        <v>4.140969162995595</v>
      </c>
    </row>
    <row r="256" spans="1:8" ht="15">
      <c r="A256" s="23"/>
      <c r="B256" s="23"/>
      <c r="C256" s="23">
        <v>1347</v>
      </c>
      <c r="D256" s="23" t="s">
        <v>155</v>
      </c>
      <c r="E256" s="103">
        <v>5900</v>
      </c>
      <c r="F256" s="104">
        <v>5900</v>
      </c>
      <c r="G256" s="105">
        <v>1761.6</v>
      </c>
      <c r="H256" s="24">
        <f t="shared" si="7"/>
        <v>29.857627118644064</v>
      </c>
    </row>
    <row r="257" spans="1:8" ht="15" hidden="1">
      <c r="A257" s="23"/>
      <c r="B257" s="23"/>
      <c r="C257" s="23">
        <v>1349</v>
      </c>
      <c r="D257" s="23" t="s">
        <v>156</v>
      </c>
      <c r="E257" s="78"/>
      <c r="F257" s="76"/>
      <c r="G257" s="77"/>
      <c r="H257" s="24" t="e">
        <f t="shared" si="7"/>
        <v>#DIV/0!</v>
      </c>
    </row>
    <row r="258" spans="1:8" ht="15">
      <c r="A258" s="23"/>
      <c r="B258" s="23"/>
      <c r="C258" s="23">
        <v>1351</v>
      </c>
      <c r="D258" s="23" t="s">
        <v>157</v>
      </c>
      <c r="E258" s="78">
        <v>700</v>
      </c>
      <c r="F258" s="76">
        <v>700</v>
      </c>
      <c r="G258" s="77">
        <v>498.4</v>
      </c>
      <c r="H258" s="24">
        <f t="shared" si="7"/>
        <v>71.2</v>
      </c>
    </row>
    <row r="259" spans="1:8" ht="15">
      <c r="A259" s="23"/>
      <c r="B259" s="23"/>
      <c r="C259" s="23">
        <v>1361</v>
      </c>
      <c r="D259" s="23" t="s">
        <v>158</v>
      </c>
      <c r="E259" s="103">
        <v>1000</v>
      </c>
      <c r="F259" s="104">
        <v>1000</v>
      </c>
      <c r="G259" s="105">
        <v>162.1</v>
      </c>
      <c r="H259" s="24">
        <f t="shared" si="7"/>
        <v>16.21</v>
      </c>
    </row>
    <row r="260" spans="1:8" ht="15">
      <c r="A260" s="23"/>
      <c r="B260" s="23"/>
      <c r="C260" s="23">
        <v>1511</v>
      </c>
      <c r="D260" s="23" t="s">
        <v>159</v>
      </c>
      <c r="E260" s="24">
        <v>24200</v>
      </c>
      <c r="F260" s="25">
        <v>24200</v>
      </c>
      <c r="G260" s="26">
        <v>340.8</v>
      </c>
      <c r="H260" s="24">
        <f t="shared" si="7"/>
        <v>1.4082644628099172</v>
      </c>
    </row>
    <row r="261" spans="1:8" ht="15" customHeight="1" hidden="1">
      <c r="A261" s="23"/>
      <c r="B261" s="23"/>
      <c r="C261" s="23">
        <v>2460</v>
      </c>
      <c r="D261" s="23" t="s">
        <v>160</v>
      </c>
      <c r="E261" s="24"/>
      <c r="F261" s="25"/>
      <c r="G261" s="26"/>
      <c r="H261" s="24" t="e">
        <f t="shared" si="7"/>
        <v>#DIV/0!</v>
      </c>
    </row>
    <row r="262" spans="1:8" ht="15">
      <c r="A262" s="23"/>
      <c r="B262" s="23"/>
      <c r="C262" s="23">
        <v>4112</v>
      </c>
      <c r="D262" s="23" t="s">
        <v>161</v>
      </c>
      <c r="E262" s="24">
        <v>38506</v>
      </c>
      <c r="F262" s="25">
        <v>38513.1</v>
      </c>
      <c r="G262" s="26">
        <v>9628.3</v>
      </c>
      <c r="H262" s="24">
        <f t="shared" si="7"/>
        <v>25.00006491297766</v>
      </c>
    </row>
    <row r="263" spans="1:8" ht="15" hidden="1">
      <c r="A263" s="23"/>
      <c r="B263" s="23">
        <v>3611</v>
      </c>
      <c r="C263" s="23">
        <v>2141</v>
      </c>
      <c r="D263" s="23" t="s">
        <v>162</v>
      </c>
      <c r="E263" s="24"/>
      <c r="F263" s="25"/>
      <c r="G263" s="26"/>
      <c r="H263" s="24" t="e">
        <f t="shared" si="7"/>
        <v>#DIV/0!</v>
      </c>
    </row>
    <row r="264" spans="1:8" ht="15" hidden="1">
      <c r="A264" s="23"/>
      <c r="B264" s="23">
        <v>3611</v>
      </c>
      <c r="C264" s="23">
        <v>2210</v>
      </c>
      <c r="D264" s="23" t="s">
        <v>163</v>
      </c>
      <c r="E264" s="24"/>
      <c r="F264" s="25"/>
      <c r="G264" s="26"/>
      <c r="H264" s="24" t="e">
        <f t="shared" si="7"/>
        <v>#DIV/0!</v>
      </c>
    </row>
    <row r="265" spans="1:8" ht="15" hidden="1">
      <c r="A265" s="23"/>
      <c r="B265" s="23">
        <v>6171</v>
      </c>
      <c r="C265" s="23">
        <v>2210</v>
      </c>
      <c r="D265" s="23" t="s">
        <v>164</v>
      </c>
      <c r="E265" s="24"/>
      <c r="F265" s="25"/>
      <c r="G265" s="26"/>
      <c r="H265" s="24" t="e">
        <f t="shared" si="7"/>
        <v>#DIV/0!</v>
      </c>
    </row>
    <row r="266" spans="1:8" ht="15" hidden="1">
      <c r="A266" s="23"/>
      <c r="B266" s="23">
        <v>6171</v>
      </c>
      <c r="C266" s="23">
        <v>2328</v>
      </c>
      <c r="D266" s="23" t="s">
        <v>165</v>
      </c>
      <c r="E266" s="24"/>
      <c r="F266" s="25"/>
      <c r="G266" s="26"/>
      <c r="H266" s="24" t="e">
        <f t="shared" si="7"/>
        <v>#DIV/0!</v>
      </c>
    </row>
    <row r="267" spans="1:8" ht="15">
      <c r="A267" s="23"/>
      <c r="B267" s="23">
        <v>6310</v>
      </c>
      <c r="C267" s="23">
        <v>2141</v>
      </c>
      <c r="D267" s="23" t="s">
        <v>166</v>
      </c>
      <c r="E267" s="24">
        <v>300</v>
      </c>
      <c r="F267" s="25">
        <v>300</v>
      </c>
      <c r="G267" s="26">
        <v>163.7</v>
      </c>
      <c r="H267" s="24">
        <f t="shared" si="7"/>
        <v>54.56666666666666</v>
      </c>
    </row>
    <row r="268" spans="1:8" ht="15" hidden="1">
      <c r="A268" s="23"/>
      <c r="B268" s="23">
        <v>6310</v>
      </c>
      <c r="C268" s="23">
        <v>2142</v>
      </c>
      <c r="D268" s="23" t="s">
        <v>167</v>
      </c>
      <c r="E268" s="106"/>
      <c r="F268" s="107"/>
      <c r="G268" s="26"/>
      <c r="H268" s="24" t="e">
        <f t="shared" si="7"/>
        <v>#DIV/0!</v>
      </c>
    </row>
    <row r="269" spans="1:8" ht="15" hidden="1">
      <c r="A269" s="23"/>
      <c r="B269" s="23">
        <v>3611</v>
      </c>
      <c r="C269" s="23">
        <v>2210</v>
      </c>
      <c r="D269" s="23" t="s">
        <v>168</v>
      </c>
      <c r="E269" s="106"/>
      <c r="F269" s="107"/>
      <c r="G269" s="26"/>
      <c r="H269" s="24" t="e">
        <f t="shared" si="7"/>
        <v>#DIV/0!</v>
      </c>
    </row>
    <row r="270" spans="1:8" ht="15" hidden="1">
      <c r="A270" s="23"/>
      <c r="B270" s="23">
        <v>6399</v>
      </c>
      <c r="C270" s="23">
        <v>2329</v>
      </c>
      <c r="D270" s="23" t="s">
        <v>169</v>
      </c>
      <c r="E270" s="106"/>
      <c r="F270" s="107"/>
      <c r="G270" s="26"/>
      <c r="H270" s="24" t="e">
        <f t="shared" si="7"/>
        <v>#DIV/0!</v>
      </c>
    </row>
    <row r="271" spans="1:8" ht="15">
      <c r="A271" s="23"/>
      <c r="B271" s="23">
        <v>6409</v>
      </c>
      <c r="C271" s="23">
        <v>2328</v>
      </c>
      <c r="D271" s="23" t="s">
        <v>170</v>
      </c>
      <c r="E271" s="106">
        <v>0</v>
      </c>
      <c r="F271" s="107">
        <v>0</v>
      </c>
      <c r="G271" s="26">
        <v>13.2</v>
      </c>
      <c r="H271" s="24" t="e">
        <f t="shared" si="7"/>
        <v>#DIV/0!</v>
      </c>
    </row>
    <row r="272" spans="1:8" ht="15.75" customHeight="1" thickBot="1">
      <c r="A272" s="80"/>
      <c r="B272" s="80"/>
      <c r="C272" s="80"/>
      <c r="D272" s="80"/>
      <c r="E272" s="108"/>
      <c r="F272" s="109"/>
      <c r="G272" s="110"/>
      <c r="H272" s="108"/>
    </row>
    <row r="273" spans="1:8" s="38" customFormat="1" ht="21.75" customHeight="1" thickBot="1" thickTop="1">
      <c r="A273" s="85"/>
      <c r="B273" s="85"/>
      <c r="C273" s="85"/>
      <c r="D273" s="86" t="s">
        <v>171</v>
      </c>
      <c r="E273" s="87">
        <f>SUM(E243:E272)</f>
        <v>298446</v>
      </c>
      <c r="F273" s="88">
        <f>SUM(F243:F272)</f>
        <v>299533.6</v>
      </c>
      <c r="G273" s="89">
        <f>SUM(G243:G272)</f>
        <v>69856</v>
      </c>
      <c r="H273" s="35">
        <f>(G273/F273)*100</f>
        <v>23.32159063290396</v>
      </c>
    </row>
    <row r="274" spans="1:8" ht="15" customHeight="1">
      <c r="A274" s="61"/>
      <c r="B274" s="61"/>
      <c r="C274" s="61"/>
      <c r="D274" s="7"/>
      <c r="E274" s="62"/>
      <c r="F274" s="62"/>
      <c r="G274" s="62"/>
      <c r="H274" s="62"/>
    </row>
    <row r="275" spans="1:8" ht="15">
      <c r="A275" s="38"/>
      <c r="B275" s="61"/>
      <c r="C275" s="61"/>
      <c r="D275" s="61"/>
      <c r="E275" s="111"/>
      <c r="F275" s="111"/>
      <c r="G275" s="111"/>
      <c r="H275" s="111"/>
    </row>
    <row r="276" spans="1:8" ht="15" hidden="1">
      <c r="A276" s="38"/>
      <c r="B276" s="61"/>
      <c r="C276" s="61"/>
      <c r="D276" s="61"/>
      <c r="E276" s="111"/>
      <c r="F276" s="111"/>
      <c r="G276" s="111"/>
      <c r="H276" s="111"/>
    </row>
    <row r="277" spans="1:8" ht="15" customHeight="1" thickBot="1">
      <c r="A277" s="38"/>
      <c r="B277" s="61"/>
      <c r="C277" s="61"/>
      <c r="D277" s="61"/>
      <c r="E277" s="111"/>
      <c r="F277" s="111"/>
      <c r="G277" s="111"/>
      <c r="H277" s="111"/>
    </row>
    <row r="278" spans="1:8" ht="15.75">
      <c r="A278" s="11" t="s">
        <v>2</v>
      </c>
      <c r="B278" s="11" t="s">
        <v>3</v>
      </c>
      <c r="C278" s="11" t="s">
        <v>4</v>
      </c>
      <c r="D278" s="12" t="s">
        <v>5</v>
      </c>
      <c r="E278" s="13" t="s">
        <v>6</v>
      </c>
      <c r="F278" s="13" t="s">
        <v>6</v>
      </c>
      <c r="G278" s="13" t="s">
        <v>7</v>
      </c>
      <c r="H278" s="13" t="s">
        <v>8</v>
      </c>
    </row>
    <row r="279" spans="1:8" ht="15.75" customHeight="1" thickBot="1">
      <c r="A279" s="14"/>
      <c r="B279" s="14"/>
      <c r="C279" s="14"/>
      <c r="D279" s="15"/>
      <c r="E279" s="16" t="s">
        <v>9</v>
      </c>
      <c r="F279" s="16" t="s">
        <v>10</v>
      </c>
      <c r="G279" s="17" t="s">
        <v>11</v>
      </c>
      <c r="H279" s="16" t="s">
        <v>12</v>
      </c>
    </row>
    <row r="280" spans="1:8" ht="16.5" customHeight="1" thickTop="1">
      <c r="A280" s="18">
        <v>120</v>
      </c>
      <c r="B280" s="18"/>
      <c r="C280" s="18"/>
      <c r="D280" s="112" t="s">
        <v>428</v>
      </c>
      <c r="E280" s="20"/>
      <c r="F280" s="21"/>
      <c r="G280" s="22"/>
      <c r="H280" s="20"/>
    </row>
    <row r="281" spans="1:8" ht="15.75">
      <c r="A281" s="67"/>
      <c r="B281" s="67"/>
      <c r="C281" s="67"/>
      <c r="D281" s="67" t="s">
        <v>429</v>
      </c>
      <c r="E281" s="24"/>
      <c r="F281" s="25"/>
      <c r="G281" s="26"/>
      <c r="H281" s="24"/>
    </row>
    <row r="282" spans="1:8" ht="15.75">
      <c r="A282" s="67"/>
      <c r="B282" s="67"/>
      <c r="C282" s="67"/>
      <c r="D282" s="67"/>
      <c r="E282" s="24"/>
      <c r="F282" s="25"/>
      <c r="G282" s="26"/>
      <c r="H282" s="24"/>
    </row>
    <row r="283" spans="1:8" ht="15">
      <c r="A283" s="23"/>
      <c r="B283" s="23">
        <v>2219</v>
      </c>
      <c r="C283" s="23">
        <v>2133</v>
      </c>
      <c r="D283" s="23" t="s">
        <v>172</v>
      </c>
      <c r="E283" s="113">
        <v>0</v>
      </c>
      <c r="F283" s="114">
        <v>170</v>
      </c>
      <c r="G283" s="115">
        <v>10</v>
      </c>
      <c r="H283" s="24">
        <f aca="true" t="shared" si="8" ref="H283:H311">(G283/F283)*100</f>
        <v>5.88235294117647</v>
      </c>
    </row>
    <row r="284" spans="1:8" ht="15">
      <c r="A284" s="23"/>
      <c r="B284" s="23">
        <v>3612</v>
      </c>
      <c r="C284" s="23">
        <v>2111</v>
      </c>
      <c r="D284" s="23" t="s">
        <v>173</v>
      </c>
      <c r="E284" s="113">
        <v>0</v>
      </c>
      <c r="F284" s="114">
        <v>4712.6</v>
      </c>
      <c r="G284" s="115">
        <v>977.1</v>
      </c>
      <c r="H284" s="24">
        <f t="shared" si="8"/>
        <v>20.73377753257225</v>
      </c>
    </row>
    <row r="285" spans="1:8" ht="15">
      <c r="A285" s="23"/>
      <c r="B285" s="23">
        <v>3612</v>
      </c>
      <c r="C285" s="23">
        <v>2132</v>
      </c>
      <c r="D285" s="23" t="s">
        <v>174</v>
      </c>
      <c r="E285" s="113">
        <v>0</v>
      </c>
      <c r="F285" s="114">
        <v>14564.2</v>
      </c>
      <c r="G285" s="115">
        <v>1684.3</v>
      </c>
      <c r="H285" s="24">
        <f t="shared" si="8"/>
        <v>11.564658546298457</v>
      </c>
    </row>
    <row r="286" spans="1:8" ht="15">
      <c r="A286" s="23"/>
      <c r="B286" s="23">
        <v>3612</v>
      </c>
      <c r="C286" s="23">
        <v>2324</v>
      </c>
      <c r="D286" s="23" t="s">
        <v>175</v>
      </c>
      <c r="E286" s="113">
        <v>0</v>
      </c>
      <c r="F286" s="114">
        <v>0</v>
      </c>
      <c r="G286" s="115">
        <v>522.4</v>
      </c>
      <c r="H286" s="24" t="e">
        <f t="shared" si="8"/>
        <v>#DIV/0!</v>
      </c>
    </row>
    <row r="287" spans="1:8" ht="15" hidden="1">
      <c r="A287" s="23"/>
      <c r="B287" s="23">
        <v>3612</v>
      </c>
      <c r="C287" s="23">
        <v>2310</v>
      </c>
      <c r="D287" s="23" t="s">
        <v>176</v>
      </c>
      <c r="E287" s="113"/>
      <c r="F287" s="114"/>
      <c r="G287" s="115"/>
      <c r="H287" s="24" t="e">
        <f t="shared" si="8"/>
        <v>#DIV/0!</v>
      </c>
    </row>
    <row r="288" spans="1:8" ht="15" hidden="1">
      <c r="A288" s="23"/>
      <c r="B288" s="23">
        <v>3612</v>
      </c>
      <c r="C288" s="23">
        <v>2324</v>
      </c>
      <c r="D288" s="23" t="s">
        <v>177</v>
      </c>
      <c r="E288" s="24"/>
      <c r="F288" s="25"/>
      <c r="G288" s="26"/>
      <c r="H288" s="24" t="e">
        <f t="shared" si="8"/>
        <v>#DIV/0!</v>
      </c>
    </row>
    <row r="289" spans="1:8" ht="15" hidden="1">
      <c r="A289" s="23"/>
      <c r="B289" s="23">
        <v>3612</v>
      </c>
      <c r="C289" s="23">
        <v>2329</v>
      </c>
      <c r="D289" s="23" t="s">
        <v>178</v>
      </c>
      <c r="E289" s="24"/>
      <c r="F289" s="25"/>
      <c r="G289" s="26"/>
      <c r="H289" s="24" t="e">
        <f t="shared" si="8"/>
        <v>#DIV/0!</v>
      </c>
    </row>
    <row r="290" spans="1:8" ht="15">
      <c r="A290" s="23"/>
      <c r="B290" s="23">
        <v>3612</v>
      </c>
      <c r="C290" s="23">
        <v>3112</v>
      </c>
      <c r="D290" s="23" t="s">
        <v>179</v>
      </c>
      <c r="E290" s="24">
        <v>8000</v>
      </c>
      <c r="F290" s="25">
        <v>8000</v>
      </c>
      <c r="G290" s="26">
        <v>1976.6</v>
      </c>
      <c r="H290" s="24">
        <f t="shared" si="8"/>
        <v>24.7075</v>
      </c>
    </row>
    <row r="291" spans="1:8" ht="15">
      <c r="A291" s="23"/>
      <c r="B291" s="23">
        <v>3613</v>
      </c>
      <c r="C291" s="23">
        <v>2111</v>
      </c>
      <c r="D291" s="23" t="s">
        <v>180</v>
      </c>
      <c r="E291" s="113">
        <v>0</v>
      </c>
      <c r="F291" s="114">
        <v>1685.8</v>
      </c>
      <c r="G291" s="115">
        <v>218.2</v>
      </c>
      <c r="H291" s="24">
        <f t="shared" si="8"/>
        <v>12.943409657136076</v>
      </c>
    </row>
    <row r="292" spans="1:8" ht="15">
      <c r="A292" s="23"/>
      <c r="B292" s="23">
        <v>3613</v>
      </c>
      <c r="C292" s="23">
        <v>2132</v>
      </c>
      <c r="D292" s="23" t="s">
        <v>181</v>
      </c>
      <c r="E292" s="113">
        <v>0</v>
      </c>
      <c r="F292" s="114">
        <v>0</v>
      </c>
      <c r="G292" s="115">
        <v>881</v>
      </c>
      <c r="H292" s="24" t="e">
        <f t="shared" si="8"/>
        <v>#DIV/0!</v>
      </c>
    </row>
    <row r="293" spans="1:8" ht="15">
      <c r="A293" s="27"/>
      <c r="B293" s="23">
        <v>3613</v>
      </c>
      <c r="C293" s="23">
        <v>2324</v>
      </c>
      <c r="D293" s="23" t="s">
        <v>182</v>
      </c>
      <c r="E293" s="24">
        <v>0</v>
      </c>
      <c r="F293" s="25">
        <v>0</v>
      </c>
      <c r="G293" s="26">
        <v>2.6</v>
      </c>
      <c r="H293" s="24" t="e">
        <f t="shared" si="8"/>
        <v>#DIV/0!</v>
      </c>
    </row>
    <row r="294" spans="1:8" ht="15">
      <c r="A294" s="27"/>
      <c r="B294" s="23">
        <v>3631</v>
      </c>
      <c r="C294" s="23">
        <v>2133</v>
      </c>
      <c r="D294" s="23" t="s">
        <v>183</v>
      </c>
      <c r="E294" s="24">
        <v>0</v>
      </c>
      <c r="F294" s="25">
        <v>369.9</v>
      </c>
      <c r="G294" s="26">
        <v>0</v>
      </c>
      <c r="H294" s="24">
        <f t="shared" si="8"/>
        <v>0</v>
      </c>
    </row>
    <row r="295" spans="1:8" ht="15">
      <c r="A295" s="27"/>
      <c r="B295" s="23">
        <v>3632</v>
      </c>
      <c r="C295" s="23">
        <v>2111</v>
      </c>
      <c r="D295" s="23" t="s">
        <v>184</v>
      </c>
      <c r="E295" s="24">
        <v>0</v>
      </c>
      <c r="F295" s="25">
        <v>269.5</v>
      </c>
      <c r="G295" s="26">
        <v>188.5</v>
      </c>
      <c r="H295" s="24">
        <f t="shared" si="8"/>
        <v>69.9443413729128</v>
      </c>
    </row>
    <row r="296" spans="1:8" ht="15">
      <c r="A296" s="27"/>
      <c r="B296" s="23">
        <v>3632</v>
      </c>
      <c r="C296" s="23">
        <v>2132</v>
      </c>
      <c r="D296" s="23" t="s">
        <v>185</v>
      </c>
      <c r="E296" s="24">
        <v>0</v>
      </c>
      <c r="F296" s="25">
        <v>25</v>
      </c>
      <c r="G296" s="26">
        <v>20</v>
      </c>
      <c r="H296" s="24">
        <f t="shared" si="8"/>
        <v>80</v>
      </c>
    </row>
    <row r="297" spans="1:8" ht="15">
      <c r="A297" s="27"/>
      <c r="B297" s="23">
        <v>3632</v>
      </c>
      <c r="C297" s="23">
        <v>2329</v>
      </c>
      <c r="D297" s="23" t="s">
        <v>186</v>
      </c>
      <c r="E297" s="24">
        <v>0</v>
      </c>
      <c r="F297" s="25">
        <v>82.6</v>
      </c>
      <c r="G297" s="26">
        <v>21.3</v>
      </c>
      <c r="H297" s="24">
        <f t="shared" si="8"/>
        <v>25.786924939467315</v>
      </c>
    </row>
    <row r="298" spans="1:8" ht="15">
      <c r="A298" s="27"/>
      <c r="B298" s="23">
        <v>3634</v>
      </c>
      <c r="C298" s="23">
        <v>2132</v>
      </c>
      <c r="D298" s="23" t="s">
        <v>187</v>
      </c>
      <c r="E298" s="24">
        <v>0</v>
      </c>
      <c r="F298" s="25">
        <v>5275</v>
      </c>
      <c r="G298" s="26">
        <v>5216.6</v>
      </c>
      <c r="H298" s="24">
        <f t="shared" si="8"/>
        <v>98.89289099526067</v>
      </c>
    </row>
    <row r="299" spans="1:8" ht="15">
      <c r="A299" s="27"/>
      <c r="B299" s="23">
        <v>3639</v>
      </c>
      <c r="C299" s="23">
        <v>2119</v>
      </c>
      <c r="D299" s="23" t="s">
        <v>188</v>
      </c>
      <c r="E299" s="24">
        <v>10</v>
      </c>
      <c r="F299" s="25">
        <v>10</v>
      </c>
      <c r="G299" s="26">
        <v>106.9</v>
      </c>
      <c r="H299" s="24">
        <f t="shared" si="8"/>
        <v>1069.0000000000002</v>
      </c>
    </row>
    <row r="300" spans="1:8" ht="15">
      <c r="A300" s="23"/>
      <c r="B300" s="23">
        <v>3639</v>
      </c>
      <c r="C300" s="23">
        <v>2131</v>
      </c>
      <c r="D300" s="23" t="s">
        <v>189</v>
      </c>
      <c r="E300" s="24">
        <v>1300</v>
      </c>
      <c r="F300" s="25">
        <v>1300</v>
      </c>
      <c r="G300" s="26">
        <v>934.3</v>
      </c>
      <c r="H300" s="24">
        <f t="shared" si="8"/>
        <v>71.86923076923077</v>
      </c>
    </row>
    <row r="301" spans="1:8" ht="15">
      <c r="A301" s="23"/>
      <c r="B301" s="23">
        <v>3639</v>
      </c>
      <c r="C301" s="23">
        <v>2132</v>
      </c>
      <c r="D301" s="23" t="s">
        <v>79</v>
      </c>
      <c r="E301" s="24">
        <v>0</v>
      </c>
      <c r="F301" s="25">
        <v>0</v>
      </c>
      <c r="G301" s="26">
        <v>2.9</v>
      </c>
      <c r="H301" s="24" t="e">
        <f t="shared" si="8"/>
        <v>#DIV/0!</v>
      </c>
    </row>
    <row r="302" spans="1:8" ht="15">
      <c r="A302" s="23"/>
      <c r="B302" s="23">
        <v>3639</v>
      </c>
      <c r="C302" s="23">
        <v>2324</v>
      </c>
      <c r="D302" s="23" t="s">
        <v>190</v>
      </c>
      <c r="E302" s="24">
        <v>345</v>
      </c>
      <c r="F302" s="25">
        <v>345</v>
      </c>
      <c r="G302" s="26">
        <v>110.5</v>
      </c>
      <c r="H302" s="24">
        <f t="shared" si="8"/>
        <v>32.028985507246375</v>
      </c>
    </row>
    <row r="303" spans="1:8" ht="15">
      <c r="A303" s="23"/>
      <c r="B303" s="23">
        <v>3639</v>
      </c>
      <c r="C303" s="23">
        <v>3111</v>
      </c>
      <c r="D303" s="23" t="s">
        <v>191</v>
      </c>
      <c r="E303" s="24">
        <v>3500</v>
      </c>
      <c r="F303" s="25">
        <v>3500</v>
      </c>
      <c r="G303" s="26">
        <v>929.4</v>
      </c>
      <c r="H303" s="24">
        <f t="shared" si="8"/>
        <v>26.554285714285715</v>
      </c>
    </row>
    <row r="304" spans="1:8" ht="15" hidden="1">
      <c r="A304" s="23"/>
      <c r="B304" s="23">
        <v>3639</v>
      </c>
      <c r="C304" s="23">
        <v>3112</v>
      </c>
      <c r="D304" s="23" t="s">
        <v>192</v>
      </c>
      <c r="E304" s="24"/>
      <c r="F304" s="25"/>
      <c r="G304" s="26"/>
      <c r="H304" s="24" t="e">
        <f t="shared" si="8"/>
        <v>#DIV/0!</v>
      </c>
    </row>
    <row r="305" spans="1:8" ht="15" hidden="1">
      <c r="A305" s="23"/>
      <c r="B305" s="23">
        <v>3612</v>
      </c>
      <c r="C305" s="23">
        <v>3111</v>
      </c>
      <c r="D305" s="23" t="s">
        <v>193</v>
      </c>
      <c r="E305" s="24"/>
      <c r="F305" s="25"/>
      <c r="G305" s="26"/>
      <c r="H305" s="24" t="e">
        <f t="shared" si="8"/>
        <v>#DIV/0!</v>
      </c>
    </row>
    <row r="306" spans="1:8" ht="15" hidden="1">
      <c r="A306" s="23"/>
      <c r="B306" s="23">
        <v>3639</v>
      </c>
      <c r="C306" s="23">
        <v>3112</v>
      </c>
      <c r="D306" s="23" t="s">
        <v>194</v>
      </c>
      <c r="E306" s="24"/>
      <c r="F306" s="25"/>
      <c r="G306" s="26"/>
      <c r="H306" s="24" t="e">
        <f t="shared" si="8"/>
        <v>#DIV/0!</v>
      </c>
    </row>
    <row r="307" spans="1:8" ht="15" hidden="1">
      <c r="A307" s="23"/>
      <c r="B307" s="23">
        <v>3639</v>
      </c>
      <c r="C307" s="23">
        <v>3113</v>
      </c>
      <c r="D307" s="23" t="s">
        <v>195</v>
      </c>
      <c r="E307" s="24"/>
      <c r="F307" s="25"/>
      <c r="G307" s="26"/>
      <c r="H307" s="24" t="e">
        <f t="shared" si="8"/>
        <v>#DIV/0!</v>
      </c>
    </row>
    <row r="308" spans="1:8" ht="15" customHeight="1">
      <c r="A308" s="46"/>
      <c r="B308" s="46">
        <v>3639</v>
      </c>
      <c r="C308" s="46">
        <v>3119</v>
      </c>
      <c r="D308" s="46" t="s">
        <v>196</v>
      </c>
      <c r="E308" s="24">
        <v>7200</v>
      </c>
      <c r="F308" s="25">
        <v>7200</v>
      </c>
      <c r="G308" s="26">
        <v>0</v>
      </c>
      <c r="H308" s="24">
        <f t="shared" si="8"/>
        <v>0</v>
      </c>
    </row>
    <row r="309" spans="1:8" ht="15">
      <c r="A309" s="46"/>
      <c r="B309" s="46">
        <v>6171</v>
      </c>
      <c r="C309" s="46">
        <v>2132</v>
      </c>
      <c r="D309" s="46" t="s">
        <v>197</v>
      </c>
      <c r="E309" s="24">
        <v>0</v>
      </c>
      <c r="F309" s="25">
        <v>0</v>
      </c>
      <c r="G309" s="26">
        <v>19.4</v>
      </c>
      <c r="H309" s="24" t="e">
        <f t="shared" si="8"/>
        <v>#DIV/0!</v>
      </c>
    </row>
    <row r="310" spans="1:8" ht="15">
      <c r="A310" s="46"/>
      <c r="B310" s="46">
        <v>6171</v>
      </c>
      <c r="C310" s="46">
        <v>2133</v>
      </c>
      <c r="D310" s="46" t="s">
        <v>198</v>
      </c>
      <c r="E310" s="24">
        <v>0</v>
      </c>
      <c r="F310" s="25">
        <v>0</v>
      </c>
      <c r="G310" s="26">
        <v>2.9</v>
      </c>
      <c r="H310" s="24" t="e">
        <f t="shared" si="8"/>
        <v>#DIV/0!</v>
      </c>
    </row>
    <row r="311" spans="1:8" ht="15">
      <c r="A311" s="23"/>
      <c r="B311" s="23">
        <v>6171</v>
      </c>
      <c r="C311" s="23">
        <v>2212</v>
      </c>
      <c r="D311" s="23" t="s">
        <v>199</v>
      </c>
      <c r="E311" s="24">
        <v>200</v>
      </c>
      <c r="F311" s="25">
        <v>200</v>
      </c>
      <c r="G311" s="26">
        <v>0</v>
      </c>
      <c r="H311" s="24">
        <f t="shared" si="8"/>
        <v>0</v>
      </c>
    </row>
    <row r="312" spans="1:8" ht="15">
      <c r="A312" s="23"/>
      <c r="B312" s="23"/>
      <c r="C312" s="23"/>
      <c r="D312" s="23"/>
      <c r="E312" s="24"/>
      <c r="F312" s="25"/>
      <c r="G312" s="26"/>
      <c r="H312" s="24"/>
    </row>
    <row r="313" spans="1:8" ht="15.75" customHeight="1" thickBot="1">
      <c r="A313" s="116"/>
      <c r="B313" s="116"/>
      <c r="C313" s="116"/>
      <c r="D313" s="116"/>
      <c r="E313" s="117"/>
      <c r="F313" s="118"/>
      <c r="G313" s="119"/>
      <c r="H313" s="117"/>
    </row>
    <row r="314" spans="1:8" s="38" customFormat="1" ht="22.5" customHeight="1" thickBot="1" thickTop="1">
      <c r="A314" s="85"/>
      <c r="B314" s="85"/>
      <c r="C314" s="85"/>
      <c r="D314" s="86" t="s">
        <v>200</v>
      </c>
      <c r="E314" s="87">
        <f>SUM(E281:E313)</f>
        <v>20555</v>
      </c>
      <c r="F314" s="88">
        <f>SUM(F281:F313)</f>
        <v>47709.600000000006</v>
      </c>
      <c r="G314" s="89">
        <f>SUM(G281:G313)</f>
        <v>13824.899999999998</v>
      </c>
      <c r="H314" s="35">
        <f>(G314/F314)*100</f>
        <v>28.977186981236475</v>
      </c>
    </row>
    <row r="315" spans="1:8" ht="15" customHeight="1">
      <c r="A315" s="38"/>
      <c r="B315" s="61"/>
      <c r="C315" s="61"/>
      <c r="D315" s="61"/>
      <c r="E315" s="111"/>
      <c r="F315" s="111"/>
      <c r="G315" s="111"/>
      <c r="H315" s="111"/>
    </row>
    <row r="316" spans="1:8" ht="15" customHeight="1">
      <c r="A316" s="38"/>
      <c r="B316" s="61"/>
      <c r="C316" s="61"/>
      <c r="D316" s="61"/>
      <c r="E316" s="111"/>
      <c r="F316" s="111"/>
      <c r="G316" s="111"/>
      <c r="H316" s="111"/>
    </row>
    <row r="317" spans="1:8" ht="15" customHeight="1" thickBot="1">
      <c r="A317" s="38"/>
      <c r="B317" s="61"/>
      <c r="C317" s="61"/>
      <c r="D317" s="61"/>
      <c r="E317" s="111"/>
      <c r="F317" s="111"/>
      <c r="G317" s="111"/>
      <c r="H317" s="111"/>
    </row>
    <row r="318" spans="1:8" ht="15.75">
      <c r="A318" s="11" t="s">
        <v>2</v>
      </c>
      <c r="B318" s="11" t="s">
        <v>3</v>
      </c>
      <c r="C318" s="11" t="s">
        <v>4</v>
      </c>
      <c r="D318" s="12" t="s">
        <v>5</v>
      </c>
      <c r="E318" s="13" t="s">
        <v>6</v>
      </c>
      <c r="F318" s="13" t="s">
        <v>6</v>
      </c>
      <c r="G318" s="13" t="s">
        <v>7</v>
      </c>
      <c r="H318" s="13" t="s">
        <v>8</v>
      </c>
    </row>
    <row r="319" spans="1:8" ht="15.75" customHeight="1" thickBot="1">
      <c r="A319" s="14"/>
      <c r="B319" s="14"/>
      <c r="C319" s="14"/>
      <c r="D319" s="15"/>
      <c r="E319" s="16" t="s">
        <v>9</v>
      </c>
      <c r="F319" s="16" t="s">
        <v>10</v>
      </c>
      <c r="G319" s="17" t="s">
        <v>11</v>
      </c>
      <c r="H319" s="16" t="s">
        <v>12</v>
      </c>
    </row>
    <row r="320" spans="1:8" ht="15.75" customHeight="1" thickTop="1">
      <c r="A320" s="18">
        <v>130</v>
      </c>
      <c r="B320" s="18"/>
      <c r="C320" s="18"/>
      <c r="D320" s="19" t="s">
        <v>432</v>
      </c>
      <c r="E320" s="20"/>
      <c r="F320" s="21"/>
      <c r="G320" s="22"/>
      <c r="H320" s="20"/>
    </row>
    <row r="321" spans="1:8" ht="15.75">
      <c r="A321" s="23"/>
      <c r="B321" s="23"/>
      <c r="C321" s="23"/>
      <c r="D321" s="173" t="s">
        <v>433</v>
      </c>
      <c r="E321" s="55"/>
      <c r="F321" s="25"/>
      <c r="G321" s="26"/>
      <c r="H321" s="55"/>
    </row>
    <row r="322" spans="1:8" ht="15.75">
      <c r="A322" s="67"/>
      <c r="B322" s="67"/>
      <c r="C322" s="23"/>
      <c r="D322" s="23"/>
      <c r="E322" s="24"/>
      <c r="F322" s="25"/>
      <c r="G322" s="26"/>
      <c r="H322" s="24"/>
    </row>
    <row r="323" spans="1:8" ht="15">
      <c r="A323" s="23"/>
      <c r="B323" s="23">
        <v>3612</v>
      </c>
      <c r="C323" s="23">
        <v>2111</v>
      </c>
      <c r="D323" s="23" t="s">
        <v>201</v>
      </c>
      <c r="E323" s="55">
        <v>5000</v>
      </c>
      <c r="F323" s="25">
        <v>287.4</v>
      </c>
      <c r="G323" s="26">
        <v>287.4</v>
      </c>
      <c r="H323" s="24">
        <f aca="true" t="shared" si="9" ref="H323:H329">(G323/F323)*100</f>
        <v>100</v>
      </c>
    </row>
    <row r="324" spans="1:8" ht="15">
      <c r="A324" s="27"/>
      <c r="B324" s="27">
        <v>3612</v>
      </c>
      <c r="C324" s="27">
        <v>2132</v>
      </c>
      <c r="D324" s="23" t="s">
        <v>202</v>
      </c>
      <c r="E324" s="55">
        <v>15144</v>
      </c>
      <c r="F324" s="25">
        <v>579.8</v>
      </c>
      <c r="G324" s="26">
        <v>579.9</v>
      </c>
      <c r="H324" s="24">
        <f t="shared" si="9"/>
        <v>100.01724732666437</v>
      </c>
    </row>
    <row r="325" spans="1:8" ht="15">
      <c r="A325" s="27"/>
      <c r="B325" s="27">
        <v>3612</v>
      </c>
      <c r="C325" s="27">
        <v>2324</v>
      </c>
      <c r="D325" s="23" t="s">
        <v>203</v>
      </c>
      <c r="E325" s="55">
        <v>0</v>
      </c>
      <c r="F325" s="25">
        <v>0</v>
      </c>
      <c r="G325" s="26">
        <v>0.1</v>
      </c>
      <c r="H325" s="24" t="e">
        <f t="shared" si="9"/>
        <v>#DIV/0!</v>
      </c>
    </row>
    <row r="326" spans="1:8" ht="15">
      <c r="A326" s="27"/>
      <c r="B326" s="27">
        <v>3613</v>
      </c>
      <c r="C326" s="27">
        <v>2111</v>
      </c>
      <c r="D326" s="23" t="s">
        <v>204</v>
      </c>
      <c r="E326" s="55">
        <v>2000</v>
      </c>
      <c r="F326" s="25">
        <v>314.2</v>
      </c>
      <c r="G326" s="26">
        <v>314.2</v>
      </c>
      <c r="H326" s="24">
        <f t="shared" si="9"/>
        <v>100</v>
      </c>
    </row>
    <row r="327" spans="1:8" ht="15">
      <c r="A327" s="27"/>
      <c r="B327" s="27">
        <v>3613</v>
      </c>
      <c r="C327" s="27">
        <v>2132</v>
      </c>
      <c r="D327" s="23" t="s">
        <v>205</v>
      </c>
      <c r="E327" s="55">
        <v>0</v>
      </c>
      <c r="F327" s="25">
        <v>0</v>
      </c>
      <c r="G327" s="26">
        <v>524.7</v>
      </c>
      <c r="H327" s="24" t="e">
        <f t="shared" si="9"/>
        <v>#DIV/0!</v>
      </c>
    </row>
    <row r="328" spans="1:8" ht="15">
      <c r="A328" s="27"/>
      <c r="B328" s="27">
        <v>3613</v>
      </c>
      <c r="C328" s="27">
        <v>2324</v>
      </c>
      <c r="D328" s="23" t="s">
        <v>206</v>
      </c>
      <c r="E328" s="55">
        <v>0</v>
      </c>
      <c r="F328" s="25">
        <v>0</v>
      </c>
      <c r="G328" s="26">
        <v>0.2</v>
      </c>
      <c r="H328" s="24" t="e">
        <f t="shared" si="9"/>
        <v>#DIV/0!</v>
      </c>
    </row>
    <row r="329" spans="1:8" ht="15">
      <c r="A329" s="27"/>
      <c r="B329" s="23">
        <v>3634</v>
      </c>
      <c r="C329" s="23">
        <v>2132</v>
      </c>
      <c r="D329" s="23" t="s">
        <v>187</v>
      </c>
      <c r="E329" s="24">
        <v>5275</v>
      </c>
      <c r="F329" s="25">
        <v>0</v>
      </c>
      <c r="G329" s="26">
        <v>0</v>
      </c>
      <c r="H329" s="24" t="e">
        <f t="shared" si="9"/>
        <v>#DIV/0!</v>
      </c>
    </row>
    <row r="330" spans="1:8" ht="15" customHeight="1" thickBot="1">
      <c r="A330" s="80"/>
      <c r="B330" s="80"/>
      <c r="C330" s="80"/>
      <c r="D330" s="80"/>
      <c r="E330" s="81"/>
      <c r="F330" s="82"/>
      <c r="G330" s="83"/>
      <c r="H330" s="81"/>
    </row>
    <row r="331" spans="1:8" s="38" customFormat="1" ht="21.75" customHeight="1" thickBot="1" thickTop="1">
      <c r="A331" s="85"/>
      <c r="B331" s="85"/>
      <c r="C331" s="85"/>
      <c r="D331" s="86" t="s">
        <v>207</v>
      </c>
      <c r="E331" s="87">
        <f>SUM(E322:E330)</f>
        <v>27419</v>
      </c>
      <c r="F331" s="88">
        <f>SUM(F322:F330)</f>
        <v>1181.3999999999999</v>
      </c>
      <c r="G331" s="89">
        <f>SUM(G320:G329)</f>
        <v>1706.5</v>
      </c>
      <c r="H331" s="35">
        <f>(G331/F331)*100</f>
        <v>144.44726595564586</v>
      </c>
    </row>
    <row r="332" spans="1:8" ht="15" customHeight="1">
      <c r="A332" s="38"/>
      <c r="B332" s="61"/>
      <c r="C332" s="61"/>
      <c r="D332" s="61"/>
      <c r="E332" s="111"/>
      <c r="F332" s="111"/>
      <c r="G332" s="3"/>
      <c r="H332" s="3"/>
    </row>
    <row r="333" spans="1:8" ht="15" customHeight="1" hidden="1">
      <c r="A333" s="38"/>
      <c r="B333" s="61"/>
      <c r="C333" s="61"/>
      <c r="D333" s="61"/>
      <c r="E333" s="111"/>
      <c r="F333" s="111"/>
      <c r="G333" s="111"/>
      <c r="H333" s="111"/>
    </row>
    <row r="334" spans="1:8" ht="15" customHeight="1" hidden="1">
      <c r="A334" s="38"/>
      <c r="B334" s="61"/>
      <c r="C334" s="61"/>
      <c r="D334" s="61"/>
      <c r="E334" s="111"/>
      <c r="F334" s="111"/>
      <c r="G334" s="111"/>
      <c r="H334" s="111"/>
    </row>
    <row r="335" spans="1:8" ht="15" customHeight="1" thickBot="1">
      <c r="A335" s="38"/>
      <c r="B335" s="61"/>
      <c r="C335" s="61"/>
      <c r="D335" s="61"/>
      <c r="E335" s="111"/>
      <c r="F335" s="111"/>
      <c r="G335" s="111"/>
      <c r="H335" s="111"/>
    </row>
    <row r="336" spans="1:8" ht="15.75">
      <c r="A336" s="11" t="s">
        <v>2</v>
      </c>
      <c r="B336" s="11" t="s">
        <v>3</v>
      </c>
      <c r="C336" s="11" t="s">
        <v>4</v>
      </c>
      <c r="D336" s="12" t="s">
        <v>5</v>
      </c>
      <c r="E336" s="13" t="s">
        <v>6</v>
      </c>
      <c r="F336" s="13" t="s">
        <v>6</v>
      </c>
      <c r="G336" s="13" t="s">
        <v>7</v>
      </c>
      <c r="H336" s="13" t="s">
        <v>8</v>
      </c>
    </row>
    <row r="337" spans="1:8" ht="15.75" customHeight="1" thickBot="1">
      <c r="A337" s="14"/>
      <c r="B337" s="14"/>
      <c r="C337" s="14"/>
      <c r="D337" s="15"/>
      <c r="E337" s="16" t="s">
        <v>9</v>
      </c>
      <c r="F337" s="16" t="s">
        <v>10</v>
      </c>
      <c r="G337" s="17" t="s">
        <v>11</v>
      </c>
      <c r="H337" s="16" t="s">
        <v>12</v>
      </c>
    </row>
    <row r="338" spans="1:8" ht="16.5" thickTop="1">
      <c r="A338" s="18">
        <v>8888</v>
      </c>
      <c r="B338" s="18"/>
      <c r="C338" s="18"/>
      <c r="D338" s="19"/>
      <c r="E338" s="20"/>
      <c r="F338" s="21"/>
      <c r="G338" s="22"/>
      <c r="H338" s="20"/>
    </row>
    <row r="339" spans="1:8" ht="15">
      <c r="A339" s="23"/>
      <c r="B339" s="23">
        <v>6171</v>
      </c>
      <c r="C339" s="23">
        <v>2329</v>
      </c>
      <c r="D339" s="23" t="s">
        <v>208</v>
      </c>
      <c r="E339" s="24">
        <v>0</v>
      </c>
      <c r="F339" s="25">
        <v>0</v>
      </c>
      <c r="G339" s="26">
        <v>0</v>
      </c>
      <c r="H339" s="24" t="e">
        <f>(G339/F339)*100</f>
        <v>#DIV/0!</v>
      </c>
    </row>
    <row r="340" spans="1:8" ht="15">
      <c r="A340" s="23"/>
      <c r="B340" s="23"/>
      <c r="C340" s="23"/>
      <c r="D340" s="23" t="s">
        <v>209</v>
      </c>
      <c r="E340" s="24"/>
      <c r="F340" s="25"/>
      <c r="G340" s="26"/>
      <c r="H340" s="24"/>
    </row>
    <row r="341" spans="1:8" ht="15.75" thickBot="1">
      <c r="A341" s="80"/>
      <c r="B341" s="80"/>
      <c r="C341" s="80"/>
      <c r="D341" s="80" t="s">
        <v>210</v>
      </c>
      <c r="E341" s="81"/>
      <c r="F341" s="82"/>
      <c r="G341" s="83"/>
      <c r="H341" s="81"/>
    </row>
    <row r="342" spans="1:8" s="38" customFormat="1" ht="22.5" customHeight="1" thickBot="1" thickTop="1">
      <c r="A342" s="85"/>
      <c r="B342" s="85"/>
      <c r="C342" s="85"/>
      <c r="D342" s="86" t="s">
        <v>211</v>
      </c>
      <c r="E342" s="87">
        <f>SUM(E339:E340)</f>
        <v>0</v>
      </c>
      <c r="F342" s="88">
        <f>SUM(F339:F340)</f>
        <v>0</v>
      </c>
      <c r="G342" s="89">
        <f>SUM(G339:G340)</f>
        <v>0</v>
      </c>
      <c r="H342" s="35" t="e">
        <f>(G342/F342)*100</f>
        <v>#DIV/0!</v>
      </c>
    </row>
    <row r="343" spans="1:8" ht="15">
      <c r="A343" s="38"/>
      <c r="B343" s="61"/>
      <c r="C343" s="61"/>
      <c r="D343" s="61"/>
      <c r="E343" s="111"/>
      <c r="F343" s="111"/>
      <c r="G343" s="111"/>
      <c r="H343" s="111"/>
    </row>
    <row r="344" spans="1:8" ht="15" hidden="1">
      <c r="A344" s="38"/>
      <c r="B344" s="61"/>
      <c r="C344" s="61"/>
      <c r="D344" s="61"/>
      <c r="E344" s="111"/>
      <c r="F344" s="111"/>
      <c r="G344" s="111"/>
      <c r="H344" s="111"/>
    </row>
    <row r="345" spans="1:8" ht="15" hidden="1">
      <c r="A345" s="38"/>
      <c r="B345" s="61"/>
      <c r="C345" s="61"/>
      <c r="D345" s="61"/>
      <c r="E345" s="111"/>
      <c r="F345" s="111"/>
      <c r="G345" s="111"/>
      <c r="H345" s="111"/>
    </row>
    <row r="346" spans="1:8" ht="15" hidden="1">
      <c r="A346" s="38"/>
      <c r="B346" s="61"/>
      <c r="C346" s="61"/>
      <c r="D346" s="61"/>
      <c r="E346" s="111"/>
      <c r="F346" s="111"/>
      <c r="G346" s="111"/>
      <c r="H346" s="111"/>
    </row>
    <row r="347" spans="1:8" ht="15" hidden="1">
      <c r="A347" s="38"/>
      <c r="B347" s="61"/>
      <c r="C347" s="61"/>
      <c r="D347" s="61"/>
      <c r="E347" s="111"/>
      <c r="F347" s="111"/>
      <c r="G347" s="111"/>
      <c r="H347" s="111"/>
    </row>
    <row r="348" spans="1:8" ht="15" hidden="1">
      <c r="A348" s="38"/>
      <c r="B348" s="61"/>
      <c r="C348" s="61"/>
      <c r="D348" s="61"/>
      <c r="E348" s="111"/>
      <c r="F348" s="111"/>
      <c r="G348" s="111"/>
      <c r="H348" s="111"/>
    </row>
    <row r="349" spans="1:8" ht="15" customHeight="1" hidden="1">
      <c r="A349" s="38"/>
      <c r="B349" s="61"/>
      <c r="C349" s="61"/>
      <c r="D349" s="61"/>
      <c r="E349" s="111"/>
      <c r="F349" s="111"/>
      <c r="G349" s="111"/>
      <c r="H349" s="111"/>
    </row>
    <row r="350" spans="1:8" ht="15" customHeight="1" thickBot="1">
      <c r="A350" s="38"/>
      <c r="B350" s="38"/>
      <c r="C350" s="38"/>
      <c r="D350" s="38"/>
      <c r="E350" s="39"/>
      <c r="F350" s="39"/>
      <c r="G350" s="39"/>
      <c r="H350" s="39"/>
    </row>
    <row r="351" spans="1:8" ht="15.75">
      <c r="A351" s="11" t="s">
        <v>2</v>
      </c>
      <c r="B351" s="11" t="s">
        <v>3</v>
      </c>
      <c r="C351" s="11" t="s">
        <v>4</v>
      </c>
      <c r="D351" s="12" t="s">
        <v>5</v>
      </c>
      <c r="E351" s="13" t="s">
        <v>6</v>
      </c>
      <c r="F351" s="13" t="s">
        <v>6</v>
      </c>
      <c r="G351" s="13" t="s">
        <v>7</v>
      </c>
      <c r="H351" s="13" t="s">
        <v>8</v>
      </c>
    </row>
    <row r="352" spans="1:8" ht="15.75" customHeight="1" thickBot="1">
      <c r="A352" s="14"/>
      <c r="B352" s="14"/>
      <c r="C352" s="14"/>
      <c r="D352" s="15"/>
      <c r="E352" s="16" t="s">
        <v>9</v>
      </c>
      <c r="F352" s="16" t="s">
        <v>10</v>
      </c>
      <c r="G352" s="17" t="s">
        <v>11</v>
      </c>
      <c r="H352" s="16" t="s">
        <v>12</v>
      </c>
    </row>
    <row r="353" spans="1:8" s="38" customFormat="1" ht="30.75" customHeight="1" thickBot="1" thickTop="1">
      <c r="A353" s="86"/>
      <c r="B353" s="120"/>
      <c r="C353" s="121"/>
      <c r="D353" s="122" t="s">
        <v>212</v>
      </c>
      <c r="E353" s="123">
        <f>SUM(E33,E60,E108,E141,E166,E181,E199,E215,E234,E273,E314,E331,E342)</f>
        <v>544183</v>
      </c>
      <c r="F353" s="124">
        <f>SUM(F33,F60,F108,F141,F166,F181,F199,F215,F234,F273,F314,F331,F342)</f>
        <v>528810.4</v>
      </c>
      <c r="G353" s="125">
        <f>SUM(G33,G60,G108,G141,G166,G181,G199,G215,G234,G273,G314,G331,G342)</f>
        <v>132411.8</v>
      </c>
      <c r="H353" s="123">
        <f>(G353/F353)*100</f>
        <v>25.039560492758838</v>
      </c>
    </row>
    <row r="354" spans="1:8" ht="15" customHeight="1">
      <c r="A354" s="7"/>
      <c r="B354" s="126"/>
      <c r="C354" s="127"/>
      <c r="D354" s="128"/>
      <c r="E354" s="129"/>
      <c r="F354" s="129"/>
      <c r="G354" s="129"/>
      <c r="H354" s="129"/>
    </row>
    <row r="355" spans="1:8" ht="15" customHeight="1" hidden="1">
      <c r="A355" s="7"/>
      <c r="B355" s="126"/>
      <c r="C355" s="127"/>
      <c r="D355" s="128"/>
      <c r="E355" s="129"/>
      <c r="F355" s="129"/>
      <c r="G355" s="129"/>
      <c r="H355" s="129"/>
    </row>
    <row r="356" spans="1:8" ht="12.75" customHeight="1" hidden="1">
      <c r="A356" s="7"/>
      <c r="B356" s="126"/>
      <c r="C356" s="127"/>
      <c r="D356" s="128"/>
      <c r="E356" s="129"/>
      <c r="F356" s="129"/>
      <c r="G356" s="129"/>
      <c r="H356" s="129"/>
    </row>
    <row r="357" spans="1:8" ht="12.75" customHeight="1" hidden="1">
      <c r="A357" s="7"/>
      <c r="B357" s="126"/>
      <c r="C357" s="127"/>
      <c r="D357" s="128"/>
      <c r="E357" s="129"/>
      <c r="F357" s="129"/>
      <c r="G357" s="129"/>
      <c r="H357" s="129"/>
    </row>
    <row r="358" spans="1:8" ht="12.75" customHeight="1" hidden="1">
      <c r="A358" s="7"/>
      <c r="B358" s="126"/>
      <c r="C358" s="127"/>
      <c r="D358" s="128"/>
      <c r="E358" s="129"/>
      <c r="F358" s="129"/>
      <c r="G358" s="129"/>
      <c r="H358" s="129"/>
    </row>
    <row r="359" spans="1:8" ht="12.75" customHeight="1" hidden="1">
      <c r="A359" s="7"/>
      <c r="B359" s="126"/>
      <c r="C359" s="127"/>
      <c r="D359" s="128"/>
      <c r="E359" s="129"/>
      <c r="F359" s="129"/>
      <c r="G359" s="129"/>
      <c r="H359" s="129"/>
    </row>
    <row r="360" spans="1:8" ht="12.75" customHeight="1" hidden="1">
      <c r="A360" s="7"/>
      <c r="B360" s="126"/>
      <c r="C360" s="127"/>
      <c r="D360" s="128"/>
      <c r="E360" s="129"/>
      <c r="F360" s="129"/>
      <c r="G360" s="129"/>
      <c r="H360" s="129"/>
    </row>
    <row r="361" spans="1:8" ht="12.75" customHeight="1" hidden="1">
      <c r="A361" s="7"/>
      <c r="B361" s="126"/>
      <c r="C361" s="127"/>
      <c r="D361" s="128"/>
      <c r="E361" s="129"/>
      <c r="F361" s="129"/>
      <c r="G361" s="129"/>
      <c r="H361" s="129"/>
    </row>
    <row r="362" spans="1:8" ht="15" customHeight="1" hidden="1">
      <c r="A362" s="7"/>
      <c r="B362" s="126"/>
      <c r="C362" s="127"/>
      <c r="D362" s="128"/>
      <c r="E362" s="129"/>
      <c r="F362" s="129"/>
      <c r="G362" s="129"/>
      <c r="H362" s="129"/>
    </row>
    <row r="363" spans="1:8" ht="15" customHeight="1" thickBot="1">
      <c r="A363" s="7"/>
      <c r="B363" s="126"/>
      <c r="C363" s="127"/>
      <c r="D363" s="128"/>
      <c r="E363" s="130"/>
      <c r="F363" s="130"/>
      <c r="G363" s="130"/>
      <c r="H363" s="130"/>
    </row>
    <row r="364" spans="1:8" ht="15.75">
      <c r="A364" s="11" t="s">
        <v>2</v>
      </c>
      <c r="B364" s="11" t="s">
        <v>3</v>
      </c>
      <c r="C364" s="11" t="s">
        <v>4</v>
      </c>
      <c r="D364" s="12" t="s">
        <v>5</v>
      </c>
      <c r="E364" s="13" t="s">
        <v>6</v>
      </c>
      <c r="F364" s="13" t="s">
        <v>6</v>
      </c>
      <c r="G364" s="13" t="s">
        <v>7</v>
      </c>
      <c r="H364" s="13" t="s">
        <v>8</v>
      </c>
    </row>
    <row r="365" spans="1:8" ht="15.75" customHeight="1" thickBot="1">
      <c r="A365" s="14"/>
      <c r="B365" s="14"/>
      <c r="C365" s="14"/>
      <c r="D365" s="15"/>
      <c r="E365" s="16" t="s">
        <v>9</v>
      </c>
      <c r="F365" s="16" t="s">
        <v>10</v>
      </c>
      <c r="G365" s="17" t="s">
        <v>11</v>
      </c>
      <c r="H365" s="16" t="s">
        <v>12</v>
      </c>
    </row>
    <row r="366" spans="1:8" ht="16.5" customHeight="1" thickTop="1">
      <c r="A366" s="102">
        <v>110</v>
      </c>
      <c r="B366" s="102"/>
      <c r="C366" s="102"/>
      <c r="D366" s="131" t="s">
        <v>213</v>
      </c>
      <c r="E366" s="132"/>
      <c r="F366" s="133"/>
      <c r="G366" s="134"/>
      <c r="H366" s="132"/>
    </row>
    <row r="367" spans="1:8" ht="14.25" customHeight="1">
      <c r="A367" s="135"/>
      <c r="B367" s="135"/>
      <c r="C367" s="135"/>
      <c r="D367" s="7"/>
      <c r="E367" s="132"/>
      <c r="F367" s="133"/>
      <c r="G367" s="134"/>
      <c r="H367" s="132"/>
    </row>
    <row r="368" spans="1:8" ht="15" customHeight="1">
      <c r="A368" s="23"/>
      <c r="B368" s="23"/>
      <c r="C368" s="23">
        <v>8115</v>
      </c>
      <c r="D368" s="54" t="s">
        <v>214</v>
      </c>
      <c r="E368" s="136">
        <v>17805</v>
      </c>
      <c r="F368" s="137">
        <v>32936.2</v>
      </c>
      <c r="G368" s="138">
        <v>-10679.6</v>
      </c>
      <c r="H368" s="24">
        <f>(G368/F368)*100</f>
        <v>-32.42511279382565</v>
      </c>
    </row>
    <row r="369" spans="1:8" ht="15" hidden="1">
      <c r="A369" s="23"/>
      <c r="B369" s="23"/>
      <c r="C369" s="23">
        <v>8123</v>
      </c>
      <c r="D369" s="139" t="s">
        <v>215</v>
      </c>
      <c r="E369" s="28"/>
      <c r="F369" s="29"/>
      <c r="G369" s="30"/>
      <c r="H369" s="24" t="e">
        <f>(G369/F369)*100</f>
        <v>#DIV/0!</v>
      </c>
    </row>
    <row r="370" spans="1:8" ht="14.25" customHeight="1">
      <c r="A370" s="23"/>
      <c r="B370" s="23"/>
      <c r="C370" s="23">
        <v>8124</v>
      </c>
      <c r="D370" s="54" t="s">
        <v>216</v>
      </c>
      <c r="E370" s="24">
        <v>-17805</v>
      </c>
      <c r="F370" s="25">
        <v>-17805</v>
      </c>
      <c r="G370" s="26">
        <v>-4442.7</v>
      </c>
      <c r="H370" s="24">
        <f>(G370/F370)*100</f>
        <v>24.951979780960404</v>
      </c>
    </row>
    <row r="371" spans="1:8" ht="15" customHeight="1" hidden="1">
      <c r="A371" s="57"/>
      <c r="B371" s="57"/>
      <c r="C371" s="57">
        <v>8902</v>
      </c>
      <c r="D371" s="56" t="s">
        <v>217</v>
      </c>
      <c r="E371" s="58">
        <v>0</v>
      </c>
      <c r="F371" s="59">
        <v>0</v>
      </c>
      <c r="G371" s="43">
        <v>0</v>
      </c>
      <c r="H371" s="28" t="e">
        <f>(#REF!/F371)*100</f>
        <v>#REF!</v>
      </c>
    </row>
    <row r="372" spans="1:8" ht="15" customHeight="1" thickBot="1">
      <c r="A372" s="80"/>
      <c r="B372" s="80"/>
      <c r="C372" s="80"/>
      <c r="D372" s="79"/>
      <c r="E372" s="81"/>
      <c r="F372" s="82"/>
      <c r="G372" s="83"/>
      <c r="H372" s="81"/>
    </row>
    <row r="373" spans="1:8" s="38" customFormat="1" ht="22.5" customHeight="1" thickBot="1" thickTop="1">
      <c r="A373" s="85"/>
      <c r="B373" s="85"/>
      <c r="C373" s="85"/>
      <c r="D373" s="140" t="s">
        <v>218</v>
      </c>
      <c r="E373" s="87">
        <f>SUM(E368:E371)</f>
        <v>0</v>
      </c>
      <c r="F373" s="88">
        <f>SUM(F368:F371)</f>
        <v>15131.199999999997</v>
      </c>
      <c r="G373" s="89">
        <f>SUM(G368:G371)</f>
        <v>-15122.3</v>
      </c>
      <c r="H373" s="87">
        <f>(G373/F373)*100</f>
        <v>-99.94118113566671</v>
      </c>
    </row>
    <row r="374" spans="1:8" s="38" customFormat="1" ht="22.5" customHeight="1">
      <c r="A374" s="61"/>
      <c r="B374" s="61"/>
      <c r="C374" s="61"/>
      <c r="D374" s="7"/>
      <c r="E374" s="62"/>
      <c r="F374" s="141"/>
      <c r="G374" s="62"/>
      <c r="H374" s="62"/>
    </row>
    <row r="375" spans="1:8" ht="15" customHeight="1">
      <c r="A375" s="38" t="s">
        <v>219</v>
      </c>
      <c r="B375" s="38"/>
      <c r="C375" s="38"/>
      <c r="D375" s="7"/>
      <c r="E375" s="62"/>
      <c r="F375" s="141"/>
      <c r="G375" s="62"/>
      <c r="H375" s="62"/>
    </row>
    <row r="376" spans="1:8" ht="15">
      <c r="A376" s="61"/>
      <c r="B376" s="38"/>
      <c r="C376" s="61"/>
      <c r="D376" s="38"/>
      <c r="E376" s="39"/>
      <c r="F376" s="142"/>
      <c r="G376" s="39"/>
      <c r="H376" s="39"/>
    </row>
    <row r="377" spans="1:8" ht="15">
      <c r="A377" s="61"/>
      <c r="B377" s="61"/>
      <c r="C377" s="61"/>
      <c r="D377" s="38"/>
      <c r="E377" s="39"/>
      <c r="F377" s="39"/>
      <c r="G377" s="39"/>
      <c r="H377" s="39"/>
    </row>
    <row r="378" spans="1:8" ht="15" hidden="1">
      <c r="A378" s="143"/>
      <c r="B378" s="143"/>
      <c r="C378" s="143"/>
      <c r="D378" s="144" t="s">
        <v>220</v>
      </c>
      <c r="E378" s="145" t="e">
        <f>SUM(E11,E119,E120,E208,E229,E262,#REF!)</f>
        <v>#REF!</v>
      </c>
      <c r="F378" s="145"/>
      <c r="G378" s="145"/>
      <c r="H378" s="145"/>
    </row>
    <row r="379" spans="1:8" ht="15">
      <c r="A379" s="143"/>
      <c r="B379" s="143"/>
      <c r="C379" s="143"/>
      <c r="D379" s="146" t="s">
        <v>221</v>
      </c>
      <c r="E379" s="147">
        <f>E353+E373</f>
        <v>544183</v>
      </c>
      <c r="F379" s="147">
        <f>F353+F373</f>
        <v>543941.6</v>
      </c>
      <c r="G379" s="147">
        <f>G353+G373</f>
        <v>117289.49999999999</v>
      </c>
      <c r="H379" s="24">
        <f>(G379/F379)*100</f>
        <v>21.562884692033112</v>
      </c>
    </row>
    <row r="380" spans="1:8" ht="15" hidden="1">
      <c r="A380" s="143"/>
      <c r="B380" s="143"/>
      <c r="C380" s="143"/>
      <c r="D380" s="146" t="s">
        <v>222</v>
      </c>
      <c r="E380" s="147"/>
      <c r="F380" s="147"/>
      <c r="G380" s="147"/>
      <c r="H380" s="147"/>
    </row>
    <row r="381" spans="1:8" ht="15" hidden="1">
      <c r="A381" s="143"/>
      <c r="B381" s="143"/>
      <c r="C381" s="143"/>
      <c r="D381" s="143" t="s">
        <v>223</v>
      </c>
      <c r="E381" s="148" t="e">
        <f>SUM(#REF!,E290,E293,E303,E308)</f>
        <v>#REF!</v>
      </c>
      <c r="F381" s="148"/>
      <c r="G381" s="148"/>
      <c r="H381" s="148"/>
    </row>
    <row r="382" spans="1:8" ht="15" hidden="1">
      <c r="A382" s="144"/>
      <c r="B382" s="144"/>
      <c r="C382" s="144"/>
      <c r="D382" s="144" t="s">
        <v>224</v>
      </c>
      <c r="E382" s="145"/>
      <c r="F382" s="145"/>
      <c r="G382" s="145"/>
      <c r="H382" s="145"/>
    </row>
    <row r="383" spans="1:8" ht="15" hidden="1">
      <c r="A383" s="144"/>
      <c r="B383" s="144"/>
      <c r="C383" s="144"/>
      <c r="D383" s="144" t="s">
        <v>223</v>
      </c>
      <c r="E383" s="145"/>
      <c r="F383" s="145"/>
      <c r="G383" s="145"/>
      <c r="H383" s="145"/>
    </row>
    <row r="384" spans="1:8" ht="15" hidden="1">
      <c r="A384" s="144"/>
      <c r="B384" s="144"/>
      <c r="C384" s="144"/>
      <c r="D384" s="144"/>
      <c r="E384" s="145"/>
      <c r="F384" s="145"/>
      <c r="G384" s="145"/>
      <c r="H384" s="145"/>
    </row>
    <row r="385" spans="1:8" ht="15" hidden="1">
      <c r="A385" s="144"/>
      <c r="B385" s="144"/>
      <c r="C385" s="144"/>
      <c r="D385" s="144" t="s">
        <v>225</v>
      </c>
      <c r="E385" s="145"/>
      <c r="F385" s="145"/>
      <c r="G385" s="145"/>
      <c r="H385" s="145"/>
    </row>
    <row r="386" spans="1:8" ht="15" hidden="1">
      <c r="A386" s="144"/>
      <c r="B386" s="144"/>
      <c r="C386" s="144"/>
      <c r="D386" s="144" t="s">
        <v>226</v>
      </c>
      <c r="E386" s="145"/>
      <c r="F386" s="145"/>
      <c r="G386" s="145"/>
      <c r="H386" s="145"/>
    </row>
    <row r="387" spans="1:8" ht="15" hidden="1">
      <c r="A387" s="144"/>
      <c r="B387" s="144"/>
      <c r="C387" s="144"/>
      <c r="D387" s="144" t="s">
        <v>227</v>
      </c>
      <c r="E387" s="145" t="e">
        <f>SUM(#REF!,E9,E69,E70,E71,E117,E152,E153,E154,E155,E156,E177,E189,E191,E230,E243,E244,E245,E246,E247,E248,E251,E252,E256,E258,E259,E260)</f>
        <v>#REF!</v>
      </c>
      <c r="F387" s="145"/>
      <c r="G387" s="145"/>
      <c r="H387" s="145"/>
    </row>
    <row r="388" spans="1:8" ht="15.75" hidden="1">
      <c r="A388" s="144"/>
      <c r="B388" s="144"/>
      <c r="C388" s="144"/>
      <c r="D388" s="149" t="s">
        <v>228</v>
      </c>
      <c r="E388" s="150">
        <v>0</v>
      </c>
      <c r="F388" s="150"/>
      <c r="G388" s="150"/>
      <c r="H388" s="150"/>
    </row>
    <row r="389" spans="1:8" ht="15" hidden="1">
      <c r="A389" s="144"/>
      <c r="B389" s="144"/>
      <c r="C389" s="144"/>
      <c r="D389" s="144"/>
      <c r="E389" s="145"/>
      <c r="F389" s="145"/>
      <c r="G389" s="145"/>
      <c r="H389" s="145"/>
    </row>
    <row r="390" spans="1:8" ht="15" hidden="1">
      <c r="A390" s="144"/>
      <c r="B390" s="144"/>
      <c r="C390" s="144"/>
      <c r="D390" s="144"/>
      <c r="E390" s="145"/>
      <c r="F390" s="145"/>
      <c r="G390" s="145"/>
      <c r="H390" s="145"/>
    </row>
    <row r="391" spans="1:8" ht="15">
      <c r="A391" s="144"/>
      <c r="B391" s="144"/>
      <c r="C391" s="144"/>
      <c r="D391" s="144"/>
      <c r="E391" s="145"/>
      <c r="F391" s="145"/>
      <c r="G391" s="145"/>
      <c r="H391" s="145"/>
    </row>
    <row r="392" spans="1:8" ht="15">
      <c r="A392" s="144"/>
      <c r="B392" s="144"/>
      <c r="C392" s="144"/>
      <c r="D392" s="144"/>
      <c r="E392" s="145"/>
      <c r="F392" s="145"/>
      <c r="G392" s="145"/>
      <c r="H392" s="145"/>
    </row>
    <row r="393" spans="1:8" ht="15.75" hidden="1">
      <c r="A393" s="144"/>
      <c r="B393" s="144"/>
      <c r="C393" s="144"/>
      <c r="D393" s="144" t="s">
        <v>224</v>
      </c>
      <c r="E393" s="150" t="e">
        <f>SUM(#REF!,E9,E69,E70,E71,E72,E117,E152,E153,E154,E155,E156,E177,E189,E190,E191,E229,E243,E244,E245,E246,E247,E248,E251,E252,E256,E258,E259,E260)</f>
        <v>#REF!</v>
      </c>
      <c r="F393" s="150" t="e">
        <f>SUM(#REF!,F9,F69,F70,F71,F72,F117,F152,F153,F154,F155,F156,F177,F189,F190,F191,F229,F243,F244,F245,F246,F247,F248,F251,F252,F256,F258,F259,F260)</f>
        <v>#REF!</v>
      </c>
      <c r="G393" s="150" t="e">
        <f>SUM(#REF!,G9,G69,G70,G71,G72,G117,G152,G153,G154,G155,G156,G177,G189,G190,G191,G229,G243,G244,G245,G246,G247,G248,G251,G252,G256,G258,G259,G260)</f>
        <v>#REF!</v>
      </c>
      <c r="H393" s="150" t="e">
        <f>SUM(#REF!,H9,H69,H70,H71,H72,H117,H152,H153,H154,H155,H156,H177,H189,H190,H191,H229,H243,H244,H245,H246,H247,H248,H251,H252,H256,H258,H259,H260)</f>
        <v>#REF!</v>
      </c>
    </row>
    <row r="394" spans="1:8" ht="15" hidden="1">
      <c r="A394" s="144"/>
      <c r="B394" s="144"/>
      <c r="C394" s="144"/>
      <c r="D394" s="144" t="s">
        <v>229</v>
      </c>
      <c r="E394" s="145">
        <f>SUM(E243,E244,E245,E246,E248)</f>
        <v>206090</v>
      </c>
      <c r="F394" s="145">
        <f>SUM(F243,F244,F245,F246,F248)</f>
        <v>206090</v>
      </c>
      <c r="G394" s="145">
        <f>SUM(G243,G244,G245,G246,G248)</f>
        <v>53681.3</v>
      </c>
      <c r="H394" s="145">
        <f>SUM(H243,H244,H245,H246,H248)</f>
        <v>122.41488294411056</v>
      </c>
    </row>
    <row r="395" spans="1:8" ht="15" hidden="1">
      <c r="A395" s="144"/>
      <c r="B395" s="144"/>
      <c r="C395" s="144"/>
      <c r="D395" s="144" t="s">
        <v>230</v>
      </c>
      <c r="E395" s="145" t="e">
        <f>SUM(#REF!,E69,E70,E71,E251,E252,E256)</f>
        <v>#REF!</v>
      </c>
      <c r="F395" s="145" t="e">
        <f>SUM(#REF!,F69,F70,F71,F251,F252,F256)</f>
        <v>#REF!</v>
      </c>
      <c r="G395" s="145" t="e">
        <f>SUM(#REF!,G69,G70,G71,G251,G252,G256)</f>
        <v>#REF!</v>
      </c>
      <c r="H395" s="145" t="e">
        <f>SUM(#REF!,H69,H70,H71,H251,H252,H256)</f>
        <v>#REF!</v>
      </c>
    </row>
    <row r="396" spans="1:8" ht="15" hidden="1">
      <c r="A396" s="144"/>
      <c r="B396" s="144"/>
      <c r="C396" s="144"/>
      <c r="D396" s="144" t="s">
        <v>231</v>
      </c>
      <c r="E396" s="145">
        <f>SUM(E9,E72,E117,E156,E177,E191,E229,E259)</f>
        <v>9333</v>
      </c>
      <c r="F396" s="145">
        <f>SUM(F9,F72,F117,F156,F177,F191,F229,F259)</f>
        <v>9333</v>
      </c>
      <c r="G396" s="145">
        <f>SUM(G9,G72,G117,G156,G177,G191,G229,G259)</f>
        <v>2194</v>
      </c>
      <c r="H396" s="145">
        <f>SUM(H9,H72,H117,H156,H177,H191,H229,H259)</f>
        <v>452.7847810801497</v>
      </c>
    </row>
    <row r="397" spans="1:8" ht="15" hidden="1">
      <c r="A397" s="144"/>
      <c r="B397" s="144"/>
      <c r="C397" s="144"/>
      <c r="D397" s="144" t="s">
        <v>232</v>
      </c>
      <c r="E397" s="145"/>
      <c r="F397" s="145"/>
      <c r="G397" s="145"/>
      <c r="H397" s="145"/>
    </row>
    <row r="398" spans="1:8" ht="15" hidden="1">
      <c r="A398" s="144"/>
      <c r="B398" s="144"/>
      <c r="C398" s="144"/>
      <c r="D398" s="144" t="s">
        <v>233</v>
      </c>
      <c r="E398" s="145" t="e">
        <f>+E353-E393-E401-E402</f>
        <v>#REF!</v>
      </c>
      <c r="F398" s="145" t="e">
        <f>+F353-F393-F401-F402</f>
        <v>#REF!</v>
      </c>
      <c r="G398" s="145" t="e">
        <f>+G353-G393-G401-G402</f>
        <v>#REF!</v>
      </c>
      <c r="H398" s="145" t="e">
        <f>+H353-H393-H401-H402</f>
        <v>#REF!</v>
      </c>
    </row>
    <row r="399" spans="1:8" ht="15" hidden="1">
      <c r="A399" s="144"/>
      <c r="B399" s="144"/>
      <c r="C399" s="144"/>
      <c r="D399" s="144" t="s">
        <v>234</v>
      </c>
      <c r="E399" s="145" t="e">
        <f>SUM(#REF!,#REF!,E27,E29,E82,E88,E90,E93,E96,E97,E283,E292,E298,E300)</f>
        <v>#REF!</v>
      </c>
      <c r="F399" s="145" t="e">
        <f>SUM(#REF!,#REF!,F27,F29,F82,F88,F90,F93,F96,F97,F283,F292,F298,F300)</f>
        <v>#REF!</v>
      </c>
      <c r="G399" s="145" t="e">
        <f>SUM(#REF!,#REF!,G27,G29,G82,G88,G90,G93,G96,G97,G283,G292,G298,G300)</f>
        <v>#REF!</v>
      </c>
      <c r="H399" s="145" t="e">
        <f>SUM(#REF!,#REF!,H27,H29,H82,H88,H90,H93,H96,H97,H283,H292,H298,H300)</f>
        <v>#REF!</v>
      </c>
    </row>
    <row r="400" spans="1:8" ht="15" hidden="1">
      <c r="A400" s="144"/>
      <c r="B400" s="144"/>
      <c r="C400" s="144"/>
      <c r="D400" s="144" t="s">
        <v>235</v>
      </c>
      <c r="E400" s="145" t="e">
        <f>SUM(E54,#REF!,E136,E162,E178,E194,E210,E231)</f>
        <v>#REF!</v>
      </c>
      <c r="F400" s="145" t="e">
        <f>SUM(F54,#REF!,F136,F162,F178,F194,F210,F231)</f>
        <v>#REF!</v>
      </c>
      <c r="G400" s="145" t="e">
        <f>SUM(G54,#REF!,G136,G162,G178,G194,G210,G231)</f>
        <v>#REF!</v>
      </c>
      <c r="H400" s="145" t="e">
        <f>SUM(H54,#REF!,H136,H162,H178,H194,H210,H231)</f>
        <v>#REF!</v>
      </c>
    </row>
    <row r="401" spans="1:8" ht="15" hidden="1">
      <c r="A401" s="144"/>
      <c r="B401" s="144"/>
      <c r="C401" s="144"/>
      <c r="D401" s="144" t="s">
        <v>223</v>
      </c>
      <c r="E401" s="145" t="e">
        <f>SUM(#REF!,#REF!,E290,E293,E303,E308)</f>
        <v>#REF!</v>
      </c>
      <c r="F401" s="145" t="e">
        <f>SUM(#REF!,#REF!,F290,F293,F303,F308)</f>
        <v>#REF!</v>
      </c>
      <c r="G401" s="145" t="e">
        <f>SUM(#REF!,#REF!,G290,G293,G303,G308)</f>
        <v>#REF!</v>
      </c>
      <c r="H401" s="145" t="e">
        <f>SUM(#REF!,#REF!,H290,H293,H303,H308)</f>
        <v>#REF!</v>
      </c>
    </row>
    <row r="402" spans="1:8" ht="15" hidden="1">
      <c r="A402" s="144"/>
      <c r="B402" s="144"/>
      <c r="C402" s="144"/>
      <c r="D402" s="144" t="s">
        <v>225</v>
      </c>
      <c r="E402" s="145" t="e">
        <f>SUM(E10,E11,E12,E48,#REF!,#REF!,#REF!,#REF!,E57,#REF!,#REF!,#REF!,#REF!,#REF!,#REF!,E74,E75,#REF!,E76,#REF!,E77,E79,#REF!,E119,E120,E158,E208,E230,E262)</f>
        <v>#REF!</v>
      </c>
      <c r="F402" s="145" t="e">
        <f>SUM(F10,F11,F12,F48,#REF!,#REF!,#REF!,#REF!,F57,#REF!,#REF!,#REF!,#REF!,#REF!,#REF!,F74,F75,#REF!,F76,#REF!,F77,F79,#REF!,F119,F120,F158,F208,F230,F262)</f>
        <v>#REF!</v>
      </c>
      <c r="G402" s="145" t="e">
        <f>SUM(G10,G11,G12,G48,#REF!,#REF!,#REF!,#REF!,G57,#REF!,#REF!,#REF!,#REF!,#REF!,#REF!,G74,G75,#REF!,G76,#REF!,G77,G79,#REF!,G119,G120,G158,G208,G230,G262)</f>
        <v>#REF!</v>
      </c>
      <c r="H402" s="145" t="e">
        <f>SUM(H10,H11,H12,H48,#REF!,#REF!,#REF!,#REF!,H57,#REF!,#REF!,#REF!,#REF!,#REF!,#REF!,H74,H75,#REF!,H76,#REF!,H77,H79,#REF!,H119,H120,H158,H208,H230,H262)</f>
        <v>#REF!</v>
      </c>
    </row>
    <row r="403" spans="1:8" ht="15" hidden="1">
      <c r="A403" s="144"/>
      <c r="B403" s="144"/>
      <c r="C403" s="144"/>
      <c r="D403" s="144"/>
      <c r="E403" s="145"/>
      <c r="F403" s="145"/>
      <c r="G403" s="145"/>
      <c r="H403" s="145"/>
    </row>
    <row r="404" spans="1:8" ht="15" hidden="1">
      <c r="A404" s="144"/>
      <c r="B404" s="144"/>
      <c r="C404" s="144"/>
      <c r="D404" s="144"/>
      <c r="E404" s="145"/>
      <c r="F404" s="145"/>
      <c r="G404" s="145"/>
      <c r="H404" s="145"/>
    </row>
    <row r="405" spans="1:8" ht="15" hidden="1">
      <c r="A405" s="144"/>
      <c r="B405" s="144"/>
      <c r="C405" s="144"/>
      <c r="D405" s="144"/>
      <c r="E405" s="145">
        <f>SUM(E287,E290,E293,E303,E308)</f>
        <v>18700</v>
      </c>
      <c r="F405" s="145">
        <f>SUM(F287,F290,F293,F303,F308)</f>
        <v>18700</v>
      </c>
      <c r="G405" s="145">
        <f>SUM(G287,G290,G293,G303,G308)</f>
        <v>2908.6</v>
      </c>
      <c r="H405" s="145" t="e">
        <f>SUM(H287,H290,H293,H303,H308)</f>
        <v>#DIV/0!</v>
      </c>
    </row>
    <row r="406" spans="1:8" ht="15" hidden="1">
      <c r="A406" s="144"/>
      <c r="B406" s="144"/>
      <c r="C406" s="144"/>
      <c r="D406" s="144"/>
      <c r="E406" s="145" t="e">
        <f>SUM(#REF!,#REF!,E57,#REF!,#REF!,#REF!,#REF!,#REF!,#REF!,E230)</f>
        <v>#REF!</v>
      </c>
      <c r="F406" s="145" t="e">
        <f>SUM(#REF!,#REF!,F57,#REF!,#REF!,#REF!,#REF!,#REF!,#REF!,F230)</f>
        <v>#REF!</v>
      </c>
      <c r="G406" s="145" t="e">
        <f>SUM(#REF!,#REF!,G57,#REF!,#REF!,#REF!,#REF!,#REF!,#REF!,G230)</f>
        <v>#REF!</v>
      </c>
      <c r="H406" s="145" t="e">
        <f>SUM(#REF!,#REF!,H57,#REF!,#REF!,#REF!,#REF!,#REF!,#REF!,H230)</f>
        <v>#REF!</v>
      </c>
    </row>
    <row r="407" spans="1:8" ht="15" hidden="1">
      <c r="A407" s="144"/>
      <c r="B407" s="144"/>
      <c r="C407" s="144"/>
      <c r="D407" s="144"/>
      <c r="E407" s="145"/>
      <c r="F407" s="145"/>
      <c r="G407" s="145"/>
      <c r="H407" s="145"/>
    </row>
    <row r="408" spans="1:8" ht="15" hidden="1">
      <c r="A408" s="144"/>
      <c r="B408" s="144"/>
      <c r="C408" s="144"/>
      <c r="D408" s="144"/>
      <c r="E408" s="145" t="e">
        <f>SUM(E405:E407)</f>
        <v>#REF!</v>
      </c>
      <c r="F408" s="145" t="e">
        <f>SUM(F405:F407)</f>
        <v>#REF!</v>
      </c>
      <c r="G408" s="145" t="e">
        <f>SUM(G405:G407)</f>
        <v>#REF!</v>
      </c>
      <c r="H408" s="145" t="e">
        <f>SUM(H405:H407)</f>
        <v>#DIV/0!</v>
      </c>
    </row>
    <row r="409" spans="1:8" ht="15">
      <c r="A409" s="144"/>
      <c r="B409" s="144"/>
      <c r="C409" s="144"/>
      <c r="D409" s="144"/>
      <c r="E409" s="145"/>
      <c r="F409" s="145"/>
      <c r="G409" s="145"/>
      <c r="H409" s="145"/>
    </row>
    <row r="410" spans="1:8" ht="15">
      <c r="A410" s="144"/>
      <c r="B410" s="144"/>
      <c r="C410" s="144"/>
      <c r="D410" s="144"/>
      <c r="E410" s="145"/>
      <c r="F410" s="145"/>
      <c r="G410" s="145"/>
      <c r="H410" s="145"/>
    </row>
    <row r="411" spans="1:8" ht="15">
      <c r="A411" s="144"/>
      <c r="B411" s="144"/>
      <c r="C411" s="144"/>
      <c r="D411" s="144"/>
      <c r="E411" s="145"/>
      <c r="F411" s="145"/>
      <c r="G411" s="145"/>
      <c r="H411" s="145"/>
    </row>
    <row r="412" spans="1:8" ht="15">
      <c r="A412" s="144"/>
      <c r="B412" s="144"/>
      <c r="C412" s="144"/>
      <c r="D412" s="144"/>
      <c r="E412" s="145"/>
      <c r="F412" s="145"/>
      <c r="G412" s="145"/>
      <c r="H412" s="145"/>
    </row>
    <row r="413" spans="1:8" ht="15">
      <c r="A413" s="144"/>
      <c r="B413" s="144"/>
      <c r="C413" s="144"/>
      <c r="D413" s="144"/>
      <c r="E413" s="145"/>
      <c r="F413" s="145"/>
      <c r="G413" s="145"/>
      <c r="H413" s="145"/>
    </row>
    <row r="414" spans="1:8" ht="15">
      <c r="A414" s="144"/>
      <c r="B414" s="144"/>
      <c r="C414" s="144"/>
      <c r="D414" s="144"/>
      <c r="E414" s="145"/>
      <c r="F414" s="145"/>
      <c r="G414" s="145"/>
      <c r="H414" s="145"/>
    </row>
    <row r="415" spans="1:8" ht="15">
      <c r="A415" s="144"/>
      <c r="B415" s="144"/>
      <c r="C415" s="144"/>
      <c r="D415" s="144"/>
      <c r="E415" s="145"/>
      <c r="F415" s="145"/>
      <c r="G415" s="145"/>
      <c r="H415" s="145"/>
    </row>
    <row r="416" spans="1:8" ht="15">
      <c r="A416" s="144"/>
      <c r="B416" s="144"/>
      <c r="C416" s="144"/>
      <c r="D416" s="144"/>
      <c r="E416" s="145"/>
      <c r="F416" s="145"/>
      <c r="G416" s="145"/>
      <c r="H416" s="145"/>
    </row>
    <row r="417" spans="1:8" ht="15">
      <c r="A417" s="144"/>
      <c r="B417" s="144"/>
      <c r="C417" s="144"/>
      <c r="D417" s="144"/>
      <c r="E417" s="145"/>
      <c r="F417" s="145"/>
      <c r="G417" s="145"/>
      <c r="H417" s="145"/>
    </row>
    <row r="418" spans="1:8" ht="15">
      <c r="A418" s="144"/>
      <c r="B418" s="144"/>
      <c r="C418" s="144"/>
      <c r="D418" s="144"/>
      <c r="E418" s="145"/>
      <c r="F418" s="145"/>
      <c r="G418" s="145"/>
      <c r="H418" s="145"/>
    </row>
    <row r="419" spans="1:8" ht="15">
      <c r="A419" s="144"/>
      <c r="B419" s="144"/>
      <c r="C419" s="144"/>
      <c r="D419" s="144"/>
      <c r="E419" s="145"/>
      <c r="F419" s="145"/>
      <c r="G419" s="145"/>
      <c r="H419" s="145"/>
    </row>
    <row r="420" spans="1:8" ht="15">
      <c r="A420" s="144"/>
      <c r="B420" s="144"/>
      <c r="C420" s="144"/>
      <c r="D420" s="144"/>
      <c r="E420" s="145"/>
      <c r="F420" s="145"/>
      <c r="G420" s="145"/>
      <c r="H420" s="145"/>
    </row>
    <row r="421" spans="1:8" ht="15">
      <c r="A421" s="144"/>
      <c r="B421" s="144"/>
      <c r="C421" s="144"/>
      <c r="D421" s="144"/>
      <c r="E421" s="145"/>
      <c r="F421" s="145"/>
      <c r="G421" s="145"/>
      <c r="H421" s="145"/>
    </row>
    <row r="422" spans="1:8" ht="15">
      <c r="A422" s="144"/>
      <c r="B422" s="144"/>
      <c r="C422" s="144"/>
      <c r="D422" s="144"/>
      <c r="E422" s="145"/>
      <c r="F422" s="145"/>
      <c r="G422" s="145"/>
      <c r="H422" s="145"/>
    </row>
    <row r="423" spans="1:8" ht="15">
      <c r="A423" s="144"/>
      <c r="B423" s="144"/>
      <c r="C423" s="144"/>
      <c r="D423" s="144"/>
      <c r="E423" s="145"/>
      <c r="F423" s="145"/>
      <c r="G423" s="145"/>
      <c r="H423" s="145"/>
    </row>
    <row r="424" spans="1:8" ht="15">
      <c r="A424" s="144"/>
      <c r="B424" s="144"/>
      <c r="C424" s="144"/>
      <c r="D424" s="144"/>
      <c r="E424" s="145"/>
      <c r="F424" s="145"/>
      <c r="G424" s="145"/>
      <c r="H424" s="145"/>
    </row>
    <row r="425" spans="1:8" ht="15">
      <c r="A425" s="144"/>
      <c r="B425" s="144"/>
      <c r="C425" s="144"/>
      <c r="D425" s="144"/>
      <c r="E425" s="145"/>
      <c r="F425" s="145"/>
      <c r="G425" s="145"/>
      <c r="H425" s="145"/>
    </row>
    <row r="426" spans="1:8" ht="15">
      <c r="A426" s="144"/>
      <c r="B426" s="144"/>
      <c r="C426" s="144"/>
      <c r="D426" s="144"/>
      <c r="E426" s="145"/>
      <c r="F426" s="145"/>
      <c r="G426" s="145"/>
      <c r="H426" s="145"/>
    </row>
    <row r="427" spans="1:8" ht="15">
      <c r="A427" s="144"/>
      <c r="B427" s="144"/>
      <c r="C427" s="144"/>
      <c r="D427" s="144"/>
      <c r="E427" s="145"/>
      <c r="F427" s="145"/>
      <c r="G427" s="145"/>
      <c r="H427" s="145"/>
    </row>
    <row r="428" spans="1:8" ht="15">
      <c r="A428" s="144"/>
      <c r="B428" s="144"/>
      <c r="C428" s="144"/>
      <c r="D428" s="144"/>
      <c r="E428" s="145"/>
      <c r="F428" s="145"/>
      <c r="G428" s="145"/>
      <c r="H428" s="145"/>
    </row>
    <row r="429" spans="1:8" ht="15">
      <c r="A429" s="144"/>
      <c r="B429" s="144"/>
      <c r="C429" s="144"/>
      <c r="D429" s="144"/>
      <c r="E429" s="145"/>
      <c r="F429" s="145"/>
      <c r="G429" s="145"/>
      <c r="H429" s="145"/>
    </row>
    <row r="430" spans="1:8" ht="15">
      <c r="A430" s="144"/>
      <c r="B430" s="144"/>
      <c r="C430" s="144"/>
      <c r="D430" s="144"/>
      <c r="E430" s="145"/>
      <c r="F430" s="145"/>
      <c r="G430" s="145"/>
      <c r="H430" s="145"/>
    </row>
    <row r="431" spans="1:8" ht="15">
      <c r="A431" s="144"/>
      <c r="B431" s="144"/>
      <c r="C431" s="144"/>
      <c r="D431" s="144"/>
      <c r="E431" s="145"/>
      <c r="F431" s="145"/>
      <c r="G431" s="145"/>
      <c r="H431" s="145"/>
    </row>
    <row r="432" spans="1:8" ht="15">
      <c r="A432" s="144"/>
      <c r="B432" s="144"/>
      <c r="C432" s="144"/>
      <c r="D432" s="144"/>
      <c r="E432" s="145"/>
      <c r="F432" s="145"/>
      <c r="G432" s="145"/>
      <c r="H432" s="145"/>
    </row>
    <row r="433" spans="1:8" ht="15">
      <c r="A433" s="144"/>
      <c r="B433" s="144"/>
      <c r="C433" s="144"/>
      <c r="D433" s="144"/>
      <c r="E433" s="145"/>
      <c r="F433" s="145"/>
      <c r="G433" s="145"/>
      <c r="H433" s="145"/>
    </row>
    <row r="434" spans="1:8" ht="15">
      <c r="A434" s="144"/>
      <c r="B434" s="144"/>
      <c r="C434" s="144"/>
      <c r="D434" s="144"/>
      <c r="E434" s="145"/>
      <c r="F434" s="145"/>
      <c r="G434" s="145"/>
      <c r="H434" s="145"/>
    </row>
    <row r="435" spans="1:8" ht="15">
      <c r="A435" s="144"/>
      <c r="B435" s="144"/>
      <c r="C435" s="144"/>
      <c r="D435" s="144"/>
      <c r="E435" s="145"/>
      <c r="F435" s="145"/>
      <c r="G435" s="145"/>
      <c r="H435" s="145"/>
    </row>
    <row r="436" spans="1:8" ht="15">
      <c r="A436" s="144"/>
      <c r="B436" s="144"/>
      <c r="C436" s="144"/>
      <c r="D436" s="144"/>
      <c r="E436" s="145"/>
      <c r="F436" s="145"/>
      <c r="G436" s="145"/>
      <c r="H436" s="145"/>
    </row>
    <row r="437" spans="1:8" ht="15">
      <c r="A437" s="144"/>
      <c r="B437" s="144"/>
      <c r="C437" s="144"/>
      <c r="D437" s="144"/>
      <c r="E437" s="145"/>
      <c r="F437" s="145"/>
      <c r="G437" s="145"/>
      <c r="H437" s="145"/>
    </row>
    <row r="438" spans="1:8" ht="15">
      <c r="A438" s="144"/>
      <c r="B438" s="144"/>
      <c r="C438" s="144"/>
      <c r="D438" s="144"/>
      <c r="E438" s="145"/>
      <c r="F438" s="145"/>
      <c r="G438" s="145"/>
      <c r="H438" s="145"/>
    </row>
    <row r="439" spans="1:8" ht="15">
      <c r="A439" s="144"/>
      <c r="B439" s="144"/>
      <c r="C439" s="144"/>
      <c r="D439" s="144"/>
      <c r="E439" s="145"/>
      <c r="F439" s="145"/>
      <c r="G439" s="145"/>
      <c r="H439" s="145"/>
    </row>
    <row r="440" spans="1:8" ht="15">
      <c r="A440" s="144"/>
      <c r="B440" s="144"/>
      <c r="C440" s="144"/>
      <c r="D440" s="144"/>
      <c r="E440" s="145"/>
      <c r="F440" s="145"/>
      <c r="G440" s="145"/>
      <c r="H440" s="145"/>
    </row>
    <row r="441" spans="1:8" ht="15">
      <c r="A441" s="144"/>
      <c r="B441" s="144"/>
      <c r="C441" s="144"/>
      <c r="D441" s="144"/>
      <c r="E441" s="145"/>
      <c r="F441" s="145"/>
      <c r="G441" s="145"/>
      <c r="H441" s="145"/>
    </row>
    <row r="442" spans="1:8" ht="15">
      <c r="A442" s="144"/>
      <c r="B442" s="144"/>
      <c r="C442" s="144"/>
      <c r="D442" s="144"/>
      <c r="E442" s="145"/>
      <c r="F442" s="145"/>
      <c r="G442" s="145"/>
      <c r="H442" s="145"/>
    </row>
    <row r="443" spans="1:8" ht="15">
      <c r="A443" s="144"/>
      <c r="B443" s="144"/>
      <c r="C443" s="144"/>
      <c r="D443" s="144"/>
      <c r="E443" s="145"/>
      <c r="F443" s="145"/>
      <c r="G443" s="145"/>
      <c r="H443" s="145"/>
    </row>
    <row r="444" spans="1:8" ht="15">
      <c r="A444" s="144"/>
      <c r="B444" s="144"/>
      <c r="C444" s="144"/>
      <c r="D444" s="144"/>
      <c r="E444" s="145"/>
      <c r="F444" s="145"/>
      <c r="G444" s="145"/>
      <c r="H444" s="145"/>
    </row>
  </sheetData>
  <sheetProtection/>
  <mergeCells count="2">
    <mergeCell ref="A1:C1"/>
    <mergeCell ref="A3:E3"/>
  </mergeCells>
  <printOptions/>
  <pageMargins left="0.6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43"/>
  <sheetViews>
    <sheetView zoomScale="80" zoomScaleNormal="80" zoomScaleSheetLayoutView="100" zoomScalePageLayoutView="0" workbookViewId="0" topLeftCell="A1">
      <selection activeCell="K303" sqref="K303"/>
    </sheetView>
  </sheetViews>
  <sheetFormatPr defaultColWidth="9.140625" defaultRowHeight="12.75"/>
  <cols>
    <col min="1" max="1" width="13.7109375" style="155" customWidth="1"/>
    <col min="2" max="2" width="10.8515625" style="155" bestFit="1" customWidth="1"/>
    <col min="3" max="3" width="79.7109375" style="155" customWidth="1"/>
    <col min="4" max="4" width="15.7109375" style="155" customWidth="1"/>
    <col min="5" max="6" width="15.8515625" style="155" customWidth="1"/>
    <col min="7" max="7" width="13.28125" style="155" customWidth="1"/>
    <col min="8" max="16384" width="9.140625" style="155" customWidth="1"/>
  </cols>
  <sheetData>
    <row r="1" spans="1:7" ht="21" customHeight="1">
      <c r="A1" s="5" t="s">
        <v>236</v>
      </c>
      <c r="B1" s="6"/>
      <c r="C1" s="152"/>
      <c r="D1" s="153"/>
      <c r="E1" s="154"/>
      <c r="F1" s="154"/>
      <c r="G1" s="154"/>
    </row>
    <row r="2" spans="1:3" ht="15.75" customHeight="1">
      <c r="A2" s="5"/>
      <c r="B2" s="6"/>
      <c r="C2" s="156"/>
    </row>
    <row r="3" spans="1:7" s="160" customFormat="1" ht="24" customHeight="1">
      <c r="A3" s="157" t="s">
        <v>237</v>
      </c>
      <c r="B3" s="157"/>
      <c r="C3" s="157"/>
      <c r="D3" s="158"/>
      <c r="E3" s="159"/>
      <c r="F3" s="159"/>
      <c r="G3" s="159"/>
    </row>
    <row r="4" spans="4:7" s="144" customFormat="1" ht="15.75" customHeight="1" thickBot="1">
      <c r="D4" s="161"/>
      <c r="E4" s="161"/>
      <c r="F4" s="159" t="s">
        <v>238</v>
      </c>
      <c r="G4" s="161"/>
    </row>
    <row r="5" spans="1:7" s="144" customFormat="1" ht="15.75" customHeight="1">
      <c r="A5" s="162" t="s">
        <v>2</v>
      </c>
      <c r="B5" s="163" t="s">
        <v>3</v>
      </c>
      <c r="C5" s="162" t="s">
        <v>5</v>
      </c>
      <c r="D5" s="162" t="s">
        <v>6</v>
      </c>
      <c r="E5" s="162" t="s">
        <v>6</v>
      </c>
      <c r="F5" s="162" t="s">
        <v>7</v>
      </c>
      <c r="G5" s="162" t="s">
        <v>239</v>
      </c>
    </row>
    <row r="6" spans="1:7" s="144" customFormat="1" ht="15.75" customHeight="1" thickBot="1">
      <c r="A6" s="164"/>
      <c r="B6" s="165"/>
      <c r="C6" s="166"/>
      <c r="D6" s="167" t="s">
        <v>9</v>
      </c>
      <c r="E6" s="167" t="s">
        <v>10</v>
      </c>
      <c r="F6" s="167" t="s">
        <v>11</v>
      </c>
      <c r="G6" s="167" t="s">
        <v>240</v>
      </c>
    </row>
    <row r="7" spans="1:7" s="144" customFormat="1" ht="16.5" customHeight="1" thickTop="1">
      <c r="A7" s="168">
        <v>10</v>
      </c>
      <c r="B7" s="169"/>
      <c r="C7" s="112" t="s">
        <v>241</v>
      </c>
      <c r="D7" s="170"/>
      <c r="E7" s="171"/>
      <c r="F7" s="172"/>
      <c r="G7" s="170"/>
    </row>
    <row r="8" spans="1:7" s="144" customFormat="1" ht="15" customHeight="1">
      <c r="A8" s="173"/>
      <c r="B8" s="174"/>
      <c r="C8" s="173"/>
      <c r="D8" s="103"/>
      <c r="E8" s="104"/>
      <c r="F8" s="105"/>
      <c r="G8" s="103"/>
    </row>
    <row r="9" spans="1:7" s="144" customFormat="1" ht="15" customHeight="1">
      <c r="A9" s="173"/>
      <c r="B9" s="175">
        <v>2143</v>
      </c>
      <c r="C9" s="68" t="s">
        <v>242</v>
      </c>
      <c r="D9" s="103">
        <v>5663</v>
      </c>
      <c r="E9" s="104">
        <v>5663</v>
      </c>
      <c r="F9" s="105">
        <v>1085.7</v>
      </c>
      <c r="G9" s="103">
        <f aca="true" t="shared" si="0" ref="G9:G31">(F9/E9)*100</f>
        <v>19.171817058096416</v>
      </c>
    </row>
    <row r="10" spans="1:7" s="144" customFormat="1" ht="15">
      <c r="A10" s="68"/>
      <c r="B10" s="175">
        <v>3111</v>
      </c>
      <c r="C10" s="68" t="s">
        <v>243</v>
      </c>
      <c r="D10" s="176">
        <v>7000</v>
      </c>
      <c r="E10" s="177">
        <v>7000.2</v>
      </c>
      <c r="F10" s="178">
        <v>1752.1</v>
      </c>
      <c r="G10" s="103">
        <f t="shared" si="0"/>
        <v>25.029284877574927</v>
      </c>
    </row>
    <row r="11" spans="1:7" s="144" customFormat="1" ht="15">
      <c r="A11" s="68"/>
      <c r="B11" s="175">
        <v>3113</v>
      </c>
      <c r="C11" s="68" t="s">
        <v>244</v>
      </c>
      <c r="D11" s="176">
        <v>30500</v>
      </c>
      <c r="E11" s="177">
        <v>30500.1</v>
      </c>
      <c r="F11" s="178">
        <v>7623.1</v>
      </c>
      <c r="G11" s="103">
        <f t="shared" si="0"/>
        <v>24.99368854528346</v>
      </c>
    </row>
    <row r="12" spans="1:7" s="144" customFormat="1" ht="15">
      <c r="A12" s="68"/>
      <c r="B12" s="175">
        <v>3114</v>
      </c>
      <c r="C12" s="68" t="s">
        <v>245</v>
      </c>
      <c r="D12" s="176">
        <v>150</v>
      </c>
      <c r="E12" s="177">
        <v>150</v>
      </c>
      <c r="F12" s="178">
        <v>0</v>
      </c>
      <c r="G12" s="103">
        <f t="shared" si="0"/>
        <v>0</v>
      </c>
    </row>
    <row r="13" spans="1:7" s="144" customFormat="1" ht="15">
      <c r="A13" s="68"/>
      <c r="B13" s="175">
        <v>3231</v>
      </c>
      <c r="C13" s="68" t="s">
        <v>246</v>
      </c>
      <c r="D13" s="176">
        <v>650</v>
      </c>
      <c r="E13" s="177">
        <v>650</v>
      </c>
      <c r="F13" s="178">
        <v>162</v>
      </c>
      <c r="G13" s="103">
        <f t="shared" si="0"/>
        <v>24.923076923076923</v>
      </c>
    </row>
    <row r="14" spans="1:7" s="144" customFormat="1" ht="15">
      <c r="A14" s="68"/>
      <c r="B14" s="175">
        <v>3313</v>
      </c>
      <c r="C14" s="68" t="s">
        <v>247</v>
      </c>
      <c r="D14" s="103">
        <v>1460</v>
      </c>
      <c r="E14" s="104">
        <v>1460</v>
      </c>
      <c r="F14" s="105">
        <v>148.2</v>
      </c>
      <c r="G14" s="103">
        <f t="shared" si="0"/>
        <v>10.150684931506849</v>
      </c>
    </row>
    <row r="15" spans="1:7" s="144" customFormat="1" ht="15" customHeight="1" hidden="1">
      <c r="A15" s="68"/>
      <c r="B15" s="175">
        <v>3314</v>
      </c>
      <c r="C15" s="68" t="s">
        <v>248</v>
      </c>
      <c r="D15" s="103"/>
      <c r="E15" s="104"/>
      <c r="F15" s="105"/>
      <c r="G15" s="103" t="e">
        <f t="shared" si="0"/>
        <v>#DIV/0!</v>
      </c>
    </row>
    <row r="16" spans="1:7" s="144" customFormat="1" ht="15">
      <c r="A16" s="68"/>
      <c r="B16" s="175">
        <v>3314</v>
      </c>
      <c r="C16" s="68" t="s">
        <v>249</v>
      </c>
      <c r="D16" s="103">
        <v>6710</v>
      </c>
      <c r="E16" s="104">
        <v>6710</v>
      </c>
      <c r="F16" s="105">
        <v>1680</v>
      </c>
      <c r="G16" s="103">
        <f t="shared" si="0"/>
        <v>25.037257824143072</v>
      </c>
    </row>
    <row r="17" spans="1:7" s="144" customFormat="1" ht="13.5" customHeight="1" hidden="1">
      <c r="A17" s="68"/>
      <c r="B17" s="175">
        <v>3315</v>
      </c>
      <c r="C17" s="68" t="s">
        <v>250</v>
      </c>
      <c r="D17" s="103"/>
      <c r="E17" s="104"/>
      <c r="F17" s="105"/>
      <c r="G17" s="103" t="e">
        <f t="shared" si="0"/>
        <v>#DIV/0!</v>
      </c>
    </row>
    <row r="18" spans="1:7" s="144" customFormat="1" ht="15">
      <c r="A18" s="68"/>
      <c r="B18" s="175">
        <v>3315</v>
      </c>
      <c r="C18" s="68" t="s">
        <v>251</v>
      </c>
      <c r="D18" s="103">
        <v>6000</v>
      </c>
      <c r="E18" s="104">
        <v>6366.2</v>
      </c>
      <c r="F18" s="105">
        <v>1866.1</v>
      </c>
      <c r="G18" s="103">
        <f t="shared" si="0"/>
        <v>29.31261977317709</v>
      </c>
    </row>
    <row r="19" spans="1:7" s="144" customFormat="1" ht="15">
      <c r="A19" s="68"/>
      <c r="B19" s="175">
        <v>3319</v>
      </c>
      <c r="C19" s="68" t="s">
        <v>252</v>
      </c>
      <c r="D19" s="103">
        <v>800</v>
      </c>
      <c r="E19" s="104">
        <v>799.7</v>
      </c>
      <c r="F19" s="105">
        <v>104.3</v>
      </c>
      <c r="G19" s="103">
        <f t="shared" si="0"/>
        <v>13.04239089658622</v>
      </c>
    </row>
    <row r="20" spans="1:7" s="144" customFormat="1" ht="15">
      <c r="A20" s="68"/>
      <c r="B20" s="175">
        <v>3322</v>
      </c>
      <c r="C20" s="68" t="s">
        <v>253</v>
      </c>
      <c r="D20" s="103">
        <v>67</v>
      </c>
      <c r="E20" s="104">
        <v>67</v>
      </c>
      <c r="F20" s="105">
        <v>0</v>
      </c>
      <c r="G20" s="103">
        <f t="shared" si="0"/>
        <v>0</v>
      </c>
    </row>
    <row r="21" spans="1:7" s="144" customFormat="1" ht="15">
      <c r="A21" s="68"/>
      <c r="B21" s="175">
        <v>3326</v>
      </c>
      <c r="C21" s="68" t="s">
        <v>254</v>
      </c>
      <c r="D21" s="103">
        <v>100</v>
      </c>
      <c r="E21" s="104">
        <v>100</v>
      </c>
      <c r="F21" s="105">
        <v>0</v>
      </c>
      <c r="G21" s="103">
        <f t="shared" si="0"/>
        <v>0</v>
      </c>
    </row>
    <row r="22" spans="1:7" s="144" customFormat="1" ht="15">
      <c r="A22" s="68"/>
      <c r="B22" s="175">
        <v>3330</v>
      </c>
      <c r="C22" s="68" t="s">
        <v>255</v>
      </c>
      <c r="D22" s="103">
        <v>40</v>
      </c>
      <c r="E22" s="104">
        <v>40</v>
      </c>
      <c r="F22" s="105">
        <v>0</v>
      </c>
      <c r="G22" s="103">
        <f t="shared" si="0"/>
        <v>0</v>
      </c>
    </row>
    <row r="23" spans="1:7" s="144" customFormat="1" ht="15">
      <c r="A23" s="68"/>
      <c r="B23" s="175">
        <v>3349</v>
      </c>
      <c r="C23" s="68" t="s">
        <v>256</v>
      </c>
      <c r="D23" s="103">
        <v>1391</v>
      </c>
      <c r="E23" s="104">
        <v>129.5</v>
      </c>
      <c r="F23" s="105">
        <v>129.4</v>
      </c>
      <c r="G23" s="103">
        <f t="shared" si="0"/>
        <v>99.92277992277992</v>
      </c>
    </row>
    <row r="24" spans="1:7" s="144" customFormat="1" ht="15">
      <c r="A24" s="68"/>
      <c r="B24" s="175">
        <v>3392</v>
      </c>
      <c r="C24" s="68" t="s">
        <v>257</v>
      </c>
      <c r="D24" s="103">
        <v>750</v>
      </c>
      <c r="E24" s="104">
        <v>750</v>
      </c>
      <c r="F24" s="105">
        <v>187.5</v>
      </c>
      <c r="G24" s="103">
        <f t="shared" si="0"/>
        <v>25</v>
      </c>
    </row>
    <row r="25" spans="1:7" s="144" customFormat="1" ht="15">
      <c r="A25" s="68"/>
      <c r="B25" s="175">
        <v>3399</v>
      </c>
      <c r="C25" s="68" t="s">
        <v>258</v>
      </c>
      <c r="D25" s="103">
        <v>1960</v>
      </c>
      <c r="E25" s="104">
        <v>1960</v>
      </c>
      <c r="F25" s="105">
        <v>131.7</v>
      </c>
      <c r="G25" s="103">
        <f t="shared" si="0"/>
        <v>6.719387755102041</v>
      </c>
    </row>
    <row r="26" spans="1:7" s="144" customFormat="1" ht="15">
      <c r="A26" s="68"/>
      <c r="B26" s="175">
        <v>3412</v>
      </c>
      <c r="C26" s="68" t="s">
        <v>259</v>
      </c>
      <c r="D26" s="103">
        <v>8000</v>
      </c>
      <c r="E26" s="104">
        <v>8000</v>
      </c>
      <c r="F26" s="105">
        <v>2101</v>
      </c>
      <c r="G26" s="103">
        <f t="shared" si="0"/>
        <v>26.2625</v>
      </c>
    </row>
    <row r="27" spans="1:7" s="144" customFormat="1" ht="15">
      <c r="A27" s="68"/>
      <c r="B27" s="175">
        <v>3412</v>
      </c>
      <c r="C27" s="68" t="s">
        <v>260</v>
      </c>
      <c r="D27" s="103">
        <f>15120-8000</f>
        <v>7120</v>
      </c>
      <c r="E27" s="177">
        <f>15120-8000</f>
        <v>7120</v>
      </c>
      <c r="F27" s="105">
        <f>3928.6-2101</f>
        <v>1827.6</v>
      </c>
      <c r="G27" s="103">
        <f t="shared" si="0"/>
        <v>25.668539325842694</v>
      </c>
    </row>
    <row r="28" spans="1:7" s="144" customFormat="1" ht="15">
      <c r="A28" s="68"/>
      <c r="B28" s="175">
        <v>3419</v>
      </c>
      <c r="C28" s="68" t="s">
        <v>261</v>
      </c>
      <c r="D28" s="176">
        <v>7530</v>
      </c>
      <c r="E28" s="177">
        <v>7530</v>
      </c>
      <c r="F28" s="178">
        <v>250</v>
      </c>
      <c r="G28" s="103">
        <f t="shared" si="0"/>
        <v>3.3200531208499333</v>
      </c>
    </row>
    <row r="29" spans="1:7" s="144" customFormat="1" ht="15">
      <c r="A29" s="68"/>
      <c r="B29" s="175">
        <v>3421</v>
      </c>
      <c r="C29" s="68" t="s">
        <v>262</v>
      </c>
      <c r="D29" s="176">
        <v>920</v>
      </c>
      <c r="E29" s="177">
        <v>920</v>
      </c>
      <c r="F29" s="178">
        <v>0</v>
      </c>
      <c r="G29" s="103">
        <f t="shared" si="0"/>
        <v>0</v>
      </c>
    </row>
    <row r="30" spans="1:7" s="144" customFormat="1" ht="15">
      <c r="A30" s="68"/>
      <c r="B30" s="175">
        <v>3429</v>
      </c>
      <c r="C30" s="68" t="s">
        <v>263</v>
      </c>
      <c r="D30" s="176">
        <v>500</v>
      </c>
      <c r="E30" s="177">
        <v>500</v>
      </c>
      <c r="F30" s="178">
        <v>0</v>
      </c>
      <c r="G30" s="103">
        <f t="shared" si="0"/>
        <v>0</v>
      </c>
    </row>
    <row r="31" spans="1:7" s="144" customFormat="1" ht="15">
      <c r="A31" s="68"/>
      <c r="B31" s="175">
        <v>6223</v>
      </c>
      <c r="C31" s="68" t="s">
        <v>264</v>
      </c>
      <c r="D31" s="103">
        <v>200</v>
      </c>
      <c r="E31" s="104">
        <v>200</v>
      </c>
      <c r="F31" s="105">
        <v>0</v>
      </c>
      <c r="G31" s="103">
        <f t="shared" si="0"/>
        <v>0</v>
      </c>
    </row>
    <row r="32" spans="1:7" s="144" customFormat="1" ht="14.25" customHeight="1" thickBot="1">
      <c r="A32" s="179"/>
      <c r="B32" s="180"/>
      <c r="C32" s="181"/>
      <c r="D32" s="182"/>
      <c r="E32" s="183"/>
      <c r="F32" s="184"/>
      <c r="G32" s="182"/>
    </row>
    <row r="33" spans="1:7" s="144" customFormat="1" ht="18.75" customHeight="1" thickBot="1" thickTop="1">
      <c r="A33" s="185"/>
      <c r="B33" s="186"/>
      <c r="C33" s="187" t="s">
        <v>265</v>
      </c>
      <c r="D33" s="188">
        <f>SUM(D9:D32)</f>
        <v>87511</v>
      </c>
      <c r="E33" s="189">
        <f>SUM(E9:E32)</f>
        <v>86615.7</v>
      </c>
      <c r="F33" s="190">
        <f>SUM(F9:F32)</f>
        <v>19048.7</v>
      </c>
      <c r="G33" s="188">
        <f>(F33/E33)*100</f>
        <v>21.992202337451523</v>
      </c>
    </row>
    <row r="34" spans="1:7" s="144" customFormat="1" ht="15.75" customHeight="1">
      <c r="A34" s="143"/>
      <c r="B34" s="146"/>
      <c r="C34" s="191"/>
      <c r="D34" s="192"/>
      <c r="E34" s="192"/>
      <c r="F34" s="192"/>
      <c r="G34" s="192"/>
    </row>
    <row r="35" spans="1:7" s="144" customFormat="1" ht="18.75" customHeight="1" hidden="1">
      <c r="A35" s="143"/>
      <c r="B35" s="146"/>
      <c r="C35" s="191"/>
      <c r="D35" s="192"/>
      <c r="E35" s="192"/>
      <c r="F35" s="192"/>
      <c r="G35" s="192"/>
    </row>
    <row r="36" spans="1:7" s="144" customFormat="1" ht="18.75" customHeight="1" hidden="1">
      <c r="A36" s="143"/>
      <c r="B36" s="146"/>
      <c r="C36" s="191"/>
      <c r="D36" s="192"/>
      <c r="E36" s="192"/>
      <c r="F36" s="192"/>
      <c r="G36" s="192"/>
    </row>
    <row r="37" spans="1:7" s="144" customFormat="1" ht="15.75" customHeight="1">
      <c r="A37" s="143"/>
      <c r="B37" s="146"/>
      <c r="C37" s="191"/>
      <c r="D37" s="192"/>
      <c r="E37" s="192"/>
      <c r="F37" s="192"/>
      <c r="G37" s="192"/>
    </row>
    <row r="38" spans="1:7" s="144" customFormat="1" ht="15.75" customHeight="1">
      <c r="A38" s="143"/>
      <c r="B38" s="146"/>
      <c r="C38" s="191"/>
      <c r="D38" s="193"/>
      <c r="E38" s="193"/>
      <c r="F38" s="193"/>
      <c r="G38" s="193"/>
    </row>
    <row r="39" spans="1:7" s="144" customFormat="1" ht="12.75" customHeight="1" hidden="1">
      <c r="A39" s="143"/>
      <c r="B39" s="146"/>
      <c r="C39" s="191"/>
      <c r="D39" s="193"/>
      <c r="E39" s="193"/>
      <c r="F39" s="193"/>
      <c r="G39" s="193"/>
    </row>
    <row r="40" spans="1:7" s="144" customFormat="1" ht="12.75" customHeight="1" hidden="1">
      <c r="A40" s="143"/>
      <c r="B40" s="146"/>
      <c r="C40" s="191"/>
      <c r="D40" s="193"/>
      <c r="E40" s="193"/>
      <c r="F40" s="193"/>
      <c r="G40" s="193"/>
    </row>
    <row r="41" s="144" customFormat="1" ht="15.75" customHeight="1" thickBot="1">
      <c r="B41" s="194"/>
    </row>
    <row r="42" spans="1:7" s="144" customFormat="1" ht="15.75">
      <c r="A42" s="162" t="s">
        <v>2</v>
      </c>
      <c r="B42" s="163" t="s">
        <v>3</v>
      </c>
      <c r="C42" s="162" t="s">
        <v>5</v>
      </c>
      <c r="D42" s="162" t="s">
        <v>6</v>
      </c>
      <c r="E42" s="162" t="s">
        <v>6</v>
      </c>
      <c r="F42" s="162" t="s">
        <v>7</v>
      </c>
      <c r="G42" s="162" t="s">
        <v>239</v>
      </c>
    </row>
    <row r="43" spans="1:7" s="144" customFormat="1" ht="15.75" customHeight="1" thickBot="1">
      <c r="A43" s="164"/>
      <c r="B43" s="165"/>
      <c r="C43" s="166"/>
      <c r="D43" s="167" t="s">
        <v>9</v>
      </c>
      <c r="E43" s="167" t="s">
        <v>10</v>
      </c>
      <c r="F43" s="167" t="s">
        <v>11</v>
      </c>
      <c r="G43" s="167" t="s">
        <v>240</v>
      </c>
    </row>
    <row r="44" spans="1:7" s="144" customFormat="1" ht="16.5" customHeight="1" thickTop="1">
      <c r="A44" s="168">
        <v>20</v>
      </c>
      <c r="B44" s="169"/>
      <c r="C44" s="19" t="s">
        <v>419</v>
      </c>
      <c r="D44" s="78"/>
      <c r="E44" s="76"/>
      <c r="F44" s="77"/>
      <c r="G44" s="78"/>
    </row>
    <row r="45" spans="1:7" s="144" customFormat="1" ht="15" customHeight="1">
      <c r="A45" s="173"/>
      <c r="B45" s="174"/>
      <c r="C45" s="19" t="s">
        <v>420</v>
      </c>
      <c r="D45" s="103"/>
      <c r="E45" s="104"/>
      <c r="F45" s="105"/>
      <c r="G45" s="103"/>
    </row>
    <row r="46" spans="1:7" s="144" customFormat="1" ht="15">
      <c r="A46" s="68"/>
      <c r="B46" s="175"/>
      <c r="C46" s="70"/>
      <c r="D46" s="55"/>
      <c r="E46" s="25"/>
      <c r="F46" s="26"/>
      <c r="G46" s="103"/>
    </row>
    <row r="47" spans="1:7" s="144" customFormat="1" ht="15">
      <c r="A47" s="68"/>
      <c r="B47" s="175">
        <v>2212</v>
      </c>
      <c r="C47" s="70" t="s">
        <v>266</v>
      </c>
      <c r="D47" s="55">
        <f>1200-0</f>
        <v>1200</v>
      </c>
      <c r="E47" s="25">
        <f>11045.5-26</f>
        <v>11019.5</v>
      </c>
      <c r="F47" s="26">
        <f>1589.9-0</f>
        <v>1589.9</v>
      </c>
      <c r="G47" s="103">
        <f aca="true" t="shared" si="1" ref="G47:G63">(F47/E47)*100</f>
        <v>14.428059349335271</v>
      </c>
    </row>
    <row r="48" spans="1:7" s="144" customFormat="1" ht="15" customHeight="1">
      <c r="A48" s="68"/>
      <c r="B48" s="175">
        <v>2219</v>
      </c>
      <c r="C48" s="70" t="s">
        <v>267</v>
      </c>
      <c r="D48" s="55">
        <v>0</v>
      </c>
      <c r="E48" s="25">
        <f>12189.9-9-119-133.6-210.9-7218</f>
        <v>4499.4</v>
      </c>
      <c r="F48" s="26">
        <v>398.3</v>
      </c>
      <c r="G48" s="103">
        <f t="shared" si="1"/>
        <v>8.85229141663333</v>
      </c>
    </row>
    <row r="49" spans="1:7" s="144" customFormat="1" ht="15">
      <c r="A49" s="68"/>
      <c r="B49" s="175">
        <v>2221</v>
      </c>
      <c r="C49" s="70" t="s">
        <v>268</v>
      </c>
      <c r="D49" s="55">
        <v>0</v>
      </c>
      <c r="E49" s="25">
        <v>100</v>
      </c>
      <c r="F49" s="26">
        <v>0</v>
      </c>
      <c r="G49" s="103">
        <f t="shared" si="1"/>
        <v>0</v>
      </c>
    </row>
    <row r="50" spans="1:7" s="144" customFormat="1" ht="15">
      <c r="A50" s="68"/>
      <c r="B50" s="175">
        <v>2229</v>
      </c>
      <c r="C50" s="70" t="s">
        <v>269</v>
      </c>
      <c r="D50" s="55">
        <v>0</v>
      </c>
      <c r="E50" s="25">
        <v>50</v>
      </c>
      <c r="F50" s="26">
        <v>0</v>
      </c>
      <c r="G50" s="103">
        <f t="shared" si="1"/>
        <v>0</v>
      </c>
    </row>
    <row r="51" spans="1:7" s="144" customFormat="1" ht="15">
      <c r="A51" s="68"/>
      <c r="B51" s="175">
        <v>2321</v>
      </c>
      <c r="C51" s="70" t="s">
        <v>270</v>
      </c>
      <c r="D51" s="55">
        <v>100</v>
      </c>
      <c r="E51" s="25">
        <v>100</v>
      </c>
      <c r="F51" s="26">
        <v>0</v>
      </c>
      <c r="G51" s="103">
        <f t="shared" si="1"/>
        <v>0</v>
      </c>
    </row>
    <row r="52" spans="1:7" s="144" customFormat="1" ht="15">
      <c r="A52" s="68"/>
      <c r="B52" s="175">
        <v>3322</v>
      </c>
      <c r="C52" s="196" t="s">
        <v>271</v>
      </c>
      <c r="D52" s="55">
        <v>0</v>
      </c>
      <c r="E52" s="25">
        <v>0</v>
      </c>
      <c r="F52" s="26">
        <v>0</v>
      </c>
      <c r="G52" s="103" t="e">
        <f t="shared" si="1"/>
        <v>#DIV/0!</v>
      </c>
    </row>
    <row r="53" spans="1:7" s="144" customFormat="1" ht="15">
      <c r="A53" s="68"/>
      <c r="B53" s="175">
        <v>3631</v>
      </c>
      <c r="C53" s="196" t="s">
        <v>272</v>
      </c>
      <c r="D53" s="55">
        <v>0</v>
      </c>
      <c r="E53" s="25">
        <v>6586.3</v>
      </c>
      <c r="F53" s="26">
        <v>1099.9</v>
      </c>
      <c r="G53" s="103">
        <f t="shared" si="1"/>
        <v>16.699816285319528</v>
      </c>
    </row>
    <row r="54" spans="1:7" s="144" customFormat="1" ht="15">
      <c r="A54" s="68"/>
      <c r="B54" s="175">
        <v>3635</v>
      </c>
      <c r="C54" s="196" t="s">
        <v>273</v>
      </c>
      <c r="D54" s="55">
        <v>1000</v>
      </c>
      <c r="E54" s="25">
        <v>6212.9</v>
      </c>
      <c r="F54" s="26">
        <v>223</v>
      </c>
      <c r="G54" s="103">
        <f t="shared" si="1"/>
        <v>3.589306121135058</v>
      </c>
    </row>
    <row r="55" spans="1:7" s="144" customFormat="1" ht="15">
      <c r="A55" s="68"/>
      <c r="B55" s="175">
        <v>3722</v>
      </c>
      <c r="C55" s="196" t="s">
        <v>274</v>
      </c>
      <c r="D55" s="55">
        <v>0</v>
      </c>
      <c r="E55" s="25">
        <v>17286.2</v>
      </c>
      <c r="F55" s="26">
        <v>3108.9</v>
      </c>
      <c r="G55" s="103">
        <f t="shared" si="1"/>
        <v>17.98486654094017</v>
      </c>
    </row>
    <row r="56" spans="1:7" s="149" customFormat="1" ht="15.75">
      <c r="A56" s="68"/>
      <c r="B56" s="175">
        <v>3745</v>
      </c>
      <c r="C56" s="70" t="s">
        <v>275</v>
      </c>
      <c r="D56" s="103">
        <v>0</v>
      </c>
      <c r="E56" s="104">
        <v>15518.8</v>
      </c>
      <c r="F56" s="105">
        <v>2285.1</v>
      </c>
      <c r="G56" s="103">
        <f t="shared" si="1"/>
        <v>14.724720983581205</v>
      </c>
    </row>
    <row r="57" spans="1:7" s="149" customFormat="1" ht="15.75" hidden="1">
      <c r="A57" s="68"/>
      <c r="B57" s="175">
        <v>4349</v>
      </c>
      <c r="C57" s="70" t="s">
        <v>276</v>
      </c>
      <c r="D57" s="69">
        <v>0</v>
      </c>
      <c r="E57" s="21">
        <v>0</v>
      </c>
      <c r="F57" s="22"/>
      <c r="G57" s="103" t="e">
        <f t="shared" si="1"/>
        <v>#DIV/0!</v>
      </c>
    </row>
    <row r="58" spans="1:7" s="149" customFormat="1" ht="15.75" customHeight="1" hidden="1">
      <c r="A58" s="68">
        <v>434902</v>
      </c>
      <c r="B58" s="175">
        <v>4349</v>
      </c>
      <c r="C58" s="70" t="s">
        <v>277</v>
      </c>
      <c r="D58" s="69">
        <v>0</v>
      </c>
      <c r="E58" s="21">
        <v>0</v>
      </c>
      <c r="F58" s="22"/>
      <c r="G58" s="103" t="e">
        <f t="shared" si="1"/>
        <v>#DIV/0!</v>
      </c>
    </row>
    <row r="59" spans="1:7" s="144" customFormat="1" ht="15">
      <c r="A59" s="42"/>
      <c r="B59" s="175">
        <v>6223</v>
      </c>
      <c r="C59" s="196" t="s">
        <v>278</v>
      </c>
      <c r="D59" s="69">
        <v>20</v>
      </c>
      <c r="E59" s="21">
        <v>67</v>
      </c>
      <c r="F59" s="22">
        <v>0</v>
      </c>
      <c r="G59" s="103">
        <f t="shared" si="1"/>
        <v>0</v>
      </c>
    </row>
    <row r="60" spans="1:7" s="144" customFormat="1" ht="15">
      <c r="A60" s="42"/>
      <c r="B60" s="175">
        <v>6402</v>
      </c>
      <c r="C60" s="196" t="s">
        <v>279</v>
      </c>
      <c r="D60" s="69">
        <v>0</v>
      </c>
      <c r="E60" s="21">
        <v>6.3</v>
      </c>
      <c r="F60" s="22">
        <v>6.3</v>
      </c>
      <c r="G60" s="103">
        <f t="shared" si="1"/>
        <v>100</v>
      </c>
    </row>
    <row r="61" spans="1:7" s="144" customFormat="1" ht="15">
      <c r="A61" s="42"/>
      <c r="B61" s="175">
        <v>6409</v>
      </c>
      <c r="C61" s="196" t="s">
        <v>280</v>
      </c>
      <c r="D61" s="69">
        <v>200</v>
      </c>
      <c r="E61" s="21">
        <v>400</v>
      </c>
      <c r="F61" s="22">
        <v>0</v>
      </c>
      <c r="G61" s="103">
        <f t="shared" si="1"/>
        <v>0</v>
      </c>
    </row>
    <row r="62" spans="1:7" s="144" customFormat="1" ht="15" customHeight="1" hidden="1">
      <c r="A62" s="42">
        <v>6409</v>
      </c>
      <c r="B62" s="175">
        <v>6409</v>
      </c>
      <c r="C62" s="196" t="s">
        <v>281</v>
      </c>
      <c r="D62" s="69">
        <v>0</v>
      </c>
      <c r="E62" s="21">
        <v>0</v>
      </c>
      <c r="F62" s="22"/>
      <c r="G62" s="103" t="e">
        <f t="shared" si="1"/>
        <v>#DIV/0!</v>
      </c>
    </row>
    <row r="63" spans="1:7" s="149" customFormat="1" ht="15.75">
      <c r="A63" s="112"/>
      <c r="B63" s="174"/>
      <c r="C63" s="197" t="s">
        <v>282</v>
      </c>
      <c r="D63" s="198">
        <f>SUM(D46:D62)</f>
        <v>2520</v>
      </c>
      <c r="E63" s="199">
        <f>SUM(E46:E62)</f>
        <v>61846.40000000001</v>
      </c>
      <c r="F63" s="200">
        <f>SUM(F46:F62)</f>
        <v>8711.4</v>
      </c>
      <c r="G63" s="103">
        <f t="shared" si="1"/>
        <v>14.08554095307083</v>
      </c>
    </row>
    <row r="64" spans="1:7" s="149" customFormat="1" ht="7.5" customHeight="1" hidden="1">
      <c r="A64" s="201"/>
      <c r="B64" s="202"/>
      <c r="C64" s="195"/>
      <c r="D64" s="203"/>
      <c r="E64" s="204"/>
      <c r="F64" s="205"/>
      <c r="G64" s="103" t="e">
        <f>(#REF!/E64)*100</f>
        <v>#REF!</v>
      </c>
    </row>
    <row r="65" spans="1:7" s="149" customFormat="1" ht="17.25" customHeight="1" hidden="1">
      <c r="A65" s="191"/>
      <c r="B65" s="206"/>
      <c r="C65" s="191"/>
      <c r="D65" s="193"/>
      <c r="E65" s="207"/>
      <c r="F65" s="208"/>
      <c r="G65" s="103" t="e">
        <f>(#REF!/E65)*100</f>
        <v>#REF!</v>
      </c>
    </row>
    <row r="66" spans="1:7" s="149" customFormat="1" ht="17.25" customHeight="1" hidden="1">
      <c r="A66" s="191"/>
      <c r="B66" s="206"/>
      <c r="C66" s="191"/>
      <c r="D66" s="193"/>
      <c r="E66" s="209"/>
      <c r="F66" s="210"/>
      <c r="G66" s="103" t="e">
        <f>(#REF!/E66)*100</f>
        <v>#REF!</v>
      </c>
    </row>
    <row r="67" spans="1:7" s="149" customFormat="1" ht="17.25" customHeight="1" hidden="1">
      <c r="A67" s="191"/>
      <c r="B67" s="206"/>
      <c r="C67" s="191"/>
      <c r="D67" s="193"/>
      <c r="E67" s="209"/>
      <c r="F67" s="210"/>
      <c r="G67" s="103" t="e">
        <f>(#REF!/E67)*100</f>
        <v>#REF!</v>
      </c>
    </row>
    <row r="68" spans="1:7" s="149" customFormat="1" ht="17.25" customHeight="1" hidden="1">
      <c r="A68" s="191"/>
      <c r="B68" s="206"/>
      <c r="C68" s="191"/>
      <c r="D68" s="193"/>
      <c r="E68" s="209"/>
      <c r="F68" s="210"/>
      <c r="G68" s="103" t="e">
        <f>(#REF!/E68)*100</f>
        <v>#REF!</v>
      </c>
    </row>
    <row r="69" spans="1:7" s="149" customFormat="1" ht="17.25" customHeight="1" hidden="1">
      <c r="A69" s="191"/>
      <c r="B69" s="206"/>
      <c r="C69" s="191"/>
      <c r="D69" s="193"/>
      <c r="E69" s="209"/>
      <c r="F69" s="210"/>
      <c r="G69" s="103" t="e">
        <f>(#REF!/E69)*100</f>
        <v>#REF!</v>
      </c>
    </row>
    <row r="70" spans="1:7" s="149" customFormat="1" ht="17.25" customHeight="1" hidden="1" thickBot="1">
      <c r="A70" s="191"/>
      <c r="B70" s="206"/>
      <c r="C70" s="191"/>
      <c r="D70" s="193"/>
      <c r="E70" s="211"/>
      <c r="F70" s="212"/>
      <c r="G70" s="103" t="e">
        <f>(#REF!/E70)*100</f>
        <v>#REF!</v>
      </c>
    </row>
    <row r="71" spans="1:7" s="149" customFormat="1" ht="17.25" customHeight="1" hidden="1">
      <c r="A71" s="191"/>
      <c r="B71" s="206"/>
      <c r="C71" s="191"/>
      <c r="D71" s="193"/>
      <c r="E71" s="209"/>
      <c r="F71" s="210"/>
      <c r="G71" s="103" t="e">
        <f>(#REF!/E71)*100</f>
        <v>#REF!</v>
      </c>
    </row>
    <row r="72" spans="1:7" s="149" customFormat="1" ht="16.5" customHeight="1" hidden="1" thickBot="1">
      <c r="A72" s="191"/>
      <c r="B72" s="206"/>
      <c r="C72" s="191"/>
      <c r="D72" s="193"/>
      <c r="E72" s="207"/>
      <c r="F72" s="208"/>
      <c r="G72" s="103" t="e">
        <f>(#REF!/E72)*100</f>
        <v>#REF!</v>
      </c>
    </row>
    <row r="73" spans="1:7" s="149" customFormat="1" ht="15.75" customHeight="1" hidden="1">
      <c r="A73" s="213" t="s">
        <v>2</v>
      </c>
      <c r="B73" s="163" t="s">
        <v>3</v>
      </c>
      <c r="C73" s="162" t="s">
        <v>5</v>
      </c>
      <c r="D73" s="162" t="s">
        <v>6</v>
      </c>
      <c r="E73" s="214" t="s">
        <v>6</v>
      </c>
      <c r="F73" s="215" t="s">
        <v>7</v>
      </c>
      <c r="G73" s="103" t="e">
        <f>(#REF!/E73)*100</f>
        <v>#REF!</v>
      </c>
    </row>
    <row r="74" spans="1:7" s="149" customFormat="1" ht="15.75" customHeight="1" hidden="1" thickBot="1">
      <c r="A74" s="164"/>
      <c r="B74" s="165"/>
      <c r="C74" s="166"/>
      <c r="D74" s="167" t="s">
        <v>9</v>
      </c>
      <c r="E74" s="216" t="s">
        <v>10</v>
      </c>
      <c r="F74" s="217" t="s">
        <v>283</v>
      </c>
      <c r="G74" s="103" t="e">
        <f>(#REF!/E74)*100</f>
        <v>#REF!</v>
      </c>
    </row>
    <row r="75" spans="1:7" s="149" customFormat="1" ht="15.75">
      <c r="A75" s="68"/>
      <c r="B75" s="175"/>
      <c r="C75" s="218"/>
      <c r="D75" s="103"/>
      <c r="E75" s="104"/>
      <c r="F75" s="105"/>
      <c r="G75" s="103"/>
    </row>
    <row r="76" spans="1:7" s="149" customFormat="1" ht="14.25" customHeight="1">
      <c r="A76" s="68"/>
      <c r="B76" s="175"/>
      <c r="C76" s="70"/>
      <c r="D76" s="219"/>
      <c r="E76" s="220"/>
      <c r="F76" s="221"/>
      <c r="G76" s="103"/>
    </row>
    <row r="77" spans="1:7" s="149" customFormat="1" ht="15.75">
      <c r="A77" s="68">
        <v>1011081023</v>
      </c>
      <c r="B77" s="175">
        <v>2143</v>
      </c>
      <c r="C77" s="70" t="s">
        <v>284</v>
      </c>
      <c r="D77" s="103">
        <v>0</v>
      </c>
      <c r="E77" s="104">
        <v>30</v>
      </c>
      <c r="F77" s="105">
        <v>25.1</v>
      </c>
      <c r="G77" s="103">
        <f aca="true" t="shared" si="2" ref="G77:G92">(F77/E77)*100</f>
        <v>83.66666666666667</v>
      </c>
    </row>
    <row r="78" spans="1:7" s="149" customFormat="1" ht="15.75">
      <c r="A78" s="68">
        <v>1007010024</v>
      </c>
      <c r="B78" s="175">
        <v>2212</v>
      </c>
      <c r="C78" s="70" t="s">
        <v>285</v>
      </c>
      <c r="D78" s="103">
        <v>0</v>
      </c>
      <c r="E78" s="104">
        <v>26</v>
      </c>
      <c r="F78" s="105">
        <v>0</v>
      </c>
      <c r="G78" s="103">
        <f t="shared" si="2"/>
        <v>0</v>
      </c>
    </row>
    <row r="79" spans="1:7" s="149" customFormat="1" ht="15.75">
      <c r="A79" s="68">
        <v>1002010002</v>
      </c>
      <c r="B79" s="175">
        <v>2219</v>
      </c>
      <c r="C79" s="70" t="s">
        <v>286</v>
      </c>
      <c r="D79" s="103">
        <v>7218</v>
      </c>
      <c r="E79" s="104">
        <v>7218</v>
      </c>
      <c r="F79" s="105">
        <v>0</v>
      </c>
      <c r="G79" s="103">
        <f t="shared" si="2"/>
        <v>0</v>
      </c>
    </row>
    <row r="80" spans="1:7" s="149" customFormat="1" ht="15.75">
      <c r="A80" s="68">
        <v>1005010022</v>
      </c>
      <c r="B80" s="175">
        <v>2219</v>
      </c>
      <c r="C80" s="70" t="s">
        <v>287</v>
      </c>
      <c r="D80" s="103">
        <v>0</v>
      </c>
      <c r="E80" s="104">
        <v>210.9</v>
      </c>
      <c r="F80" s="105">
        <v>0</v>
      </c>
      <c r="G80" s="103">
        <f t="shared" si="2"/>
        <v>0</v>
      </c>
    </row>
    <row r="81" spans="1:7" s="149" customFormat="1" ht="15.75">
      <c r="A81" s="68">
        <v>1006010023</v>
      </c>
      <c r="B81" s="175">
        <v>2219</v>
      </c>
      <c r="C81" s="70" t="s">
        <v>288</v>
      </c>
      <c r="D81" s="103">
        <v>0</v>
      </c>
      <c r="E81" s="104">
        <v>133.6</v>
      </c>
      <c r="F81" s="105">
        <v>0</v>
      </c>
      <c r="G81" s="103">
        <f t="shared" si="2"/>
        <v>0</v>
      </c>
    </row>
    <row r="82" spans="1:7" s="149" customFormat="1" ht="15.75" customHeight="1">
      <c r="A82" s="68">
        <v>1013091005</v>
      </c>
      <c r="B82" s="175">
        <v>2219</v>
      </c>
      <c r="C82" s="222" t="s">
        <v>289</v>
      </c>
      <c r="D82" s="103">
        <v>0</v>
      </c>
      <c r="E82" s="104">
        <v>119</v>
      </c>
      <c r="F82" s="105">
        <v>118</v>
      </c>
      <c r="G82" s="103">
        <f t="shared" si="2"/>
        <v>99.15966386554622</v>
      </c>
    </row>
    <row r="83" spans="1:7" s="149" customFormat="1" ht="15.75">
      <c r="A83" s="23">
        <v>1003071007</v>
      </c>
      <c r="B83" s="223">
        <v>2221</v>
      </c>
      <c r="C83" s="54" t="s">
        <v>290</v>
      </c>
      <c r="D83" s="103">
        <v>844</v>
      </c>
      <c r="E83" s="104">
        <v>1688</v>
      </c>
      <c r="F83" s="105">
        <v>0</v>
      </c>
      <c r="G83" s="103">
        <f t="shared" si="2"/>
        <v>0</v>
      </c>
    </row>
    <row r="84" spans="1:7" s="149" customFormat="1" ht="15.75">
      <c r="A84" s="23">
        <v>1014010017</v>
      </c>
      <c r="B84" s="223">
        <v>3111</v>
      </c>
      <c r="C84" s="54" t="s">
        <v>291</v>
      </c>
      <c r="D84" s="103">
        <v>0</v>
      </c>
      <c r="E84" s="104">
        <v>100</v>
      </c>
      <c r="F84" s="105">
        <v>0</v>
      </c>
      <c r="G84" s="103">
        <f t="shared" si="2"/>
        <v>0</v>
      </c>
    </row>
    <row r="85" spans="1:7" s="149" customFormat="1" ht="15.75">
      <c r="A85" s="68">
        <v>1009091003</v>
      </c>
      <c r="B85" s="175">
        <v>3322</v>
      </c>
      <c r="C85" s="70" t="s">
        <v>292</v>
      </c>
      <c r="D85" s="103">
        <v>0</v>
      </c>
      <c r="E85" s="104">
        <v>6755.9</v>
      </c>
      <c r="F85" s="105">
        <v>515.3</v>
      </c>
      <c r="G85" s="103">
        <f t="shared" si="2"/>
        <v>7.627407155227282</v>
      </c>
    </row>
    <row r="86" spans="1:7" s="149" customFormat="1" ht="15.75">
      <c r="A86" s="68">
        <v>1010071019</v>
      </c>
      <c r="B86" s="175">
        <v>3322</v>
      </c>
      <c r="C86" s="70" t="s">
        <v>293</v>
      </c>
      <c r="D86" s="103">
        <v>0</v>
      </c>
      <c r="E86" s="104">
        <v>70</v>
      </c>
      <c r="F86" s="105">
        <v>63.6</v>
      </c>
      <c r="G86" s="103">
        <f t="shared" si="2"/>
        <v>90.85714285714286</v>
      </c>
    </row>
    <row r="87" spans="1:7" s="149" customFormat="1" ht="15.75">
      <c r="A87" s="68">
        <v>1012081019</v>
      </c>
      <c r="B87" s="175">
        <v>3329</v>
      </c>
      <c r="C87" s="70" t="s">
        <v>294</v>
      </c>
      <c r="D87" s="103">
        <v>0</v>
      </c>
      <c r="E87" s="104">
        <v>200</v>
      </c>
      <c r="F87" s="105">
        <v>5.4</v>
      </c>
      <c r="G87" s="103">
        <f t="shared" si="2"/>
        <v>2.7</v>
      </c>
    </row>
    <row r="88" spans="1:7" s="149" customFormat="1" ht="15.75">
      <c r="A88" s="68">
        <v>1014010004</v>
      </c>
      <c r="B88" s="175">
        <v>3612</v>
      </c>
      <c r="C88" s="70" t="s">
        <v>295</v>
      </c>
      <c r="D88" s="103">
        <v>0</v>
      </c>
      <c r="E88" s="104">
        <v>9</v>
      </c>
      <c r="F88" s="105">
        <v>8.5</v>
      </c>
      <c r="G88" s="103">
        <f t="shared" si="2"/>
        <v>94.44444444444444</v>
      </c>
    </row>
    <row r="89" spans="1:7" s="149" customFormat="1" ht="15.75">
      <c r="A89" s="68">
        <v>1001081012</v>
      </c>
      <c r="B89" s="175">
        <v>4357</v>
      </c>
      <c r="C89" s="70" t="s">
        <v>296</v>
      </c>
      <c r="D89" s="103">
        <v>27000</v>
      </c>
      <c r="E89" s="104">
        <v>27036.9</v>
      </c>
      <c r="F89" s="105">
        <v>30</v>
      </c>
      <c r="G89" s="103">
        <f t="shared" si="2"/>
        <v>0.11095946650688503</v>
      </c>
    </row>
    <row r="90" spans="1:7" s="149" customFormat="1" ht="15.75">
      <c r="A90" s="68">
        <v>1008010025</v>
      </c>
      <c r="B90" s="175">
        <v>4374</v>
      </c>
      <c r="C90" s="70" t="s">
        <v>297</v>
      </c>
      <c r="D90" s="103">
        <v>0</v>
      </c>
      <c r="E90" s="104">
        <v>454</v>
      </c>
      <c r="F90" s="105">
        <v>150.7</v>
      </c>
      <c r="G90" s="103">
        <f t="shared" si="2"/>
        <v>33.19383259911894</v>
      </c>
    </row>
    <row r="91" spans="1:7" s="149" customFormat="1" ht="15.75">
      <c r="A91" s="68">
        <v>1000071024</v>
      </c>
      <c r="B91" s="175">
        <v>6171</v>
      </c>
      <c r="C91" s="70" t="s">
        <v>298</v>
      </c>
      <c r="D91" s="103">
        <v>24000</v>
      </c>
      <c r="E91" s="104">
        <v>25919</v>
      </c>
      <c r="F91" s="105">
        <v>0</v>
      </c>
      <c r="G91" s="103">
        <f t="shared" si="2"/>
        <v>0</v>
      </c>
    </row>
    <row r="92" spans="1:7" s="149" customFormat="1" ht="15.75">
      <c r="A92" s="68">
        <v>1015010026</v>
      </c>
      <c r="B92" s="175">
        <v>6171</v>
      </c>
      <c r="C92" s="70" t="s">
        <v>299</v>
      </c>
      <c r="D92" s="103">
        <v>0</v>
      </c>
      <c r="E92" s="104">
        <v>968</v>
      </c>
      <c r="F92" s="105">
        <v>42</v>
      </c>
      <c r="G92" s="103">
        <f t="shared" si="2"/>
        <v>4.338842975206612</v>
      </c>
    </row>
    <row r="93" spans="1:7" s="149" customFormat="1" ht="15.75">
      <c r="A93" s="68"/>
      <c r="B93" s="175"/>
      <c r="C93" s="70"/>
      <c r="D93" s="103"/>
      <c r="E93" s="104"/>
      <c r="F93" s="105"/>
      <c r="G93" s="103"/>
    </row>
    <row r="94" spans="1:7" s="156" customFormat="1" ht="16.5" customHeight="1">
      <c r="A94" s="67"/>
      <c r="B94" s="224"/>
      <c r="C94" s="66" t="s">
        <v>300</v>
      </c>
      <c r="D94" s="225">
        <f>SUM(D77:D93)</f>
        <v>59062</v>
      </c>
      <c r="E94" s="226">
        <f>SUM(E77:E93)</f>
        <v>70938.3</v>
      </c>
      <c r="F94" s="227">
        <f>SUM(F77:F93)</f>
        <v>958.5999999999999</v>
      </c>
      <c r="G94" s="103">
        <f>(F94/E94)*100</f>
        <v>1.351315156974441</v>
      </c>
    </row>
    <row r="95" spans="1:7" s="156" customFormat="1" ht="16.5" customHeight="1" hidden="1">
      <c r="A95" s="67"/>
      <c r="B95" s="224"/>
      <c r="C95" s="66" t="s">
        <v>301</v>
      </c>
      <c r="D95" s="225" t="e">
        <f>SUM(#REF!+#REF!+#REF!+#REF!)</f>
        <v>#REF!</v>
      </c>
      <c r="E95" s="226" t="e">
        <f>SUM(#REF!+92+#REF!+#REF!)</f>
        <v>#REF!</v>
      </c>
      <c r="F95" s="227" t="e">
        <f>SUM(#REF!+#REF!+#REF!+#REF!)</f>
        <v>#REF!</v>
      </c>
      <c r="G95" s="103" t="e">
        <f>(#REF!/E95)*100</f>
        <v>#REF!</v>
      </c>
    </row>
    <row r="96" spans="1:7" s="149" customFormat="1" ht="15.75" customHeight="1" thickBot="1">
      <c r="A96" s="68"/>
      <c r="B96" s="175"/>
      <c r="C96" s="70"/>
      <c r="D96" s="103"/>
      <c r="E96" s="104"/>
      <c r="F96" s="105"/>
      <c r="G96" s="103"/>
    </row>
    <row r="97" spans="1:7" s="149" customFormat="1" ht="12.75" customHeight="1" hidden="1" thickBot="1">
      <c r="A97" s="201"/>
      <c r="B97" s="202"/>
      <c r="C97" s="195"/>
      <c r="D97" s="203"/>
      <c r="E97" s="204"/>
      <c r="F97" s="205"/>
      <c r="G97" s="203"/>
    </row>
    <row r="98" spans="1:7" s="144" customFormat="1" ht="18.75" customHeight="1" thickBot="1" thickTop="1">
      <c r="A98" s="228"/>
      <c r="B98" s="186"/>
      <c r="C98" s="229" t="s">
        <v>302</v>
      </c>
      <c r="D98" s="188">
        <f>SUM(D63,D94)</f>
        <v>61582</v>
      </c>
      <c r="E98" s="189">
        <f>SUM(E63,E94)</f>
        <v>132784.7</v>
      </c>
      <c r="F98" s="190">
        <f>SUM(F63,F94)</f>
        <v>9670</v>
      </c>
      <c r="G98" s="188">
        <f>(F98/E98)*100</f>
        <v>7.282465525019072</v>
      </c>
    </row>
    <row r="99" spans="1:7" s="149" customFormat="1" ht="16.5" customHeight="1">
      <c r="A99" s="191"/>
      <c r="B99" s="206"/>
      <c r="C99" s="191"/>
      <c r="D99" s="193"/>
      <c r="E99" s="230"/>
      <c r="F99" s="154"/>
      <c r="G99" s="154"/>
    </row>
    <row r="100" spans="1:7" s="144" customFormat="1" ht="12.75" customHeight="1" hidden="1">
      <c r="A100" s="143"/>
      <c r="B100" s="146"/>
      <c r="C100" s="191"/>
      <c r="D100" s="193"/>
      <c r="E100" s="193"/>
      <c r="F100" s="193"/>
      <c r="G100" s="193"/>
    </row>
    <row r="101" spans="1:7" s="144" customFormat="1" ht="12.75" customHeight="1" hidden="1">
      <c r="A101" s="143"/>
      <c r="B101" s="146"/>
      <c r="C101" s="191"/>
      <c r="D101" s="193"/>
      <c r="E101" s="193"/>
      <c r="F101" s="193"/>
      <c r="G101" s="193"/>
    </row>
    <row r="102" spans="1:7" s="144" customFormat="1" ht="12.75" customHeight="1" hidden="1">
      <c r="A102" s="143"/>
      <c r="B102" s="146"/>
      <c r="C102" s="191"/>
      <c r="D102" s="193"/>
      <c r="E102" s="193"/>
      <c r="F102" s="193"/>
      <c r="G102" s="193"/>
    </row>
    <row r="103" spans="1:7" s="144" customFormat="1" ht="12.75" customHeight="1" hidden="1">
      <c r="A103" s="143"/>
      <c r="B103" s="146"/>
      <c r="C103" s="191"/>
      <c r="D103" s="193"/>
      <c r="E103" s="193"/>
      <c r="F103" s="193"/>
      <c r="G103" s="193"/>
    </row>
    <row r="104" spans="1:7" s="144" customFormat="1" ht="12.75" customHeight="1" hidden="1">
      <c r="A104" s="143"/>
      <c r="B104" s="146"/>
      <c r="C104" s="191"/>
      <c r="D104" s="193"/>
      <c r="E104" s="193"/>
      <c r="F104" s="193"/>
      <c r="G104" s="193"/>
    </row>
    <row r="105" spans="1:7" s="144" customFormat="1" ht="12.75" customHeight="1" hidden="1">
      <c r="A105" s="143"/>
      <c r="B105" s="146"/>
      <c r="C105" s="191"/>
      <c r="D105" s="193"/>
      <c r="E105" s="193"/>
      <c r="F105" s="193"/>
      <c r="G105" s="193"/>
    </row>
    <row r="106" spans="1:7" s="144" customFormat="1" ht="15.75" customHeight="1" thickBot="1">
      <c r="A106" s="143"/>
      <c r="B106" s="146"/>
      <c r="C106" s="191"/>
      <c r="D106" s="193"/>
      <c r="E106" s="159"/>
      <c r="F106" s="159"/>
      <c r="G106" s="159"/>
    </row>
    <row r="107" spans="1:7" s="144" customFormat="1" ht="15.75">
      <c r="A107" s="162" t="s">
        <v>2</v>
      </c>
      <c r="B107" s="163" t="s">
        <v>3</v>
      </c>
      <c r="C107" s="162" t="s">
        <v>5</v>
      </c>
      <c r="D107" s="162" t="s">
        <v>6</v>
      </c>
      <c r="E107" s="162" t="s">
        <v>6</v>
      </c>
      <c r="F107" s="162" t="s">
        <v>7</v>
      </c>
      <c r="G107" s="162" t="s">
        <v>239</v>
      </c>
    </row>
    <row r="108" spans="1:7" s="144" customFormat="1" ht="15.75" customHeight="1" thickBot="1">
      <c r="A108" s="164"/>
      <c r="B108" s="165"/>
      <c r="C108" s="166"/>
      <c r="D108" s="167" t="s">
        <v>9</v>
      </c>
      <c r="E108" s="167" t="s">
        <v>10</v>
      </c>
      <c r="F108" s="167" t="s">
        <v>11</v>
      </c>
      <c r="G108" s="167" t="s">
        <v>240</v>
      </c>
    </row>
    <row r="109" spans="1:7" s="144" customFormat="1" ht="16.5" customHeight="1" thickTop="1">
      <c r="A109" s="168">
        <v>30</v>
      </c>
      <c r="B109" s="168"/>
      <c r="C109" s="19" t="s">
        <v>421</v>
      </c>
      <c r="D109" s="78"/>
      <c r="E109" s="76"/>
      <c r="F109" s="77"/>
      <c r="G109" s="78"/>
    </row>
    <row r="110" spans="1:7" s="144" customFormat="1" ht="16.5" customHeight="1">
      <c r="A110" s="231">
        <v>31</v>
      </c>
      <c r="B110" s="231"/>
      <c r="C110" s="67" t="s">
        <v>422</v>
      </c>
      <c r="D110" s="103"/>
      <c r="E110" s="104"/>
      <c r="F110" s="105"/>
      <c r="G110" s="103"/>
    </row>
    <row r="111" spans="1:7" s="144" customFormat="1" ht="16.5" customHeight="1">
      <c r="A111" s="231"/>
      <c r="B111" s="231"/>
      <c r="C111" s="66"/>
      <c r="D111" s="103"/>
      <c r="E111" s="104"/>
      <c r="F111" s="105"/>
      <c r="G111" s="103"/>
    </row>
    <row r="112" spans="1:7" s="144" customFormat="1" ht="15">
      <c r="A112" s="232"/>
      <c r="B112" s="232">
        <v>2212</v>
      </c>
      <c r="C112" s="70" t="s">
        <v>266</v>
      </c>
      <c r="D112" s="233">
        <v>10900</v>
      </c>
      <c r="E112" s="234">
        <v>1146.5</v>
      </c>
      <c r="F112" s="235">
        <v>1146.4</v>
      </c>
      <c r="G112" s="103">
        <f aca="true" t="shared" si="3" ref="G112:G129">(F112/E112)*100</f>
        <v>99.99127780200612</v>
      </c>
    </row>
    <row r="113" spans="1:7" s="144" customFormat="1" ht="15">
      <c r="A113" s="232"/>
      <c r="B113" s="232">
        <v>2219</v>
      </c>
      <c r="C113" s="68" t="s">
        <v>303</v>
      </c>
      <c r="D113" s="103">
        <v>8845</v>
      </c>
      <c r="E113" s="104">
        <v>820.7</v>
      </c>
      <c r="F113" s="105">
        <v>820.5</v>
      </c>
      <c r="G113" s="103">
        <f t="shared" si="3"/>
        <v>99.97563055927866</v>
      </c>
    </row>
    <row r="114" spans="1:7" s="144" customFormat="1" ht="15">
      <c r="A114" s="232"/>
      <c r="B114" s="232">
        <v>2221</v>
      </c>
      <c r="C114" s="70" t="s">
        <v>268</v>
      </c>
      <c r="D114" s="103">
        <v>100</v>
      </c>
      <c r="E114" s="104">
        <v>0</v>
      </c>
      <c r="F114" s="105">
        <v>0</v>
      </c>
      <c r="G114" s="103" t="e">
        <f t="shared" si="3"/>
        <v>#DIV/0!</v>
      </c>
    </row>
    <row r="115" spans="1:7" s="144" customFormat="1" ht="15">
      <c r="A115" s="232"/>
      <c r="B115" s="232">
        <v>2229</v>
      </c>
      <c r="C115" s="70" t="s">
        <v>304</v>
      </c>
      <c r="D115" s="103">
        <v>50</v>
      </c>
      <c r="E115" s="104">
        <v>0</v>
      </c>
      <c r="F115" s="105">
        <v>0</v>
      </c>
      <c r="G115" s="103" t="e">
        <f t="shared" si="3"/>
        <v>#DIV/0!</v>
      </c>
    </row>
    <row r="116" spans="1:7" s="144" customFormat="1" ht="15">
      <c r="A116" s="68"/>
      <c r="B116" s="232">
        <v>3341</v>
      </c>
      <c r="C116" s="143" t="s">
        <v>305</v>
      </c>
      <c r="D116" s="103">
        <v>30</v>
      </c>
      <c r="E116" s="104">
        <v>30</v>
      </c>
      <c r="F116" s="105">
        <v>0</v>
      </c>
      <c r="G116" s="103">
        <f t="shared" si="3"/>
        <v>0</v>
      </c>
    </row>
    <row r="117" spans="1:7" s="144" customFormat="1" ht="15" customHeight="1">
      <c r="A117" s="68"/>
      <c r="B117" s="232">
        <v>3349</v>
      </c>
      <c r="C117" s="70" t="s">
        <v>306</v>
      </c>
      <c r="D117" s="103">
        <v>0</v>
      </c>
      <c r="E117" s="104">
        <v>1261.5</v>
      </c>
      <c r="F117" s="105">
        <v>213.8</v>
      </c>
      <c r="G117" s="103">
        <f t="shared" si="3"/>
        <v>16.948077685295285</v>
      </c>
    </row>
    <row r="118" spans="1:7" s="144" customFormat="1" ht="15" hidden="1">
      <c r="A118" s="68"/>
      <c r="B118" s="232">
        <v>3421</v>
      </c>
      <c r="C118" s="70" t="s">
        <v>307</v>
      </c>
      <c r="D118" s="103">
        <v>0</v>
      </c>
      <c r="E118" s="104">
        <v>0</v>
      </c>
      <c r="F118" s="105"/>
      <c r="G118" s="103" t="e">
        <f t="shared" si="3"/>
        <v>#DIV/0!</v>
      </c>
    </row>
    <row r="119" spans="1:7" s="144" customFormat="1" ht="15">
      <c r="A119" s="68"/>
      <c r="B119" s="232">
        <v>3631</v>
      </c>
      <c r="C119" s="70" t="s">
        <v>272</v>
      </c>
      <c r="D119" s="103">
        <v>7120</v>
      </c>
      <c r="E119" s="104">
        <v>533.7</v>
      </c>
      <c r="F119" s="105">
        <v>533.6</v>
      </c>
      <c r="G119" s="103">
        <f t="shared" si="3"/>
        <v>99.98126288176879</v>
      </c>
    </row>
    <row r="120" spans="1:7" s="144" customFormat="1" ht="15">
      <c r="A120" s="68"/>
      <c r="B120" s="232">
        <v>3632</v>
      </c>
      <c r="C120" s="143" t="s">
        <v>308</v>
      </c>
      <c r="D120" s="103">
        <v>1075</v>
      </c>
      <c r="E120" s="104">
        <v>114.7</v>
      </c>
      <c r="F120" s="105">
        <v>114.5</v>
      </c>
      <c r="G120" s="103">
        <f t="shared" si="3"/>
        <v>99.8256320836966</v>
      </c>
    </row>
    <row r="121" spans="1:7" s="144" customFormat="1" ht="15">
      <c r="A121" s="68"/>
      <c r="B121" s="232">
        <v>3722</v>
      </c>
      <c r="C121" s="70" t="s">
        <v>309</v>
      </c>
      <c r="D121" s="103">
        <v>18838</v>
      </c>
      <c r="E121" s="104">
        <v>1551.8</v>
      </c>
      <c r="F121" s="105">
        <v>1551.7</v>
      </c>
      <c r="G121" s="103">
        <f t="shared" si="3"/>
        <v>99.9935558706019</v>
      </c>
    </row>
    <row r="122" spans="1:7" s="144" customFormat="1" ht="15">
      <c r="A122" s="68"/>
      <c r="B122" s="232">
        <v>3745</v>
      </c>
      <c r="C122" s="70" t="s">
        <v>275</v>
      </c>
      <c r="D122" s="103">
        <v>15951</v>
      </c>
      <c r="E122" s="104">
        <v>823.7</v>
      </c>
      <c r="F122" s="105">
        <v>954.1</v>
      </c>
      <c r="G122" s="103">
        <f t="shared" si="3"/>
        <v>115.83100643438145</v>
      </c>
    </row>
    <row r="123" spans="1:7" s="144" customFormat="1" ht="15">
      <c r="A123" s="68"/>
      <c r="B123" s="232">
        <v>5512</v>
      </c>
      <c r="C123" s="143" t="s">
        <v>310</v>
      </c>
      <c r="D123" s="103">
        <v>3247</v>
      </c>
      <c r="E123" s="104">
        <v>3247</v>
      </c>
      <c r="F123" s="105">
        <v>328.5</v>
      </c>
      <c r="G123" s="103">
        <f t="shared" si="3"/>
        <v>10.117031105635972</v>
      </c>
    </row>
    <row r="124" spans="1:7" s="144" customFormat="1" ht="15.75" customHeight="1">
      <c r="A124" s="68"/>
      <c r="B124" s="232">
        <v>6112</v>
      </c>
      <c r="C124" s="70" t="s">
        <v>311</v>
      </c>
      <c r="D124" s="103">
        <v>4950</v>
      </c>
      <c r="E124" s="104">
        <v>4950</v>
      </c>
      <c r="F124" s="105">
        <v>987.7</v>
      </c>
      <c r="G124" s="103">
        <f t="shared" si="3"/>
        <v>19.953535353535354</v>
      </c>
    </row>
    <row r="125" spans="1:7" s="144" customFormat="1" ht="15.75" customHeight="1" hidden="1">
      <c r="A125" s="68"/>
      <c r="B125" s="232">
        <v>6114</v>
      </c>
      <c r="C125" s="70" t="s">
        <v>312</v>
      </c>
      <c r="D125" s="103">
        <v>0</v>
      </c>
      <c r="E125" s="104">
        <v>0</v>
      </c>
      <c r="F125" s="105"/>
      <c r="G125" s="103" t="e">
        <f t="shared" si="3"/>
        <v>#DIV/0!</v>
      </c>
    </row>
    <row r="126" spans="1:7" s="144" customFormat="1" ht="15.75" customHeight="1" hidden="1">
      <c r="A126" s="68"/>
      <c r="B126" s="232">
        <v>6115</v>
      </c>
      <c r="C126" s="70" t="s">
        <v>313</v>
      </c>
      <c r="D126" s="103">
        <v>0</v>
      </c>
      <c r="E126" s="104">
        <v>0</v>
      </c>
      <c r="F126" s="105"/>
      <c r="G126" s="103" t="e">
        <f t="shared" si="3"/>
        <v>#DIV/0!</v>
      </c>
    </row>
    <row r="127" spans="1:7" s="144" customFormat="1" ht="15.75" customHeight="1" hidden="1">
      <c r="A127" s="68"/>
      <c r="B127" s="232">
        <v>6149</v>
      </c>
      <c r="C127" s="70" t="s">
        <v>314</v>
      </c>
      <c r="D127" s="103">
        <v>0</v>
      </c>
      <c r="E127" s="104">
        <v>0</v>
      </c>
      <c r="F127" s="105"/>
      <c r="G127" s="103" t="e">
        <f t="shared" si="3"/>
        <v>#DIV/0!</v>
      </c>
    </row>
    <row r="128" spans="1:7" s="144" customFormat="1" ht="17.25" customHeight="1">
      <c r="A128" s="232" t="s">
        <v>315</v>
      </c>
      <c r="B128" s="232">
        <v>6171</v>
      </c>
      <c r="C128" s="70" t="s">
        <v>316</v>
      </c>
      <c r="D128" s="103">
        <f>96858+200</f>
        <v>97058</v>
      </c>
      <c r="E128" s="104">
        <f>99186.8+200</f>
        <v>99386.8</v>
      </c>
      <c r="F128" s="105">
        <f>23324.4+55.3</f>
        <v>23379.7</v>
      </c>
      <c r="G128" s="103">
        <f t="shared" si="3"/>
        <v>23.523948854375025</v>
      </c>
    </row>
    <row r="129" spans="1:7" s="144" customFormat="1" ht="17.25" customHeight="1">
      <c r="A129" s="236"/>
      <c r="B129" s="236">
        <v>6409</v>
      </c>
      <c r="C129" s="237" t="s">
        <v>317</v>
      </c>
      <c r="D129" s="238">
        <v>968</v>
      </c>
      <c r="E129" s="239">
        <v>0</v>
      </c>
      <c r="F129" s="105">
        <v>0</v>
      </c>
      <c r="G129" s="103" t="e">
        <f t="shared" si="3"/>
        <v>#DIV/0!</v>
      </c>
    </row>
    <row r="130" spans="1:7" s="144" customFormat="1" ht="15.75" customHeight="1" thickBot="1">
      <c r="A130" s="240"/>
      <c r="B130" s="241"/>
      <c r="C130" s="242"/>
      <c r="D130" s="238"/>
      <c r="E130" s="239"/>
      <c r="F130" s="243"/>
      <c r="G130" s="238"/>
    </row>
    <row r="131" spans="1:7" s="144" customFormat="1" ht="18.75" customHeight="1" thickBot="1" thickTop="1">
      <c r="A131" s="228"/>
      <c r="B131" s="244"/>
      <c r="C131" s="245" t="s">
        <v>318</v>
      </c>
      <c r="D131" s="188">
        <f>SUM(D112:D130)</f>
        <v>169132</v>
      </c>
      <c r="E131" s="189">
        <f>SUM(E112:E130)</f>
        <v>113866.4</v>
      </c>
      <c r="F131" s="190">
        <f>SUM(F112:F130)</f>
        <v>30030.5</v>
      </c>
      <c r="G131" s="188">
        <f>(F131/E131)*100</f>
        <v>26.373451694266265</v>
      </c>
    </row>
    <row r="132" spans="1:7" s="144" customFormat="1" ht="15.75" customHeight="1">
      <c r="A132" s="143"/>
      <c r="B132" s="146"/>
      <c r="C132" s="191"/>
      <c r="D132" s="193"/>
      <c r="E132" s="246"/>
      <c r="F132" s="193"/>
      <c r="G132" s="193"/>
    </row>
    <row r="133" spans="1:7" s="144" customFormat="1" ht="12.75" customHeight="1" hidden="1">
      <c r="A133" s="143"/>
      <c r="B133" s="146"/>
      <c r="C133" s="191"/>
      <c r="D133" s="193"/>
      <c r="E133" s="193"/>
      <c r="F133" s="193"/>
      <c r="G133" s="193"/>
    </row>
    <row r="134" spans="1:7" s="144" customFormat="1" ht="12.75" customHeight="1" hidden="1">
      <c r="A134" s="143"/>
      <c r="B134" s="146"/>
      <c r="C134" s="191"/>
      <c r="D134" s="193"/>
      <c r="E134" s="193"/>
      <c r="F134" s="193"/>
      <c r="G134" s="193"/>
    </row>
    <row r="135" spans="1:7" s="144" customFormat="1" ht="12.75" customHeight="1" hidden="1">
      <c r="A135" s="143"/>
      <c r="B135" s="146"/>
      <c r="C135" s="191"/>
      <c r="D135" s="193"/>
      <c r="E135" s="193"/>
      <c r="F135" s="193"/>
      <c r="G135" s="193"/>
    </row>
    <row r="136" spans="1:7" s="144" customFormat="1" ht="12.75" customHeight="1" hidden="1">
      <c r="A136" s="143"/>
      <c r="B136" s="146"/>
      <c r="C136" s="191"/>
      <c r="D136" s="193"/>
      <c r="E136" s="193"/>
      <c r="F136" s="193"/>
      <c r="G136" s="193"/>
    </row>
    <row r="137" spans="1:7" s="144" customFormat="1" ht="15.75" customHeight="1" thickBot="1">
      <c r="A137" s="143"/>
      <c r="B137" s="146"/>
      <c r="C137" s="191"/>
      <c r="D137" s="193"/>
      <c r="E137" s="193"/>
      <c r="F137" s="193"/>
      <c r="G137" s="193"/>
    </row>
    <row r="138" spans="1:7" s="144" customFormat="1" ht="15.75">
      <c r="A138" s="162" t="s">
        <v>2</v>
      </c>
      <c r="B138" s="163" t="s">
        <v>3</v>
      </c>
      <c r="C138" s="162" t="s">
        <v>5</v>
      </c>
      <c r="D138" s="162" t="s">
        <v>6</v>
      </c>
      <c r="E138" s="162" t="s">
        <v>6</v>
      </c>
      <c r="F138" s="162" t="s">
        <v>7</v>
      </c>
      <c r="G138" s="162" t="s">
        <v>239</v>
      </c>
    </row>
    <row r="139" spans="1:7" s="144" customFormat="1" ht="15.75" customHeight="1" thickBot="1">
      <c r="A139" s="164"/>
      <c r="B139" s="165"/>
      <c r="C139" s="166"/>
      <c r="D139" s="167" t="s">
        <v>9</v>
      </c>
      <c r="E139" s="167" t="s">
        <v>10</v>
      </c>
      <c r="F139" s="167" t="s">
        <v>11</v>
      </c>
      <c r="G139" s="167" t="s">
        <v>240</v>
      </c>
    </row>
    <row r="140" spans="1:7" s="144" customFormat="1" ht="16.5" thickTop="1">
      <c r="A140" s="168">
        <v>50</v>
      </c>
      <c r="B140" s="169"/>
      <c r="C140" s="112" t="s">
        <v>89</v>
      </c>
      <c r="D140" s="78"/>
      <c r="E140" s="76"/>
      <c r="F140" s="77"/>
      <c r="G140" s="78"/>
    </row>
    <row r="141" spans="1:7" s="144" customFormat="1" ht="14.25" customHeight="1">
      <c r="A141" s="168"/>
      <c r="B141" s="169"/>
      <c r="C141" s="112"/>
      <c r="D141" s="78"/>
      <c r="E141" s="76"/>
      <c r="F141" s="77"/>
      <c r="G141" s="78"/>
    </row>
    <row r="142" spans="1:7" s="144" customFormat="1" ht="15">
      <c r="A142" s="68"/>
      <c r="B142" s="175">
        <v>3541</v>
      </c>
      <c r="C142" s="68" t="s">
        <v>319</v>
      </c>
      <c r="D142" s="55">
        <v>350</v>
      </c>
      <c r="E142" s="25">
        <v>350</v>
      </c>
      <c r="F142" s="26">
        <v>175</v>
      </c>
      <c r="G142" s="103">
        <f aca="true" t="shared" si="4" ref="G142:G172">(F142/E142)*100</f>
        <v>50</v>
      </c>
    </row>
    <row r="143" spans="1:7" s="144" customFormat="1" ht="15">
      <c r="A143" s="68"/>
      <c r="B143" s="175">
        <v>3599</v>
      </c>
      <c r="C143" s="68" t="s">
        <v>320</v>
      </c>
      <c r="D143" s="55">
        <v>100</v>
      </c>
      <c r="E143" s="25">
        <v>73</v>
      </c>
      <c r="F143" s="26">
        <v>20</v>
      </c>
      <c r="G143" s="103">
        <f t="shared" si="4"/>
        <v>27.397260273972602</v>
      </c>
    </row>
    <row r="144" spans="1:7" s="144" customFormat="1" ht="15">
      <c r="A144" s="68"/>
      <c r="B144" s="175">
        <v>4171</v>
      </c>
      <c r="C144" s="68" t="s">
        <v>321</v>
      </c>
      <c r="D144" s="55">
        <v>15500</v>
      </c>
      <c r="E144" s="25">
        <v>15500</v>
      </c>
      <c r="F144" s="26">
        <v>4766.6</v>
      </c>
      <c r="G144" s="103">
        <f t="shared" si="4"/>
        <v>30.75225806451613</v>
      </c>
    </row>
    <row r="145" spans="1:7" s="144" customFormat="1" ht="15">
      <c r="A145" s="68"/>
      <c r="B145" s="175">
        <v>4172</v>
      </c>
      <c r="C145" s="68" t="s">
        <v>322</v>
      </c>
      <c r="D145" s="55">
        <v>2000</v>
      </c>
      <c r="E145" s="25">
        <v>2000</v>
      </c>
      <c r="F145" s="26">
        <v>704.7</v>
      </c>
      <c r="G145" s="103">
        <f t="shared" si="4"/>
        <v>35.235</v>
      </c>
    </row>
    <row r="146" spans="1:7" s="144" customFormat="1" ht="15">
      <c r="A146" s="68"/>
      <c r="B146" s="175">
        <v>4173</v>
      </c>
      <c r="C146" s="68" t="s">
        <v>323</v>
      </c>
      <c r="D146" s="55">
        <v>380</v>
      </c>
      <c r="E146" s="25">
        <v>380</v>
      </c>
      <c r="F146" s="26">
        <v>44.5</v>
      </c>
      <c r="G146" s="103">
        <f t="shared" si="4"/>
        <v>11.710526315789474</v>
      </c>
    </row>
    <row r="147" spans="1:7" s="144" customFormat="1" ht="15">
      <c r="A147" s="68"/>
      <c r="B147" s="175">
        <v>4177</v>
      </c>
      <c r="C147" s="68" t="s">
        <v>324</v>
      </c>
      <c r="D147" s="55">
        <v>120</v>
      </c>
      <c r="E147" s="25">
        <v>120</v>
      </c>
      <c r="F147" s="26">
        <v>20</v>
      </c>
      <c r="G147" s="103">
        <f t="shared" si="4"/>
        <v>16.666666666666664</v>
      </c>
    </row>
    <row r="148" spans="1:7" s="144" customFormat="1" ht="15" customHeight="1" hidden="1">
      <c r="A148" s="68"/>
      <c r="B148" s="175">
        <v>4179</v>
      </c>
      <c r="C148" s="68" t="s">
        <v>325</v>
      </c>
      <c r="D148" s="103"/>
      <c r="E148" s="104"/>
      <c r="F148" s="105"/>
      <c r="G148" s="103" t="e">
        <f t="shared" si="4"/>
        <v>#DIV/0!</v>
      </c>
    </row>
    <row r="149" spans="1:7" s="144" customFormat="1" ht="15" customHeight="1" hidden="1">
      <c r="A149" s="68"/>
      <c r="B149" s="175">
        <v>4181</v>
      </c>
      <c r="C149" s="68" t="s">
        <v>326</v>
      </c>
      <c r="D149" s="103"/>
      <c r="E149" s="104"/>
      <c r="F149" s="105"/>
      <c r="G149" s="103" t="e">
        <f t="shared" si="4"/>
        <v>#DIV/0!</v>
      </c>
    </row>
    <row r="150" spans="1:7" s="144" customFormat="1" ht="15">
      <c r="A150" s="68"/>
      <c r="B150" s="175">
        <v>4182</v>
      </c>
      <c r="C150" s="68" t="s">
        <v>327</v>
      </c>
      <c r="D150" s="55">
        <v>3750</v>
      </c>
      <c r="E150" s="25">
        <v>3650</v>
      </c>
      <c r="F150" s="26">
        <v>301.4</v>
      </c>
      <c r="G150" s="103">
        <f t="shared" si="4"/>
        <v>8.257534246575341</v>
      </c>
    </row>
    <row r="151" spans="1:7" s="144" customFormat="1" ht="15">
      <c r="A151" s="68"/>
      <c r="B151" s="175">
        <v>4183</v>
      </c>
      <c r="C151" s="68" t="s">
        <v>328</v>
      </c>
      <c r="D151" s="55">
        <v>750</v>
      </c>
      <c r="E151" s="25">
        <v>750</v>
      </c>
      <c r="F151" s="26">
        <v>50</v>
      </c>
      <c r="G151" s="103">
        <f t="shared" si="4"/>
        <v>6.666666666666667</v>
      </c>
    </row>
    <row r="152" spans="1:7" s="144" customFormat="1" ht="15">
      <c r="A152" s="68"/>
      <c r="B152" s="175">
        <v>4184</v>
      </c>
      <c r="C152" s="68" t="s">
        <v>329</v>
      </c>
      <c r="D152" s="55">
        <v>3500</v>
      </c>
      <c r="E152" s="25">
        <v>3500</v>
      </c>
      <c r="F152" s="26">
        <v>578.3</v>
      </c>
      <c r="G152" s="103">
        <f t="shared" si="4"/>
        <v>16.52285714285714</v>
      </c>
    </row>
    <row r="153" spans="1:7" s="144" customFormat="1" ht="15">
      <c r="A153" s="68"/>
      <c r="B153" s="175">
        <v>4185</v>
      </c>
      <c r="C153" s="68" t="s">
        <v>330</v>
      </c>
      <c r="D153" s="55">
        <v>4000</v>
      </c>
      <c r="E153" s="25">
        <v>4000</v>
      </c>
      <c r="F153" s="26">
        <v>2208</v>
      </c>
      <c r="G153" s="103">
        <f t="shared" si="4"/>
        <v>55.2</v>
      </c>
    </row>
    <row r="154" spans="1:7" s="144" customFormat="1" ht="15">
      <c r="A154" s="68"/>
      <c r="B154" s="175">
        <v>4186</v>
      </c>
      <c r="C154" s="68" t="s">
        <v>331</v>
      </c>
      <c r="D154" s="55">
        <v>100</v>
      </c>
      <c r="E154" s="25">
        <v>100</v>
      </c>
      <c r="F154" s="26">
        <v>41.2</v>
      </c>
      <c r="G154" s="103">
        <f t="shared" si="4"/>
        <v>41.2</v>
      </c>
    </row>
    <row r="155" spans="1:7" s="144" customFormat="1" ht="15" customHeight="1" hidden="1">
      <c r="A155" s="68"/>
      <c r="B155" s="175">
        <v>4189</v>
      </c>
      <c r="C155" s="68" t="s">
        <v>332</v>
      </c>
      <c r="D155" s="103"/>
      <c r="E155" s="104"/>
      <c r="F155" s="105"/>
      <c r="G155" s="103" t="e">
        <f t="shared" si="4"/>
        <v>#DIV/0!</v>
      </c>
    </row>
    <row r="156" spans="1:7" s="144" customFormat="1" ht="15">
      <c r="A156" s="68"/>
      <c r="B156" s="175">
        <v>4195</v>
      </c>
      <c r="C156" s="68" t="s">
        <v>333</v>
      </c>
      <c r="D156" s="55">
        <v>109000</v>
      </c>
      <c r="E156" s="25">
        <v>91000</v>
      </c>
      <c r="F156" s="26">
        <v>24688.6</v>
      </c>
      <c r="G156" s="103">
        <f t="shared" si="4"/>
        <v>27.130329670329665</v>
      </c>
    </row>
    <row r="157" spans="1:7" s="144" customFormat="1" ht="15">
      <c r="A157" s="247"/>
      <c r="B157" s="175">
        <v>4329</v>
      </c>
      <c r="C157" s="68" t="s">
        <v>334</v>
      </c>
      <c r="D157" s="55">
        <v>40</v>
      </c>
      <c r="E157" s="25">
        <v>40</v>
      </c>
      <c r="F157" s="26">
        <v>0</v>
      </c>
      <c r="G157" s="103">
        <f t="shared" si="4"/>
        <v>0</v>
      </c>
    </row>
    <row r="158" spans="1:7" s="144" customFormat="1" ht="15">
      <c r="A158" s="68"/>
      <c r="B158" s="175">
        <v>4333</v>
      </c>
      <c r="C158" s="68" t="s">
        <v>335</v>
      </c>
      <c r="D158" s="55">
        <v>115</v>
      </c>
      <c r="E158" s="25">
        <v>115</v>
      </c>
      <c r="F158" s="26">
        <v>115</v>
      </c>
      <c r="G158" s="103">
        <f t="shared" si="4"/>
        <v>100</v>
      </c>
    </row>
    <row r="159" spans="1:7" s="144" customFormat="1" ht="15" customHeight="1" hidden="1">
      <c r="A159" s="68"/>
      <c r="B159" s="175">
        <v>4341</v>
      </c>
      <c r="C159" s="68" t="s">
        <v>336</v>
      </c>
      <c r="D159" s="55">
        <v>0</v>
      </c>
      <c r="E159" s="25">
        <v>0</v>
      </c>
      <c r="F159" s="26"/>
      <c r="G159" s="103" t="e">
        <f t="shared" si="4"/>
        <v>#DIV/0!</v>
      </c>
    </row>
    <row r="160" spans="1:7" s="144" customFormat="1" ht="15">
      <c r="A160" s="68"/>
      <c r="B160" s="175">
        <v>4342</v>
      </c>
      <c r="C160" s="68" t="s">
        <v>337</v>
      </c>
      <c r="D160" s="55">
        <v>20</v>
      </c>
      <c r="E160" s="25">
        <v>20</v>
      </c>
      <c r="F160" s="26">
        <v>0</v>
      </c>
      <c r="G160" s="103">
        <f t="shared" si="4"/>
        <v>0</v>
      </c>
    </row>
    <row r="161" spans="1:7" s="144" customFormat="1" ht="15">
      <c r="A161" s="68"/>
      <c r="B161" s="175">
        <v>4343</v>
      </c>
      <c r="C161" s="68" t="s">
        <v>338</v>
      </c>
      <c r="D161" s="55">
        <v>50</v>
      </c>
      <c r="E161" s="25">
        <v>50</v>
      </c>
      <c r="F161" s="26">
        <v>0</v>
      </c>
      <c r="G161" s="103">
        <f t="shared" si="4"/>
        <v>0</v>
      </c>
    </row>
    <row r="162" spans="1:7" s="144" customFormat="1" ht="15">
      <c r="A162" s="68"/>
      <c r="B162" s="175">
        <v>4349</v>
      </c>
      <c r="C162" s="68" t="s">
        <v>339</v>
      </c>
      <c r="D162" s="55">
        <v>412</v>
      </c>
      <c r="E162" s="25">
        <v>412</v>
      </c>
      <c r="F162" s="26">
        <v>82</v>
      </c>
      <c r="G162" s="103">
        <f t="shared" si="4"/>
        <v>19.902912621359224</v>
      </c>
    </row>
    <row r="163" spans="1:7" s="144" customFormat="1" ht="15">
      <c r="A163" s="247"/>
      <c r="B163" s="248">
        <v>4351</v>
      </c>
      <c r="C163" s="247" t="s">
        <v>340</v>
      </c>
      <c r="D163" s="55">
        <v>1841</v>
      </c>
      <c r="E163" s="25">
        <v>1868</v>
      </c>
      <c r="F163" s="26">
        <v>860</v>
      </c>
      <c r="G163" s="103">
        <f t="shared" si="4"/>
        <v>46.03854389721627</v>
      </c>
    </row>
    <row r="164" spans="1:7" s="144" customFormat="1" ht="15">
      <c r="A164" s="247"/>
      <c r="B164" s="248">
        <v>4356</v>
      </c>
      <c r="C164" s="247" t="s">
        <v>341</v>
      </c>
      <c r="D164" s="55">
        <v>500</v>
      </c>
      <c r="E164" s="25">
        <v>500</v>
      </c>
      <c r="F164" s="26">
        <v>250</v>
      </c>
      <c r="G164" s="103">
        <f t="shared" si="4"/>
        <v>50</v>
      </c>
    </row>
    <row r="165" spans="1:7" s="144" customFormat="1" ht="15">
      <c r="A165" s="247"/>
      <c r="B165" s="248">
        <v>4357</v>
      </c>
      <c r="C165" s="247" t="s">
        <v>342</v>
      </c>
      <c r="D165" s="55">
        <v>8200</v>
      </c>
      <c r="E165" s="25">
        <v>8200</v>
      </c>
      <c r="F165" s="26">
        <v>6000</v>
      </c>
      <c r="G165" s="103">
        <f t="shared" si="4"/>
        <v>73.17073170731707</v>
      </c>
    </row>
    <row r="166" spans="1:7" s="144" customFormat="1" ht="15">
      <c r="A166" s="247"/>
      <c r="B166" s="248">
        <v>4357</v>
      </c>
      <c r="C166" s="247" t="s">
        <v>343</v>
      </c>
      <c r="D166" s="55">
        <v>450</v>
      </c>
      <c r="E166" s="25">
        <v>450</v>
      </c>
      <c r="F166" s="26">
        <v>225</v>
      </c>
      <c r="G166" s="103">
        <f t="shared" si="4"/>
        <v>50</v>
      </c>
    </row>
    <row r="167" spans="1:7" s="144" customFormat="1" ht="15">
      <c r="A167" s="247"/>
      <c r="B167" s="249">
        <v>4359</v>
      </c>
      <c r="C167" s="250" t="s">
        <v>344</v>
      </c>
      <c r="D167" s="251">
        <v>75</v>
      </c>
      <c r="E167" s="29">
        <v>75</v>
      </c>
      <c r="F167" s="30">
        <v>75</v>
      </c>
      <c r="G167" s="103">
        <f t="shared" si="4"/>
        <v>100</v>
      </c>
    </row>
    <row r="168" spans="1:7" s="144" customFormat="1" ht="15">
      <c r="A168" s="68"/>
      <c r="B168" s="175">
        <v>4371</v>
      </c>
      <c r="C168" s="252" t="s">
        <v>345</v>
      </c>
      <c r="D168" s="55">
        <v>400</v>
      </c>
      <c r="E168" s="25">
        <v>400</v>
      </c>
      <c r="F168" s="26">
        <v>200</v>
      </c>
      <c r="G168" s="103">
        <f t="shared" si="4"/>
        <v>50</v>
      </c>
    </row>
    <row r="169" spans="1:7" s="144" customFormat="1" ht="15">
      <c r="A169" s="68"/>
      <c r="B169" s="175">
        <v>4374</v>
      </c>
      <c r="C169" s="68" t="s">
        <v>346</v>
      </c>
      <c r="D169" s="55">
        <v>250</v>
      </c>
      <c r="E169" s="25">
        <v>250</v>
      </c>
      <c r="F169" s="26">
        <v>250</v>
      </c>
      <c r="G169" s="103">
        <f t="shared" si="4"/>
        <v>100</v>
      </c>
    </row>
    <row r="170" spans="1:7" s="144" customFormat="1" ht="15">
      <c r="A170" s="247"/>
      <c r="B170" s="248">
        <v>4399</v>
      </c>
      <c r="C170" s="247" t="s">
        <v>347</v>
      </c>
      <c r="D170" s="251">
        <v>55</v>
      </c>
      <c r="E170" s="29">
        <v>55</v>
      </c>
      <c r="F170" s="30">
        <v>5.1</v>
      </c>
      <c r="G170" s="103">
        <f t="shared" si="4"/>
        <v>9.272727272727273</v>
      </c>
    </row>
    <row r="171" spans="1:7" s="144" customFormat="1" ht="15" customHeight="1">
      <c r="A171" s="247"/>
      <c r="B171" s="248">
        <v>6171</v>
      </c>
      <c r="C171" s="247" t="s">
        <v>348</v>
      </c>
      <c r="D171" s="238">
        <v>400</v>
      </c>
      <c r="E171" s="239">
        <v>400</v>
      </c>
      <c r="F171" s="243">
        <v>13</v>
      </c>
      <c r="G171" s="103">
        <f t="shared" si="4"/>
        <v>3.25</v>
      </c>
    </row>
    <row r="172" spans="1:7" s="144" customFormat="1" ht="15">
      <c r="A172" s="247"/>
      <c r="B172" s="248">
        <v>6402</v>
      </c>
      <c r="C172" s="247" t="s">
        <v>349</v>
      </c>
      <c r="D172" s="238">
        <v>50</v>
      </c>
      <c r="E172" s="239">
        <v>50</v>
      </c>
      <c r="F172" s="30">
        <v>0</v>
      </c>
      <c r="G172" s="103">
        <f t="shared" si="4"/>
        <v>0</v>
      </c>
    </row>
    <row r="173" spans="1:7" s="144" customFormat="1" ht="15" customHeight="1" hidden="1">
      <c r="A173" s="247"/>
      <c r="B173" s="248">
        <v>6409</v>
      </c>
      <c r="C173" s="247" t="s">
        <v>350</v>
      </c>
      <c r="D173" s="238">
        <v>0</v>
      </c>
      <c r="E173" s="239">
        <v>0</v>
      </c>
      <c r="F173" s="243"/>
      <c r="G173" s="103" t="e">
        <f>(#REF!/E173)*100</f>
        <v>#REF!</v>
      </c>
    </row>
    <row r="174" spans="1:7" s="144" customFormat="1" ht="15" customHeight="1" thickBot="1">
      <c r="A174" s="247"/>
      <c r="B174" s="248"/>
      <c r="C174" s="247"/>
      <c r="D174" s="238"/>
      <c r="E174" s="239"/>
      <c r="F174" s="243"/>
      <c r="G174" s="103"/>
    </row>
    <row r="175" spans="1:7" s="144" customFormat="1" ht="18.75" customHeight="1" thickBot="1" thickTop="1">
      <c r="A175" s="228"/>
      <c r="B175" s="186"/>
      <c r="C175" s="187" t="s">
        <v>351</v>
      </c>
      <c r="D175" s="188">
        <f>SUM(D142:D174)</f>
        <v>152408</v>
      </c>
      <c r="E175" s="189">
        <f>SUM(E142:E174)</f>
        <v>134308</v>
      </c>
      <c r="F175" s="190">
        <f>SUM(F142:F174)</f>
        <v>41673.4</v>
      </c>
      <c r="G175" s="188">
        <f>(F175/E175)*100</f>
        <v>31.02823361229413</v>
      </c>
    </row>
    <row r="176" spans="1:7" s="144" customFormat="1" ht="15.75" customHeight="1">
      <c r="A176" s="143"/>
      <c r="B176" s="146"/>
      <c r="C176" s="191"/>
      <c r="D176" s="192"/>
      <c r="E176" s="192"/>
      <c r="F176" s="192"/>
      <c r="G176" s="192"/>
    </row>
    <row r="177" spans="1:7" s="144" customFormat="1" ht="15.75" customHeight="1">
      <c r="A177" s="143"/>
      <c r="B177" s="146"/>
      <c r="C177" s="191"/>
      <c r="D177" s="193"/>
      <c r="E177" s="193"/>
      <c r="F177" s="193"/>
      <c r="G177" s="193"/>
    </row>
    <row r="178" spans="1:7" s="144" customFormat="1" ht="12.75" customHeight="1" hidden="1">
      <c r="A178" s="143"/>
      <c r="C178" s="146"/>
      <c r="D178" s="193"/>
      <c r="E178" s="193"/>
      <c r="F178" s="193"/>
      <c r="G178" s="193"/>
    </row>
    <row r="179" spans="1:7" s="144" customFormat="1" ht="12.75" customHeight="1" hidden="1">
      <c r="A179" s="143"/>
      <c r="B179" s="146"/>
      <c r="C179" s="191"/>
      <c r="D179" s="193"/>
      <c r="E179" s="193"/>
      <c r="F179" s="193"/>
      <c r="G179" s="193"/>
    </row>
    <row r="180" spans="1:7" s="144" customFormat="1" ht="12.75" customHeight="1" hidden="1">
      <c r="A180" s="143"/>
      <c r="B180" s="146"/>
      <c r="C180" s="191"/>
      <c r="D180" s="193"/>
      <c r="E180" s="193"/>
      <c r="F180" s="193"/>
      <c r="G180" s="193"/>
    </row>
    <row r="181" spans="1:7" s="144" customFormat="1" ht="12.75" customHeight="1" hidden="1">
      <c r="A181" s="143"/>
      <c r="B181" s="146"/>
      <c r="C181" s="191"/>
      <c r="D181" s="193"/>
      <c r="E181" s="193"/>
      <c r="F181" s="193"/>
      <c r="G181" s="193"/>
    </row>
    <row r="182" spans="1:7" s="144" customFormat="1" ht="12.75" customHeight="1" hidden="1">
      <c r="A182" s="143"/>
      <c r="B182" s="146"/>
      <c r="C182" s="191"/>
      <c r="D182" s="193"/>
      <c r="E182" s="193"/>
      <c r="F182" s="193"/>
      <c r="G182" s="193"/>
    </row>
    <row r="183" spans="1:7" s="144" customFormat="1" ht="12.75" customHeight="1" hidden="1">
      <c r="A183" s="143"/>
      <c r="B183" s="146"/>
      <c r="C183" s="191"/>
      <c r="D183" s="193"/>
      <c r="E183" s="193"/>
      <c r="F183" s="193"/>
      <c r="G183" s="193"/>
    </row>
    <row r="184" spans="1:7" s="144" customFormat="1" ht="12.75" customHeight="1" hidden="1">
      <c r="A184" s="143"/>
      <c r="B184" s="146"/>
      <c r="C184" s="191"/>
      <c r="D184" s="193"/>
      <c r="E184" s="154"/>
      <c r="F184" s="154"/>
      <c r="G184" s="154"/>
    </row>
    <row r="185" spans="1:7" s="144" customFormat="1" ht="12.75" customHeight="1" hidden="1">
      <c r="A185" s="143"/>
      <c r="B185" s="146"/>
      <c r="C185" s="191"/>
      <c r="D185" s="193"/>
      <c r="E185" s="193"/>
      <c r="F185" s="193"/>
      <c r="G185" s="193"/>
    </row>
    <row r="186" spans="1:7" s="144" customFormat="1" ht="12.75" customHeight="1" hidden="1">
      <c r="A186" s="143"/>
      <c r="B186" s="146"/>
      <c r="C186" s="191"/>
      <c r="D186" s="193"/>
      <c r="E186" s="193"/>
      <c r="F186" s="193"/>
      <c r="G186" s="193"/>
    </row>
    <row r="187" spans="1:7" s="144" customFormat="1" ht="18" customHeight="1" hidden="1">
      <c r="A187" s="143"/>
      <c r="B187" s="146"/>
      <c r="C187" s="191"/>
      <c r="D187" s="193"/>
      <c r="E187" s="154"/>
      <c r="F187" s="154"/>
      <c r="G187" s="154"/>
    </row>
    <row r="188" spans="1:7" s="144" customFormat="1" ht="15.75" customHeight="1" thickBot="1">
      <c r="A188" s="143"/>
      <c r="B188" s="146"/>
      <c r="C188" s="191"/>
      <c r="D188" s="193"/>
      <c r="E188" s="159"/>
      <c r="F188" s="159"/>
      <c r="G188" s="159"/>
    </row>
    <row r="189" spans="1:7" s="144" customFormat="1" ht="15.75">
      <c r="A189" s="162" t="s">
        <v>2</v>
      </c>
      <c r="B189" s="163" t="s">
        <v>3</v>
      </c>
      <c r="C189" s="162" t="s">
        <v>5</v>
      </c>
      <c r="D189" s="162" t="s">
        <v>6</v>
      </c>
      <c r="E189" s="162" t="s">
        <v>6</v>
      </c>
      <c r="F189" s="162" t="s">
        <v>7</v>
      </c>
      <c r="G189" s="162" t="s">
        <v>239</v>
      </c>
    </row>
    <row r="190" spans="1:7" s="144" customFormat="1" ht="15.75" customHeight="1" thickBot="1">
      <c r="A190" s="164"/>
      <c r="B190" s="165"/>
      <c r="C190" s="166"/>
      <c r="D190" s="167" t="s">
        <v>9</v>
      </c>
      <c r="E190" s="167" t="s">
        <v>10</v>
      </c>
      <c r="F190" s="167" t="s">
        <v>11</v>
      </c>
      <c r="G190" s="167" t="s">
        <v>240</v>
      </c>
    </row>
    <row r="191" spans="1:7" s="144" customFormat="1" ht="16.5" thickTop="1">
      <c r="A191" s="168">
        <v>60</v>
      </c>
      <c r="B191" s="169"/>
      <c r="C191" s="112" t="s">
        <v>113</v>
      </c>
      <c r="D191" s="78"/>
      <c r="E191" s="76"/>
      <c r="F191" s="77"/>
      <c r="G191" s="78"/>
    </row>
    <row r="192" spans="1:7" s="144" customFormat="1" ht="15.75">
      <c r="A192" s="173"/>
      <c r="B192" s="174"/>
      <c r="C192" s="173"/>
      <c r="D192" s="103"/>
      <c r="E192" s="104"/>
      <c r="F192" s="105"/>
      <c r="G192" s="103"/>
    </row>
    <row r="193" spans="1:7" s="144" customFormat="1" ht="15">
      <c r="A193" s="68"/>
      <c r="B193" s="175">
        <v>1014</v>
      </c>
      <c r="C193" s="68" t="s">
        <v>352</v>
      </c>
      <c r="D193" s="24">
        <v>635</v>
      </c>
      <c r="E193" s="25">
        <v>635</v>
      </c>
      <c r="F193" s="26">
        <v>144.6</v>
      </c>
      <c r="G193" s="103">
        <f aca="true" t="shared" si="5" ref="G193:G207">(F193/E193)*100</f>
        <v>22.771653543307085</v>
      </c>
    </row>
    <row r="194" spans="1:7" s="144" customFormat="1" ht="15" customHeight="1" hidden="1">
      <c r="A194" s="247"/>
      <c r="B194" s="248">
        <v>1031</v>
      </c>
      <c r="C194" s="247" t="s">
        <v>353</v>
      </c>
      <c r="D194" s="28"/>
      <c r="E194" s="29"/>
      <c r="F194" s="30"/>
      <c r="G194" s="103" t="e">
        <f t="shared" si="5"/>
        <v>#DIV/0!</v>
      </c>
    </row>
    <row r="195" spans="1:7" s="144" customFormat="1" ht="15" hidden="1">
      <c r="A195" s="68"/>
      <c r="B195" s="175">
        <v>1036</v>
      </c>
      <c r="C195" s="68" t="s">
        <v>354</v>
      </c>
      <c r="D195" s="24">
        <v>0</v>
      </c>
      <c r="E195" s="25">
        <v>0</v>
      </c>
      <c r="F195" s="26"/>
      <c r="G195" s="103" t="e">
        <f t="shared" si="5"/>
        <v>#DIV/0!</v>
      </c>
    </row>
    <row r="196" spans="1:7" s="144" customFormat="1" ht="15" customHeight="1" hidden="1">
      <c r="A196" s="247"/>
      <c r="B196" s="248">
        <v>1037</v>
      </c>
      <c r="C196" s="247" t="s">
        <v>355</v>
      </c>
      <c r="D196" s="28">
        <v>0</v>
      </c>
      <c r="E196" s="29">
        <v>0</v>
      </c>
      <c r="F196" s="30"/>
      <c r="G196" s="103" t="e">
        <f t="shared" si="5"/>
        <v>#DIV/0!</v>
      </c>
    </row>
    <row r="197" spans="1:7" s="144" customFormat="1" ht="15" hidden="1">
      <c r="A197" s="247"/>
      <c r="B197" s="248">
        <v>1039</v>
      </c>
      <c r="C197" s="247" t="s">
        <v>356</v>
      </c>
      <c r="D197" s="28">
        <v>0</v>
      </c>
      <c r="E197" s="29">
        <v>0</v>
      </c>
      <c r="F197" s="30"/>
      <c r="G197" s="103" t="e">
        <f t="shared" si="5"/>
        <v>#DIV/0!</v>
      </c>
    </row>
    <row r="198" spans="1:7" s="144" customFormat="1" ht="15" customHeight="1" hidden="1">
      <c r="A198" s="68"/>
      <c r="B198" s="175">
        <v>2331</v>
      </c>
      <c r="C198" s="68" t="s">
        <v>357</v>
      </c>
      <c r="D198" s="24">
        <v>0</v>
      </c>
      <c r="E198" s="25">
        <v>0</v>
      </c>
      <c r="F198" s="26"/>
      <c r="G198" s="103" t="e">
        <f t="shared" si="5"/>
        <v>#DIV/0!</v>
      </c>
    </row>
    <row r="199" spans="1:7" s="144" customFormat="1" ht="15" customHeight="1" hidden="1">
      <c r="A199" s="68"/>
      <c r="B199" s="175">
        <v>2339</v>
      </c>
      <c r="C199" s="68" t="s">
        <v>358</v>
      </c>
      <c r="D199" s="24">
        <v>0</v>
      </c>
      <c r="E199" s="25">
        <v>0</v>
      </c>
      <c r="F199" s="26"/>
      <c r="G199" s="103" t="e">
        <f t="shared" si="5"/>
        <v>#DIV/0!</v>
      </c>
    </row>
    <row r="200" spans="1:7" s="144" customFormat="1" ht="15" customHeight="1" hidden="1">
      <c r="A200" s="68"/>
      <c r="B200" s="175">
        <v>2399</v>
      </c>
      <c r="C200" s="68" t="s">
        <v>359</v>
      </c>
      <c r="D200" s="24">
        <v>0</v>
      </c>
      <c r="E200" s="25">
        <v>0</v>
      </c>
      <c r="F200" s="26"/>
      <c r="G200" s="103" t="e">
        <f t="shared" si="5"/>
        <v>#DIV/0!</v>
      </c>
    </row>
    <row r="201" spans="1:7" s="144" customFormat="1" ht="15" customHeight="1" hidden="1">
      <c r="A201" s="68"/>
      <c r="B201" s="175">
        <v>3728</v>
      </c>
      <c r="C201" s="68" t="s">
        <v>360</v>
      </c>
      <c r="D201" s="24"/>
      <c r="E201" s="25"/>
      <c r="F201" s="26"/>
      <c r="G201" s="103" t="e">
        <f t="shared" si="5"/>
        <v>#DIV/0!</v>
      </c>
    </row>
    <row r="202" spans="1:7" s="144" customFormat="1" ht="15" customHeight="1" hidden="1">
      <c r="A202" s="247"/>
      <c r="B202" s="248">
        <v>3729</v>
      </c>
      <c r="C202" s="247" t="s">
        <v>361</v>
      </c>
      <c r="D202" s="28"/>
      <c r="E202" s="29"/>
      <c r="F202" s="30"/>
      <c r="G202" s="103" t="e">
        <f t="shared" si="5"/>
        <v>#DIV/0!</v>
      </c>
    </row>
    <row r="203" spans="1:7" s="144" customFormat="1" ht="15">
      <c r="A203" s="247"/>
      <c r="B203" s="248">
        <v>1070</v>
      </c>
      <c r="C203" s="247" t="s">
        <v>362</v>
      </c>
      <c r="D203" s="28">
        <v>20</v>
      </c>
      <c r="E203" s="29">
        <v>20</v>
      </c>
      <c r="F203" s="30">
        <v>0</v>
      </c>
      <c r="G203" s="103">
        <f t="shared" si="5"/>
        <v>0</v>
      </c>
    </row>
    <row r="204" spans="1:7" s="144" customFormat="1" ht="15">
      <c r="A204" s="247"/>
      <c r="B204" s="248">
        <v>2331</v>
      </c>
      <c r="C204" s="247" t="s">
        <v>363</v>
      </c>
      <c r="D204" s="28">
        <v>1000</v>
      </c>
      <c r="E204" s="29">
        <v>1000</v>
      </c>
      <c r="F204" s="26">
        <v>0</v>
      </c>
      <c r="G204" s="103">
        <f t="shared" si="5"/>
        <v>0</v>
      </c>
    </row>
    <row r="205" spans="1:7" s="144" customFormat="1" ht="15">
      <c r="A205" s="247"/>
      <c r="B205" s="248">
        <v>3739</v>
      </c>
      <c r="C205" s="247" t="s">
        <v>364</v>
      </c>
      <c r="D205" s="24">
        <v>50</v>
      </c>
      <c r="E205" s="25">
        <v>50</v>
      </c>
      <c r="F205" s="26">
        <v>0</v>
      </c>
      <c r="G205" s="103">
        <f t="shared" si="5"/>
        <v>0</v>
      </c>
    </row>
    <row r="206" spans="1:7" s="144" customFormat="1" ht="15">
      <c r="A206" s="68"/>
      <c r="B206" s="175">
        <v>3741</v>
      </c>
      <c r="C206" s="68" t="s">
        <v>365</v>
      </c>
      <c r="D206" s="24">
        <v>50</v>
      </c>
      <c r="E206" s="25">
        <v>50</v>
      </c>
      <c r="F206" s="26">
        <v>0</v>
      </c>
      <c r="G206" s="103">
        <f t="shared" si="5"/>
        <v>0</v>
      </c>
    </row>
    <row r="207" spans="1:7" s="144" customFormat="1" ht="15">
      <c r="A207" s="68"/>
      <c r="B207" s="175">
        <v>3749</v>
      </c>
      <c r="C207" s="68" t="s">
        <v>366</v>
      </c>
      <c r="D207" s="24">
        <v>20</v>
      </c>
      <c r="E207" s="25">
        <v>20</v>
      </c>
      <c r="F207" s="26">
        <v>0</v>
      </c>
      <c r="G207" s="103">
        <f t="shared" si="5"/>
        <v>0</v>
      </c>
    </row>
    <row r="208" spans="1:7" s="144" customFormat="1" ht="15.75" thickBot="1">
      <c r="A208" s="179"/>
      <c r="B208" s="253"/>
      <c r="C208" s="179"/>
      <c r="D208" s="238"/>
      <c r="E208" s="239"/>
      <c r="F208" s="243"/>
      <c r="G208" s="238"/>
    </row>
    <row r="209" spans="1:7" s="144" customFormat="1" ht="18.75" customHeight="1" thickBot="1" thickTop="1">
      <c r="A209" s="185"/>
      <c r="B209" s="254"/>
      <c r="C209" s="255" t="s">
        <v>367</v>
      </c>
      <c r="D209" s="188">
        <f>SUM(D191:D208)</f>
        <v>1775</v>
      </c>
      <c r="E209" s="189">
        <f>SUM(E191:E208)</f>
        <v>1775</v>
      </c>
      <c r="F209" s="190">
        <f>SUM(F191:F208)</f>
        <v>144.6</v>
      </c>
      <c r="G209" s="188">
        <f>(F209/E209)*100</f>
        <v>8.146478873239436</v>
      </c>
    </row>
    <row r="210" spans="1:7" s="144" customFormat="1" ht="12.75" customHeight="1">
      <c r="A210" s="143"/>
      <c r="B210" s="146"/>
      <c r="C210" s="191"/>
      <c r="D210" s="193"/>
      <c r="E210" s="193"/>
      <c r="F210" s="193"/>
      <c r="G210" s="193"/>
    </row>
    <row r="211" spans="1:7" s="144" customFormat="1" ht="12.75" customHeight="1" hidden="1">
      <c r="A211" s="143"/>
      <c r="B211" s="146"/>
      <c r="C211" s="191"/>
      <c r="D211" s="193"/>
      <c r="E211" s="193"/>
      <c r="F211" s="193"/>
      <c r="G211" s="193"/>
    </row>
    <row r="212" spans="1:7" s="144" customFormat="1" ht="12.75" customHeight="1" hidden="1">
      <c r="A212" s="143"/>
      <c r="B212" s="146"/>
      <c r="C212" s="191"/>
      <c r="D212" s="193"/>
      <c r="E212" s="193"/>
      <c r="F212" s="193"/>
      <c r="G212" s="193"/>
    </row>
    <row r="213" spans="1:7" s="144" customFormat="1" ht="12.75" customHeight="1" hidden="1">
      <c r="A213" s="143"/>
      <c r="B213" s="146"/>
      <c r="C213" s="191"/>
      <c r="D213" s="193"/>
      <c r="E213" s="193"/>
      <c r="F213" s="193"/>
      <c r="G213" s="193"/>
    </row>
    <row r="214" s="144" customFormat="1" ht="12.75" customHeight="1" hidden="1">
      <c r="B214" s="194"/>
    </row>
    <row r="215" s="144" customFormat="1" ht="12.75" customHeight="1">
      <c r="B215" s="194"/>
    </row>
    <row r="216" s="144" customFormat="1" ht="12.75" customHeight="1" thickBot="1">
      <c r="B216" s="194"/>
    </row>
    <row r="217" spans="1:7" s="144" customFormat="1" ht="15.75">
      <c r="A217" s="162" t="s">
        <v>2</v>
      </c>
      <c r="B217" s="163" t="s">
        <v>3</v>
      </c>
      <c r="C217" s="162" t="s">
        <v>5</v>
      </c>
      <c r="D217" s="162" t="s">
        <v>6</v>
      </c>
      <c r="E217" s="162" t="s">
        <v>6</v>
      </c>
      <c r="F217" s="162" t="s">
        <v>7</v>
      </c>
      <c r="G217" s="162" t="s">
        <v>239</v>
      </c>
    </row>
    <row r="218" spans="1:7" s="144" customFormat="1" ht="15.75" customHeight="1" thickBot="1">
      <c r="A218" s="164"/>
      <c r="B218" s="165"/>
      <c r="C218" s="166"/>
      <c r="D218" s="167" t="s">
        <v>9</v>
      </c>
      <c r="E218" s="167" t="s">
        <v>10</v>
      </c>
      <c r="F218" s="167" t="s">
        <v>11</v>
      </c>
      <c r="G218" s="167" t="s">
        <v>240</v>
      </c>
    </row>
    <row r="219" spans="1:7" s="144" customFormat="1" ht="16.5" thickTop="1">
      <c r="A219" s="168">
        <v>80</v>
      </c>
      <c r="B219" s="168"/>
      <c r="C219" s="112" t="s">
        <v>128</v>
      </c>
      <c r="D219" s="78"/>
      <c r="E219" s="76"/>
      <c r="F219" s="77"/>
      <c r="G219" s="78"/>
    </row>
    <row r="220" spans="1:7" s="144" customFormat="1" ht="15.75">
      <c r="A220" s="173"/>
      <c r="B220" s="231"/>
      <c r="C220" s="173"/>
      <c r="D220" s="103"/>
      <c r="E220" s="104"/>
      <c r="F220" s="105"/>
      <c r="G220" s="103"/>
    </row>
    <row r="221" spans="1:7" s="144" customFormat="1" ht="15">
      <c r="A221" s="68"/>
      <c r="B221" s="232">
        <v>2219</v>
      </c>
      <c r="C221" s="68" t="s">
        <v>368</v>
      </c>
      <c r="D221" s="106">
        <v>100</v>
      </c>
      <c r="E221" s="25">
        <v>3624.9</v>
      </c>
      <c r="F221" s="26">
        <v>544.3</v>
      </c>
      <c r="G221" s="103">
        <f>(F221/E221)*100</f>
        <v>15.01558663687274</v>
      </c>
    </row>
    <row r="222" spans="1:82" s="143" customFormat="1" ht="15">
      <c r="A222" s="68"/>
      <c r="B222" s="232">
        <v>2221</v>
      </c>
      <c r="C222" s="68" t="s">
        <v>369</v>
      </c>
      <c r="D222" s="106">
        <v>15400</v>
      </c>
      <c r="E222" s="25">
        <v>15400</v>
      </c>
      <c r="F222" s="26">
        <v>3527.9</v>
      </c>
      <c r="G222" s="103">
        <f>(F222/E222)*100</f>
        <v>22.90844155844156</v>
      </c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</row>
    <row r="223" spans="1:82" s="143" customFormat="1" ht="15">
      <c r="A223" s="68"/>
      <c r="B223" s="232">
        <v>2232</v>
      </c>
      <c r="C223" s="68" t="s">
        <v>370</v>
      </c>
      <c r="D223" s="24">
        <v>150</v>
      </c>
      <c r="E223" s="25">
        <v>150</v>
      </c>
      <c r="F223" s="26">
        <v>0</v>
      </c>
      <c r="G223" s="103">
        <f>(F223/E223)*100</f>
        <v>0</v>
      </c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</row>
    <row r="224" spans="1:82" s="143" customFormat="1" ht="15">
      <c r="A224" s="247"/>
      <c r="B224" s="236">
        <v>6171</v>
      </c>
      <c r="C224" s="247" t="s">
        <v>371</v>
      </c>
      <c r="D224" s="103">
        <v>0</v>
      </c>
      <c r="E224" s="104">
        <v>0</v>
      </c>
      <c r="F224" s="105">
        <v>27</v>
      </c>
      <c r="G224" s="103" t="e">
        <f>(F224/E224)*100</f>
        <v>#DIV/0!</v>
      </c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4"/>
      <c r="BJ224" s="144"/>
      <c r="BK224" s="144"/>
      <c r="BL224" s="144"/>
      <c r="BM224" s="144"/>
      <c r="BN224" s="144"/>
      <c r="BO224" s="144"/>
      <c r="BP224" s="144"/>
      <c r="BQ224" s="144"/>
      <c r="BR224" s="144"/>
      <c r="BS224" s="144"/>
      <c r="BT224" s="144"/>
      <c r="BU224" s="144"/>
      <c r="BV224" s="144"/>
      <c r="BW224" s="144"/>
      <c r="BX224" s="144"/>
      <c r="BY224" s="144"/>
      <c r="BZ224" s="144"/>
      <c r="CA224" s="144"/>
      <c r="CB224" s="144"/>
      <c r="CC224" s="144"/>
      <c r="CD224" s="144"/>
    </row>
    <row r="225" spans="1:82" s="143" customFormat="1" ht="15.75" thickBot="1">
      <c r="A225" s="242"/>
      <c r="B225" s="241"/>
      <c r="C225" s="242"/>
      <c r="D225" s="182"/>
      <c r="E225" s="183"/>
      <c r="F225" s="184"/>
      <c r="G225" s="182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  <c r="BO225" s="144"/>
      <c r="BP225" s="144"/>
      <c r="BQ225" s="144"/>
      <c r="BR225" s="144"/>
      <c r="BS225" s="144"/>
      <c r="BT225" s="144"/>
      <c r="BU225" s="144"/>
      <c r="BV225" s="144"/>
      <c r="BW225" s="144"/>
      <c r="BX225" s="144"/>
      <c r="BY225" s="144"/>
      <c r="BZ225" s="144"/>
      <c r="CA225" s="144"/>
      <c r="CB225" s="144"/>
      <c r="CC225" s="144"/>
      <c r="CD225" s="144"/>
    </row>
    <row r="226" spans="1:82" s="143" customFormat="1" ht="18.75" customHeight="1" thickBot="1" thickTop="1">
      <c r="A226" s="185"/>
      <c r="B226" s="256"/>
      <c r="C226" s="255" t="s">
        <v>372</v>
      </c>
      <c r="D226" s="188">
        <f>SUM(D221:D224)</f>
        <v>15650</v>
      </c>
      <c r="E226" s="189">
        <f>SUM(E221:E224)</f>
        <v>19174.9</v>
      </c>
      <c r="F226" s="190">
        <f>SUM(F221:F224)</f>
        <v>4099.2</v>
      </c>
      <c r="G226" s="188">
        <f>(F226/E226)*100</f>
        <v>21.377947212241</v>
      </c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</row>
    <row r="227" spans="2:82" s="143" customFormat="1" ht="15.75" customHeight="1">
      <c r="B227" s="146"/>
      <c r="C227" s="191"/>
      <c r="D227" s="193"/>
      <c r="E227" s="193"/>
      <c r="F227" s="193"/>
      <c r="G227" s="193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</row>
    <row r="228" spans="2:82" s="143" customFormat="1" ht="12.75" customHeight="1" hidden="1">
      <c r="B228" s="146"/>
      <c r="C228" s="191"/>
      <c r="D228" s="193"/>
      <c r="E228" s="193"/>
      <c r="F228" s="193"/>
      <c r="G228" s="193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144"/>
      <c r="BW228" s="144"/>
      <c r="BX228" s="144"/>
      <c r="BY228" s="144"/>
      <c r="BZ228" s="144"/>
      <c r="CA228" s="144"/>
      <c r="CB228" s="144"/>
      <c r="CC228" s="144"/>
      <c r="CD228" s="144"/>
    </row>
    <row r="229" spans="2:82" s="143" customFormat="1" ht="12.75" customHeight="1" hidden="1">
      <c r="B229" s="146"/>
      <c r="C229" s="191"/>
      <c r="D229" s="193"/>
      <c r="E229" s="193"/>
      <c r="F229" s="193"/>
      <c r="G229" s="193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4"/>
      <c r="BU229" s="144"/>
      <c r="BV229" s="144"/>
      <c r="BW229" s="144"/>
      <c r="BX229" s="144"/>
      <c r="BY229" s="144"/>
      <c r="BZ229" s="144"/>
      <c r="CA229" s="144"/>
      <c r="CB229" s="144"/>
      <c r="CC229" s="144"/>
      <c r="CD229" s="144"/>
    </row>
    <row r="230" spans="2:82" s="143" customFormat="1" ht="12.75" customHeight="1" hidden="1">
      <c r="B230" s="146"/>
      <c r="C230" s="191"/>
      <c r="D230" s="193"/>
      <c r="E230" s="193"/>
      <c r="F230" s="193"/>
      <c r="G230" s="193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</row>
    <row r="231" spans="2:82" s="143" customFormat="1" ht="12.75" customHeight="1" hidden="1">
      <c r="B231" s="146"/>
      <c r="C231" s="191"/>
      <c r="D231" s="193"/>
      <c r="E231" s="193"/>
      <c r="F231" s="193"/>
      <c r="G231" s="193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</row>
    <row r="232" spans="2:82" s="143" customFormat="1" ht="12.75" customHeight="1" hidden="1">
      <c r="B232" s="146"/>
      <c r="C232" s="191"/>
      <c r="D232" s="193"/>
      <c r="E232" s="193"/>
      <c r="F232" s="193"/>
      <c r="G232" s="193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/>
      <c r="BQ232" s="144"/>
      <c r="BR232" s="144"/>
      <c r="BS232" s="144"/>
      <c r="BT232" s="144"/>
      <c r="BU232" s="144"/>
      <c r="BV232" s="144"/>
      <c r="BW232" s="144"/>
      <c r="BX232" s="144"/>
      <c r="BY232" s="144"/>
      <c r="BZ232" s="144"/>
      <c r="CA232" s="144"/>
      <c r="CB232" s="144"/>
      <c r="CC232" s="144"/>
      <c r="CD232" s="144"/>
    </row>
    <row r="233" spans="2:82" s="143" customFormat="1" ht="12.75" customHeight="1" hidden="1">
      <c r="B233" s="146"/>
      <c r="C233" s="191"/>
      <c r="D233" s="193"/>
      <c r="E233" s="193"/>
      <c r="F233" s="193"/>
      <c r="G233" s="193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4"/>
      <c r="BN233" s="144"/>
      <c r="BO233" s="144"/>
      <c r="BP233" s="144"/>
      <c r="BQ233" s="144"/>
      <c r="BR233" s="144"/>
      <c r="BS233" s="144"/>
      <c r="BT233" s="144"/>
      <c r="BU233" s="144"/>
      <c r="BV233" s="144"/>
      <c r="BW233" s="144"/>
      <c r="BX233" s="144"/>
      <c r="BY233" s="144"/>
      <c r="BZ233" s="144"/>
      <c r="CA233" s="144"/>
      <c r="CB233" s="144"/>
      <c r="CC233" s="144"/>
      <c r="CD233" s="144"/>
    </row>
    <row r="234" spans="2:82" s="143" customFormat="1" ht="12.75" customHeight="1" hidden="1">
      <c r="B234" s="146"/>
      <c r="C234" s="191"/>
      <c r="D234" s="193"/>
      <c r="E234" s="193"/>
      <c r="F234" s="193"/>
      <c r="G234" s="193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4"/>
      <c r="BJ234" s="144"/>
      <c r="BK234" s="144"/>
      <c r="BL234" s="144"/>
      <c r="BM234" s="144"/>
      <c r="BN234" s="144"/>
      <c r="BO234" s="144"/>
      <c r="BP234" s="144"/>
      <c r="BQ234" s="144"/>
      <c r="BR234" s="144"/>
      <c r="BS234" s="144"/>
      <c r="BT234" s="144"/>
      <c r="BU234" s="144"/>
      <c r="BV234" s="144"/>
      <c r="BW234" s="144"/>
      <c r="BX234" s="144"/>
      <c r="BY234" s="144"/>
      <c r="BZ234" s="144"/>
      <c r="CA234" s="144"/>
      <c r="CB234" s="144"/>
      <c r="CC234" s="144"/>
      <c r="CD234" s="144"/>
    </row>
    <row r="235" spans="2:82" s="143" customFormat="1" ht="15.75" customHeight="1">
      <c r="B235" s="146"/>
      <c r="C235" s="191"/>
      <c r="D235" s="193"/>
      <c r="E235" s="154"/>
      <c r="F235" s="154"/>
      <c r="G235" s="15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144"/>
      <c r="BO235" s="144"/>
      <c r="BP235" s="144"/>
      <c r="BQ235" s="144"/>
      <c r="BR235" s="144"/>
      <c r="BS235" s="144"/>
      <c r="BT235" s="144"/>
      <c r="BU235" s="144"/>
      <c r="BV235" s="144"/>
      <c r="BW235" s="144"/>
      <c r="BX235" s="144"/>
      <c r="BY235" s="144"/>
      <c r="BZ235" s="144"/>
      <c r="CA235" s="144"/>
      <c r="CB235" s="144"/>
      <c r="CC235" s="144"/>
      <c r="CD235" s="144"/>
    </row>
    <row r="236" spans="2:82" s="143" customFormat="1" ht="15.75" customHeight="1">
      <c r="B236" s="146"/>
      <c r="C236" s="191"/>
      <c r="D236" s="193"/>
      <c r="E236" s="193"/>
      <c r="F236" s="193"/>
      <c r="G236" s="193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4"/>
      <c r="BX236" s="144"/>
      <c r="BY236" s="144"/>
      <c r="BZ236" s="144"/>
      <c r="CA236" s="144"/>
      <c r="CB236" s="144"/>
      <c r="CC236" s="144"/>
      <c r="CD236" s="144"/>
    </row>
    <row r="237" spans="2:82" s="143" customFormat="1" ht="15.75" customHeight="1" thickBot="1">
      <c r="B237" s="146"/>
      <c r="C237" s="191"/>
      <c r="D237" s="193"/>
      <c r="E237" s="159"/>
      <c r="F237" s="159"/>
      <c r="G237" s="159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4"/>
      <c r="BX237" s="144"/>
      <c r="BY237" s="144"/>
      <c r="BZ237" s="144"/>
      <c r="CA237" s="144"/>
      <c r="CB237" s="144"/>
      <c r="CC237" s="144"/>
      <c r="CD237" s="144"/>
    </row>
    <row r="238" spans="1:82" s="143" customFormat="1" ht="15.75" customHeight="1">
      <c r="A238" s="162" t="s">
        <v>2</v>
      </c>
      <c r="B238" s="163" t="s">
        <v>3</v>
      </c>
      <c r="C238" s="162" t="s">
        <v>5</v>
      </c>
      <c r="D238" s="162" t="s">
        <v>6</v>
      </c>
      <c r="E238" s="162" t="s">
        <v>6</v>
      </c>
      <c r="F238" s="162" t="s">
        <v>7</v>
      </c>
      <c r="G238" s="162" t="s">
        <v>239</v>
      </c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44"/>
      <c r="BW238" s="144"/>
      <c r="BX238" s="144"/>
      <c r="BY238" s="144"/>
      <c r="BZ238" s="144"/>
      <c r="CA238" s="144"/>
      <c r="CB238" s="144"/>
      <c r="CC238" s="144"/>
      <c r="CD238" s="144"/>
    </row>
    <row r="239" spans="1:7" s="144" customFormat="1" ht="15.75" customHeight="1" thickBot="1">
      <c r="A239" s="164"/>
      <c r="B239" s="165"/>
      <c r="C239" s="166"/>
      <c r="D239" s="167" t="s">
        <v>9</v>
      </c>
      <c r="E239" s="167" t="s">
        <v>10</v>
      </c>
      <c r="F239" s="167" t="s">
        <v>11</v>
      </c>
      <c r="G239" s="167" t="s">
        <v>240</v>
      </c>
    </row>
    <row r="240" spans="1:7" s="144" customFormat="1" ht="16.5" thickTop="1">
      <c r="A240" s="168">
        <v>90</v>
      </c>
      <c r="B240" s="168"/>
      <c r="C240" s="112" t="s">
        <v>136</v>
      </c>
      <c r="D240" s="78"/>
      <c r="E240" s="76"/>
      <c r="F240" s="77"/>
      <c r="G240" s="78"/>
    </row>
    <row r="241" spans="1:7" s="144" customFormat="1" ht="15.75">
      <c r="A241" s="173"/>
      <c r="B241" s="231"/>
      <c r="C241" s="173"/>
      <c r="D241" s="103"/>
      <c r="E241" s="104"/>
      <c r="F241" s="105"/>
      <c r="G241" s="103"/>
    </row>
    <row r="242" spans="1:7" s="144" customFormat="1" ht="15">
      <c r="A242" s="68"/>
      <c r="B242" s="232">
        <v>5311</v>
      </c>
      <c r="C242" s="68" t="s">
        <v>373</v>
      </c>
      <c r="D242" s="103">
        <v>13595</v>
      </c>
      <c r="E242" s="104">
        <v>13595</v>
      </c>
      <c r="F242" s="105">
        <v>3134.5</v>
      </c>
      <c r="G242" s="103">
        <f>(F242/E242)*100</f>
        <v>23.05627068775285</v>
      </c>
    </row>
    <row r="243" spans="1:7" s="144" customFormat="1" ht="16.5" thickBot="1">
      <c r="A243" s="240"/>
      <c r="B243" s="240"/>
      <c r="C243" s="257"/>
      <c r="D243" s="258"/>
      <c r="E243" s="259"/>
      <c r="F243" s="260"/>
      <c r="G243" s="258"/>
    </row>
    <row r="244" spans="1:7" s="144" customFormat="1" ht="18.75" customHeight="1" thickBot="1" thickTop="1">
      <c r="A244" s="185"/>
      <c r="B244" s="256"/>
      <c r="C244" s="255" t="s">
        <v>374</v>
      </c>
      <c r="D244" s="188">
        <f>SUM(D240:D243)</f>
        <v>13595</v>
      </c>
      <c r="E244" s="189">
        <f>SUM(E240:E243)</f>
        <v>13595</v>
      </c>
      <c r="F244" s="190">
        <f>SUM(F240:F243)</f>
        <v>3134.5</v>
      </c>
      <c r="G244" s="188">
        <f>(F244/E244)*100</f>
        <v>23.05627068775285</v>
      </c>
    </row>
    <row r="245" spans="1:7" s="144" customFormat="1" ht="15.75" customHeight="1">
      <c r="A245" s="143"/>
      <c r="B245" s="146"/>
      <c r="C245" s="191"/>
      <c r="D245" s="193"/>
      <c r="E245" s="193"/>
      <c r="F245" s="193"/>
      <c r="G245" s="193"/>
    </row>
    <row r="246" spans="1:7" s="144" customFormat="1" ht="15.75" customHeight="1" thickBot="1">
      <c r="A246" s="143"/>
      <c r="B246" s="146"/>
      <c r="C246" s="191"/>
      <c r="D246" s="193"/>
      <c r="E246" s="193"/>
      <c r="F246" s="193"/>
      <c r="G246" s="193"/>
    </row>
    <row r="247" spans="1:82" s="143" customFormat="1" ht="15.75" customHeight="1">
      <c r="A247" s="162" t="s">
        <v>2</v>
      </c>
      <c r="B247" s="163" t="s">
        <v>3</v>
      </c>
      <c r="C247" s="162" t="s">
        <v>5</v>
      </c>
      <c r="D247" s="162" t="s">
        <v>6</v>
      </c>
      <c r="E247" s="162" t="s">
        <v>6</v>
      </c>
      <c r="F247" s="162" t="s">
        <v>7</v>
      </c>
      <c r="G247" s="162" t="s">
        <v>239</v>
      </c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4"/>
      <c r="BX247" s="144"/>
      <c r="BY247" s="144"/>
      <c r="BZ247" s="144"/>
      <c r="CA247" s="144"/>
      <c r="CB247" s="144"/>
      <c r="CC247" s="144"/>
      <c r="CD247" s="144"/>
    </row>
    <row r="248" spans="1:7" s="144" customFormat="1" ht="15.75" customHeight="1" thickBot="1">
      <c r="A248" s="164"/>
      <c r="B248" s="165"/>
      <c r="C248" s="166"/>
      <c r="D248" s="167" t="s">
        <v>9</v>
      </c>
      <c r="E248" s="167" t="s">
        <v>10</v>
      </c>
      <c r="F248" s="167" t="s">
        <v>11</v>
      </c>
      <c r="G248" s="167" t="s">
        <v>240</v>
      </c>
    </row>
    <row r="249" spans="1:7" s="144" customFormat="1" ht="16.5" thickTop="1">
      <c r="A249" s="168">
        <v>100</v>
      </c>
      <c r="B249" s="168"/>
      <c r="C249" s="19" t="s">
        <v>426</v>
      </c>
      <c r="D249" s="78"/>
      <c r="E249" s="76"/>
      <c r="F249" s="77"/>
      <c r="G249" s="78"/>
    </row>
    <row r="250" spans="1:7" s="144" customFormat="1" ht="15.75">
      <c r="A250" s="173"/>
      <c r="B250" s="231"/>
      <c r="C250" s="173" t="s">
        <v>427</v>
      </c>
      <c r="D250" s="103"/>
      <c r="E250" s="104"/>
      <c r="F250" s="105"/>
      <c r="G250" s="103"/>
    </row>
    <row r="251" spans="1:7" s="144" customFormat="1" ht="15.75">
      <c r="A251" s="173"/>
      <c r="B251" s="231"/>
      <c r="C251" s="173"/>
      <c r="D251" s="103"/>
      <c r="E251" s="104"/>
      <c r="F251" s="105"/>
      <c r="G251" s="103"/>
    </row>
    <row r="252" spans="1:7" s="144" customFormat="1" ht="15.75">
      <c r="A252" s="231"/>
      <c r="B252" s="261">
        <v>2169</v>
      </c>
      <c r="C252" s="262" t="s">
        <v>375</v>
      </c>
      <c r="D252" s="55">
        <v>300</v>
      </c>
      <c r="E252" s="25">
        <v>300</v>
      </c>
      <c r="F252" s="26">
        <v>0</v>
      </c>
      <c r="G252" s="103">
        <f>(F252/E252)*100</f>
        <v>0</v>
      </c>
    </row>
    <row r="253" spans="1:7" s="144" customFormat="1" ht="15">
      <c r="A253" s="42"/>
      <c r="B253" s="263">
        <v>3635</v>
      </c>
      <c r="C253" s="42" t="s">
        <v>273</v>
      </c>
      <c r="D253" s="69">
        <v>5000</v>
      </c>
      <c r="E253" s="21">
        <v>0</v>
      </c>
      <c r="F253" s="22">
        <v>0</v>
      </c>
      <c r="G253" s="103" t="e">
        <f>(F253/E253)*100</f>
        <v>#DIV/0!</v>
      </c>
    </row>
    <row r="254" spans="1:7" s="144" customFormat="1" ht="16.5" thickBot="1">
      <c r="A254" s="240"/>
      <c r="B254" s="264"/>
      <c r="C254" s="265"/>
      <c r="D254" s="266"/>
      <c r="E254" s="118"/>
      <c r="F254" s="119"/>
      <c r="G254" s="103"/>
    </row>
    <row r="255" spans="1:7" s="144" customFormat="1" ht="18.75" customHeight="1" thickBot="1" thickTop="1">
      <c r="A255" s="185"/>
      <c r="B255" s="256"/>
      <c r="C255" s="255" t="s">
        <v>376</v>
      </c>
      <c r="D255" s="188">
        <f>SUM(D249:D254)</f>
        <v>5300</v>
      </c>
      <c r="E255" s="189">
        <f>SUM(E249:E254)</f>
        <v>300</v>
      </c>
      <c r="F255" s="190">
        <f>SUM(F249:F254)</f>
        <v>0</v>
      </c>
      <c r="G255" s="188">
        <f>(F255/E255)*100</f>
        <v>0</v>
      </c>
    </row>
    <row r="256" spans="1:7" s="144" customFormat="1" ht="15.75" customHeight="1">
      <c r="A256" s="143"/>
      <c r="B256" s="146"/>
      <c r="C256" s="191"/>
      <c r="D256" s="193"/>
      <c r="E256" s="193"/>
      <c r="F256" s="193"/>
      <c r="G256" s="193"/>
    </row>
    <row r="257" spans="1:7" s="144" customFormat="1" ht="15.75" customHeight="1">
      <c r="A257" s="143"/>
      <c r="B257" s="146"/>
      <c r="C257" s="191"/>
      <c r="D257" s="193"/>
      <c r="E257" s="193"/>
      <c r="F257" s="193"/>
      <c r="G257" s="193"/>
    </row>
    <row r="258" s="144" customFormat="1" ht="15.75" customHeight="1" thickBot="1">
      <c r="B258" s="194"/>
    </row>
    <row r="259" spans="1:7" s="144" customFormat="1" ht="15.75">
      <c r="A259" s="162" t="s">
        <v>2</v>
      </c>
      <c r="B259" s="163" t="s">
        <v>3</v>
      </c>
      <c r="C259" s="162" t="s">
        <v>5</v>
      </c>
      <c r="D259" s="162" t="s">
        <v>6</v>
      </c>
      <c r="E259" s="162" t="s">
        <v>6</v>
      </c>
      <c r="F259" s="162" t="s">
        <v>7</v>
      </c>
      <c r="G259" s="162" t="s">
        <v>239</v>
      </c>
    </row>
    <row r="260" spans="1:7" s="144" customFormat="1" ht="15.75" customHeight="1" thickBot="1">
      <c r="A260" s="164"/>
      <c r="B260" s="165"/>
      <c r="C260" s="166"/>
      <c r="D260" s="167" t="s">
        <v>9</v>
      </c>
      <c r="E260" s="167" t="s">
        <v>10</v>
      </c>
      <c r="F260" s="167" t="s">
        <v>11</v>
      </c>
      <c r="G260" s="167" t="s">
        <v>240</v>
      </c>
    </row>
    <row r="261" spans="1:7" s="144" customFormat="1" ht="16.5" thickTop="1">
      <c r="A261" s="168">
        <v>110</v>
      </c>
      <c r="B261" s="168"/>
      <c r="C261" s="112" t="s">
        <v>144</v>
      </c>
      <c r="D261" s="78"/>
      <c r="E261" s="76"/>
      <c r="F261" s="77"/>
      <c r="G261" s="78"/>
    </row>
    <row r="262" spans="1:7" s="144" customFormat="1" ht="15" customHeight="1">
      <c r="A262" s="173"/>
      <c r="B262" s="231"/>
      <c r="C262" s="173"/>
      <c r="D262" s="103"/>
      <c r="E262" s="104"/>
      <c r="F262" s="105"/>
      <c r="G262" s="103"/>
    </row>
    <row r="263" spans="1:7" s="144" customFormat="1" ht="15" customHeight="1" hidden="1">
      <c r="A263" s="68"/>
      <c r="B263" s="232">
        <v>3611</v>
      </c>
      <c r="C263" s="68" t="s">
        <v>377</v>
      </c>
      <c r="D263" s="103"/>
      <c r="E263" s="104"/>
      <c r="F263" s="105"/>
      <c r="G263" s="103"/>
    </row>
    <row r="264" spans="1:7" s="144" customFormat="1" ht="15">
      <c r="A264" s="68"/>
      <c r="B264" s="232">
        <v>6310</v>
      </c>
      <c r="C264" s="68" t="s">
        <v>378</v>
      </c>
      <c r="D264" s="103">
        <v>3366</v>
      </c>
      <c r="E264" s="104">
        <v>3366</v>
      </c>
      <c r="F264" s="105">
        <v>873.4</v>
      </c>
      <c r="G264" s="103">
        <f>(F264/E264)*100</f>
        <v>25.94771241830065</v>
      </c>
    </row>
    <row r="265" spans="1:7" s="144" customFormat="1" ht="15">
      <c r="A265" s="68"/>
      <c r="B265" s="232">
        <v>6399</v>
      </c>
      <c r="C265" s="68" t="s">
        <v>379</v>
      </c>
      <c r="D265" s="103">
        <v>13500</v>
      </c>
      <c r="E265" s="104">
        <v>13500</v>
      </c>
      <c r="F265" s="105">
        <v>1071.5</v>
      </c>
      <c r="G265" s="103">
        <f>(F265/E265)*100</f>
        <v>7.937037037037037</v>
      </c>
    </row>
    <row r="266" spans="1:7" s="144" customFormat="1" ht="15">
      <c r="A266" s="68"/>
      <c r="B266" s="232">
        <v>6402</v>
      </c>
      <c r="C266" s="68" t="s">
        <v>380</v>
      </c>
      <c r="D266" s="103">
        <v>0</v>
      </c>
      <c r="E266" s="104">
        <v>3697.8</v>
      </c>
      <c r="F266" s="105">
        <v>3697.5</v>
      </c>
      <c r="G266" s="103">
        <f>(F266/E266)*100</f>
        <v>99.99188706798637</v>
      </c>
    </row>
    <row r="267" spans="1:7" s="144" customFormat="1" ht="15">
      <c r="A267" s="68"/>
      <c r="B267" s="232">
        <v>6409</v>
      </c>
      <c r="C267" s="68" t="s">
        <v>381</v>
      </c>
      <c r="D267" s="103">
        <v>0</v>
      </c>
      <c r="E267" s="104">
        <v>0</v>
      </c>
      <c r="F267" s="105">
        <v>10.2</v>
      </c>
      <c r="G267" s="103" t="e">
        <f>(F267/E267)*100</f>
        <v>#DIV/0!</v>
      </c>
    </row>
    <row r="268" spans="1:7" s="149" customFormat="1" ht="20.25" customHeight="1">
      <c r="A268" s="112"/>
      <c r="B268" s="168">
        <v>6409</v>
      </c>
      <c r="C268" s="112" t="s">
        <v>382</v>
      </c>
      <c r="D268" s="267">
        <v>1850</v>
      </c>
      <c r="E268" s="268">
        <v>1411.2</v>
      </c>
      <c r="F268" s="200">
        <v>0</v>
      </c>
      <c r="G268" s="103">
        <f>(F268/E268)*100</f>
        <v>0</v>
      </c>
    </row>
    <row r="269" spans="1:7" s="144" customFormat="1" ht="15.75" thickBot="1">
      <c r="A269" s="242"/>
      <c r="B269" s="241"/>
      <c r="C269" s="242"/>
      <c r="D269" s="269"/>
      <c r="E269" s="270"/>
      <c r="F269" s="271"/>
      <c r="G269" s="269"/>
    </row>
    <row r="270" spans="1:7" s="144" customFormat="1" ht="18.75" customHeight="1" thickBot="1" thickTop="1">
      <c r="A270" s="185"/>
      <c r="B270" s="256"/>
      <c r="C270" s="255" t="s">
        <v>383</v>
      </c>
      <c r="D270" s="272">
        <f>SUM(D262:D268)</f>
        <v>18716</v>
      </c>
      <c r="E270" s="273">
        <f>SUM(E262:E268)</f>
        <v>21975</v>
      </c>
      <c r="F270" s="274">
        <f>SUM(F262:F268)</f>
        <v>5652.599999999999</v>
      </c>
      <c r="G270" s="188">
        <f>(F270/E270)*100</f>
        <v>25.72286689419795</v>
      </c>
    </row>
    <row r="271" spans="1:7" s="144" customFormat="1" ht="18.75" customHeight="1">
      <c r="A271" s="143"/>
      <c r="B271" s="146"/>
      <c r="C271" s="191"/>
      <c r="D271" s="193"/>
      <c r="E271" s="193"/>
      <c r="F271" s="193"/>
      <c r="G271" s="193"/>
    </row>
    <row r="272" spans="1:7" s="144" customFormat="1" ht="13.5" customHeight="1" hidden="1">
      <c r="A272" s="143"/>
      <c r="B272" s="146"/>
      <c r="C272" s="191"/>
      <c r="D272" s="193"/>
      <c r="E272" s="193"/>
      <c r="F272" s="193"/>
      <c r="G272" s="193"/>
    </row>
    <row r="273" spans="1:7" s="144" customFormat="1" ht="13.5" customHeight="1" hidden="1">
      <c r="A273" s="143"/>
      <c r="B273" s="146"/>
      <c r="C273" s="191"/>
      <c r="D273" s="193"/>
      <c r="E273" s="193"/>
      <c r="F273" s="193"/>
      <c r="G273" s="193"/>
    </row>
    <row r="274" spans="1:7" s="144" customFormat="1" ht="13.5" customHeight="1" hidden="1">
      <c r="A274" s="143"/>
      <c r="B274" s="146"/>
      <c r="C274" s="191"/>
      <c r="D274" s="193"/>
      <c r="E274" s="193"/>
      <c r="F274" s="193"/>
      <c r="G274" s="193"/>
    </row>
    <row r="275" spans="1:7" s="144" customFormat="1" ht="13.5" customHeight="1" hidden="1">
      <c r="A275" s="143"/>
      <c r="B275" s="146"/>
      <c r="C275" s="191"/>
      <c r="D275" s="193"/>
      <c r="E275" s="193"/>
      <c r="F275" s="193"/>
      <c r="G275" s="193"/>
    </row>
    <row r="276" spans="1:7" s="144" customFormat="1" ht="13.5" customHeight="1" hidden="1">
      <c r="A276" s="143"/>
      <c r="B276" s="146"/>
      <c r="C276" s="191"/>
      <c r="D276" s="193"/>
      <c r="E276" s="193"/>
      <c r="F276" s="193"/>
      <c r="G276" s="193"/>
    </row>
    <row r="277" spans="1:7" s="144" customFormat="1" ht="16.5" customHeight="1">
      <c r="A277" s="143"/>
      <c r="B277" s="146"/>
      <c r="C277" s="191"/>
      <c r="D277" s="193"/>
      <c r="E277" s="193"/>
      <c r="F277" s="193"/>
      <c r="G277" s="193"/>
    </row>
    <row r="278" spans="1:7" s="144" customFormat="1" ht="15.75" customHeight="1" thickBot="1">
      <c r="A278" s="143"/>
      <c r="B278" s="146"/>
      <c r="C278" s="191"/>
      <c r="D278" s="193"/>
      <c r="E278" s="193"/>
      <c r="F278" s="193"/>
      <c r="G278" s="193"/>
    </row>
    <row r="279" spans="1:7" s="144" customFormat="1" ht="15.75">
      <c r="A279" s="162" t="s">
        <v>2</v>
      </c>
      <c r="B279" s="163" t="s">
        <v>3</v>
      </c>
      <c r="C279" s="162" t="s">
        <v>5</v>
      </c>
      <c r="D279" s="162" t="s">
        <v>6</v>
      </c>
      <c r="E279" s="162" t="s">
        <v>6</v>
      </c>
      <c r="F279" s="162" t="s">
        <v>7</v>
      </c>
      <c r="G279" s="162" t="s">
        <v>239</v>
      </c>
    </row>
    <row r="280" spans="1:7" s="144" customFormat="1" ht="15.75" customHeight="1" thickBot="1">
      <c r="A280" s="164"/>
      <c r="B280" s="165"/>
      <c r="C280" s="166"/>
      <c r="D280" s="167" t="s">
        <v>9</v>
      </c>
      <c r="E280" s="167" t="s">
        <v>10</v>
      </c>
      <c r="F280" s="167" t="s">
        <v>11</v>
      </c>
      <c r="G280" s="167" t="s">
        <v>240</v>
      </c>
    </row>
    <row r="281" spans="1:7" s="144" customFormat="1" ht="16.5" thickTop="1">
      <c r="A281" s="168">
        <v>120</v>
      </c>
      <c r="B281" s="168"/>
      <c r="C281" s="112" t="s">
        <v>428</v>
      </c>
      <c r="D281" s="78"/>
      <c r="E281" s="76"/>
      <c r="F281" s="77"/>
      <c r="G281" s="78"/>
    </row>
    <row r="282" spans="1:7" s="144" customFormat="1" ht="15" customHeight="1">
      <c r="A282" s="173"/>
      <c r="B282" s="231"/>
      <c r="C282" s="67" t="s">
        <v>429</v>
      </c>
      <c r="D282" s="103"/>
      <c r="E282" s="104"/>
      <c r="F282" s="105"/>
      <c r="G282" s="103"/>
    </row>
    <row r="283" spans="1:7" s="144" customFormat="1" ht="15.75">
      <c r="A283" s="173"/>
      <c r="B283" s="232">
        <v>2310</v>
      </c>
      <c r="C283" s="68" t="s">
        <v>384</v>
      </c>
      <c r="D283" s="238">
        <v>30</v>
      </c>
      <c r="E283" s="239">
        <v>30</v>
      </c>
      <c r="F283" s="243">
        <v>0</v>
      </c>
      <c r="G283" s="103">
        <f aca="true" t="shared" si="6" ref="G283:G292">(F283/E283)*100</f>
        <v>0</v>
      </c>
    </row>
    <row r="284" spans="1:7" s="144" customFormat="1" ht="15.75" customHeight="1" hidden="1">
      <c r="A284" s="173"/>
      <c r="B284" s="232">
        <v>2321</v>
      </c>
      <c r="C284" s="68" t="s">
        <v>385</v>
      </c>
      <c r="D284" s="238">
        <v>0</v>
      </c>
      <c r="E284" s="239">
        <v>0</v>
      </c>
      <c r="F284" s="243"/>
      <c r="G284" s="103" t="e">
        <f t="shared" si="6"/>
        <v>#DIV/0!</v>
      </c>
    </row>
    <row r="285" spans="1:7" s="144" customFormat="1" ht="15">
      <c r="A285" s="68"/>
      <c r="B285" s="232">
        <v>3612</v>
      </c>
      <c r="C285" s="68" t="s">
        <v>386</v>
      </c>
      <c r="D285" s="103">
        <v>0</v>
      </c>
      <c r="E285" s="104">
        <v>8300.4</v>
      </c>
      <c r="F285" s="105">
        <v>1389.9</v>
      </c>
      <c r="G285" s="103">
        <f t="shared" si="6"/>
        <v>16.744976145727918</v>
      </c>
    </row>
    <row r="286" spans="1:7" s="144" customFormat="1" ht="15">
      <c r="A286" s="68"/>
      <c r="B286" s="232">
        <v>3613</v>
      </c>
      <c r="C286" s="68" t="s">
        <v>387</v>
      </c>
      <c r="D286" s="103">
        <v>0</v>
      </c>
      <c r="E286" s="104">
        <v>4036.4</v>
      </c>
      <c r="F286" s="105">
        <v>548.6</v>
      </c>
      <c r="G286" s="103">
        <f t="shared" si="6"/>
        <v>13.591318997126153</v>
      </c>
    </row>
    <row r="287" spans="1:7" s="144" customFormat="1" ht="15">
      <c r="A287" s="68"/>
      <c r="B287" s="232">
        <v>3632</v>
      </c>
      <c r="C287" s="68" t="s">
        <v>308</v>
      </c>
      <c r="D287" s="103">
        <v>0</v>
      </c>
      <c r="E287" s="104">
        <v>960.3</v>
      </c>
      <c r="F287" s="105">
        <v>10.4</v>
      </c>
      <c r="G287" s="103">
        <f t="shared" si="6"/>
        <v>1.0829948974278871</v>
      </c>
    </row>
    <row r="288" spans="1:7" s="144" customFormat="1" ht="15">
      <c r="A288" s="68"/>
      <c r="B288" s="232">
        <v>3634</v>
      </c>
      <c r="C288" s="68" t="s">
        <v>388</v>
      </c>
      <c r="D288" s="103">
        <v>0</v>
      </c>
      <c r="E288" s="104">
        <v>300</v>
      </c>
      <c r="F288" s="105">
        <v>60</v>
      </c>
      <c r="G288" s="103">
        <f t="shared" si="6"/>
        <v>20</v>
      </c>
    </row>
    <row r="289" spans="1:7" s="144" customFormat="1" ht="15">
      <c r="A289" s="68"/>
      <c r="B289" s="232">
        <v>3639</v>
      </c>
      <c r="C289" s="68" t="s">
        <v>389</v>
      </c>
      <c r="D289" s="103">
        <f>4638-3700</f>
        <v>938</v>
      </c>
      <c r="E289" s="104">
        <f>4710.6-3659</f>
        <v>1051.6000000000004</v>
      </c>
      <c r="F289" s="105">
        <f>619.4-42.4</f>
        <v>577</v>
      </c>
      <c r="G289" s="103">
        <f t="shared" si="6"/>
        <v>54.86877139596803</v>
      </c>
    </row>
    <row r="290" spans="1:7" s="144" customFormat="1" ht="15" customHeight="1" hidden="1">
      <c r="A290" s="68"/>
      <c r="B290" s="232">
        <v>3639</v>
      </c>
      <c r="C290" s="68" t="s">
        <v>390</v>
      </c>
      <c r="D290" s="103">
        <v>0</v>
      </c>
      <c r="E290" s="104">
        <v>0</v>
      </c>
      <c r="F290" s="105"/>
      <c r="G290" s="103" t="e">
        <f t="shared" si="6"/>
        <v>#DIV/0!</v>
      </c>
    </row>
    <row r="291" spans="1:7" s="144" customFormat="1" ht="15">
      <c r="A291" s="68"/>
      <c r="B291" s="232">
        <v>3639</v>
      </c>
      <c r="C291" s="68" t="s">
        <v>391</v>
      </c>
      <c r="D291" s="103">
        <v>3700</v>
      </c>
      <c r="E291" s="104">
        <v>3659</v>
      </c>
      <c r="F291" s="105">
        <v>42.4</v>
      </c>
      <c r="G291" s="103">
        <f t="shared" si="6"/>
        <v>1.1587865537031976</v>
      </c>
    </row>
    <row r="292" spans="1:7" s="144" customFormat="1" ht="15">
      <c r="A292" s="68"/>
      <c r="B292" s="232">
        <v>3729</v>
      </c>
      <c r="C292" s="68" t="s">
        <v>392</v>
      </c>
      <c r="D292" s="103">
        <v>1</v>
      </c>
      <c r="E292" s="104">
        <v>1</v>
      </c>
      <c r="F292" s="105">
        <v>0</v>
      </c>
      <c r="G292" s="103">
        <f t="shared" si="6"/>
        <v>0</v>
      </c>
    </row>
    <row r="293" spans="1:7" s="144" customFormat="1" ht="12.75" customHeight="1" thickBot="1">
      <c r="A293" s="240"/>
      <c r="B293" s="240"/>
      <c r="C293" s="257"/>
      <c r="D293" s="269"/>
      <c r="E293" s="270"/>
      <c r="F293" s="271"/>
      <c r="G293" s="269"/>
    </row>
    <row r="294" spans="1:7" s="144" customFormat="1" ht="18.75" customHeight="1" thickBot="1" thickTop="1">
      <c r="A294" s="228"/>
      <c r="B294" s="256"/>
      <c r="C294" s="255" t="s">
        <v>393</v>
      </c>
      <c r="D294" s="272">
        <f>SUM(D283:D292)</f>
        <v>4669</v>
      </c>
      <c r="E294" s="273">
        <f>SUM(E283:E292)</f>
        <v>18338.699999999997</v>
      </c>
      <c r="F294" s="274">
        <f>SUM(F283:F292)</f>
        <v>2628.3</v>
      </c>
      <c r="G294" s="188">
        <f>(F294/E294)*100</f>
        <v>14.331986454874121</v>
      </c>
    </row>
    <row r="295" spans="1:7" s="144" customFormat="1" ht="15.75" customHeight="1">
      <c r="A295" s="143"/>
      <c r="B295" s="146"/>
      <c r="C295" s="191"/>
      <c r="D295" s="193"/>
      <c r="E295" s="193"/>
      <c r="F295" s="193"/>
      <c r="G295" s="193"/>
    </row>
    <row r="296" spans="1:7" s="144" customFormat="1" ht="15.75" customHeight="1">
      <c r="A296" s="143"/>
      <c r="B296" s="146"/>
      <c r="C296" s="191"/>
      <c r="D296" s="193"/>
      <c r="E296" s="193"/>
      <c r="F296" s="193"/>
      <c r="G296" s="193"/>
    </row>
    <row r="297" spans="1:7" s="144" customFormat="1" ht="15.75" customHeight="1" thickBot="1">
      <c r="A297" s="143"/>
      <c r="B297" s="146"/>
      <c r="C297" s="191"/>
      <c r="D297" s="193"/>
      <c r="E297" s="193"/>
      <c r="F297" s="193"/>
      <c r="G297" s="193"/>
    </row>
    <row r="298" spans="1:7" s="144" customFormat="1" ht="15.75">
      <c r="A298" s="162" t="s">
        <v>2</v>
      </c>
      <c r="B298" s="163" t="s">
        <v>3</v>
      </c>
      <c r="C298" s="162" t="s">
        <v>5</v>
      </c>
      <c r="D298" s="162" t="s">
        <v>6</v>
      </c>
      <c r="E298" s="162" t="s">
        <v>6</v>
      </c>
      <c r="F298" s="162" t="s">
        <v>7</v>
      </c>
      <c r="G298" s="162" t="s">
        <v>239</v>
      </c>
    </row>
    <row r="299" spans="1:7" s="144" customFormat="1" ht="15.75" customHeight="1" thickBot="1">
      <c r="A299" s="164"/>
      <c r="B299" s="165"/>
      <c r="C299" s="166"/>
      <c r="D299" s="167" t="s">
        <v>9</v>
      </c>
      <c r="E299" s="167" t="s">
        <v>10</v>
      </c>
      <c r="F299" s="167" t="s">
        <v>11</v>
      </c>
      <c r="G299" s="167" t="s">
        <v>240</v>
      </c>
    </row>
    <row r="300" spans="1:7" s="144" customFormat="1" ht="16.5" thickTop="1">
      <c r="A300" s="168">
        <v>130</v>
      </c>
      <c r="B300" s="168"/>
      <c r="C300" s="19" t="s">
        <v>432</v>
      </c>
      <c r="D300" s="78"/>
      <c r="E300" s="76"/>
      <c r="F300" s="77"/>
      <c r="G300" s="78"/>
    </row>
    <row r="301" spans="1:7" s="144" customFormat="1" ht="15" customHeight="1">
      <c r="A301" s="173"/>
      <c r="B301" s="231"/>
      <c r="C301" s="173" t="s">
        <v>433</v>
      </c>
      <c r="D301" s="103"/>
      <c r="E301" s="104"/>
      <c r="F301" s="105"/>
      <c r="G301" s="103"/>
    </row>
    <row r="302" spans="1:7" s="144" customFormat="1" ht="15.75">
      <c r="A302" s="173"/>
      <c r="B302" s="232">
        <v>3612</v>
      </c>
      <c r="C302" s="68" t="s">
        <v>394</v>
      </c>
      <c r="D302" s="238">
        <v>9368</v>
      </c>
      <c r="E302" s="239">
        <v>1065.6</v>
      </c>
      <c r="F302" s="243">
        <v>1065.2</v>
      </c>
      <c r="G302" s="103">
        <f>(F302/E302)*100</f>
        <v>99.96246246246247</v>
      </c>
    </row>
    <row r="303" spans="1:7" s="144" customFormat="1" ht="15">
      <c r="A303" s="68"/>
      <c r="B303" s="232">
        <v>3613</v>
      </c>
      <c r="C303" s="68" t="s">
        <v>387</v>
      </c>
      <c r="D303" s="238">
        <v>4177</v>
      </c>
      <c r="E303" s="239">
        <v>142.6</v>
      </c>
      <c r="F303" s="243">
        <v>142.5</v>
      </c>
      <c r="G303" s="103">
        <f>(F303/E303)*100</f>
        <v>99.92987377279103</v>
      </c>
    </row>
    <row r="304" spans="1:7" s="144" customFormat="1" ht="15">
      <c r="A304" s="68"/>
      <c r="B304" s="232">
        <v>3634</v>
      </c>
      <c r="C304" s="68" t="s">
        <v>388</v>
      </c>
      <c r="D304" s="238">
        <v>300</v>
      </c>
      <c r="E304" s="239">
        <v>0</v>
      </c>
      <c r="F304" s="243">
        <v>0</v>
      </c>
      <c r="G304" s="103" t="e">
        <f>(F304/E304)*100</f>
        <v>#DIV/0!</v>
      </c>
    </row>
    <row r="305" spans="1:7" s="144" customFormat="1" ht="15" customHeight="1" hidden="1">
      <c r="A305" s="68"/>
      <c r="B305" s="232"/>
      <c r="C305" s="68"/>
      <c r="D305" s="238">
        <v>0</v>
      </c>
      <c r="E305" s="239">
        <v>0</v>
      </c>
      <c r="F305" s="243">
        <v>0</v>
      </c>
      <c r="G305" s="103" t="e">
        <f>(#REF!/E305)*100</f>
        <v>#REF!</v>
      </c>
    </row>
    <row r="306" spans="1:7" s="144" customFormat="1" ht="15" customHeight="1" hidden="1">
      <c r="A306" s="68"/>
      <c r="B306" s="232"/>
      <c r="C306" s="68"/>
      <c r="D306" s="238">
        <v>0</v>
      </c>
      <c r="E306" s="239">
        <v>0</v>
      </c>
      <c r="F306" s="243">
        <v>0</v>
      </c>
      <c r="G306" s="103" t="e">
        <f>(#REF!/E306)*100</f>
        <v>#REF!</v>
      </c>
    </row>
    <row r="307" spans="1:7" s="144" customFormat="1" ht="15" customHeight="1" hidden="1">
      <c r="A307" s="68"/>
      <c r="B307" s="232"/>
      <c r="C307" s="68"/>
      <c r="D307" s="238">
        <v>0</v>
      </c>
      <c r="E307" s="239">
        <v>0</v>
      </c>
      <c r="F307" s="243">
        <v>0</v>
      </c>
      <c r="G307" s="103" t="e">
        <f>(#REF!/E307)*100</f>
        <v>#REF!</v>
      </c>
    </row>
    <row r="308" spans="1:7" s="144" customFormat="1" ht="15" customHeight="1" hidden="1">
      <c r="A308" s="68"/>
      <c r="B308" s="232"/>
      <c r="C308" s="68"/>
      <c r="D308" s="238">
        <v>0</v>
      </c>
      <c r="E308" s="239">
        <v>0</v>
      </c>
      <c r="F308" s="243">
        <v>0</v>
      </c>
      <c r="G308" s="103" t="e">
        <f>(#REF!/E308)*100</f>
        <v>#REF!</v>
      </c>
    </row>
    <row r="309" spans="1:7" s="144" customFormat="1" ht="15" customHeight="1" hidden="1">
      <c r="A309" s="68"/>
      <c r="B309" s="232"/>
      <c r="C309" s="68"/>
      <c r="D309" s="238">
        <v>0</v>
      </c>
      <c r="E309" s="239">
        <v>0</v>
      </c>
      <c r="F309" s="243">
        <v>0</v>
      </c>
      <c r="G309" s="103" t="e">
        <f>(#REF!/E309)*100</f>
        <v>#REF!</v>
      </c>
    </row>
    <row r="310" spans="1:7" s="144" customFormat="1" ht="15" customHeight="1" hidden="1">
      <c r="A310" s="68"/>
      <c r="B310" s="232"/>
      <c r="C310" s="68"/>
      <c r="D310" s="238">
        <v>0</v>
      </c>
      <c r="E310" s="239">
        <v>0</v>
      </c>
      <c r="F310" s="243">
        <v>0</v>
      </c>
      <c r="G310" s="103" t="e">
        <f>(#REF!/E310)*100</f>
        <v>#REF!</v>
      </c>
    </row>
    <row r="311" spans="1:7" s="144" customFormat="1" ht="15" customHeight="1" thickBot="1">
      <c r="A311" s="240"/>
      <c r="B311" s="241"/>
      <c r="C311" s="257"/>
      <c r="D311" s="269"/>
      <c r="E311" s="270"/>
      <c r="F311" s="271"/>
      <c r="G311" s="103"/>
    </row>
    <row r="312" spans="1:7" s="144" customFormat="1" ht="18.75" customHeight="1" thickBot="1" thickTop="1">
      <c r="A312" s="228"/>
      <c r="B312" s="256"/>
      <c r="C312" s="255" t="s">
        <v>395</v>
      </c>
      <c r="D312" s="272">
        <f>SUM(D302:D310)</f>
        <v>13845</v>
      </c>
      <c r="E312" s="273">
        <f>SUM(E302:E310)</f>
        <v>1208.1999999999998</v>
      </c>
      <c r="F312" s="274">
        <f>SUM(F302:F310)</f>
        <v>1207.7</v>
      </c>
      <c r="G312" s="188">
        <f>(F312/E312)*100</f>
        <v>99.95861612315844</v>
      </c>
    </row>
    <row r="313" spans="1:7" s="144" customFormat="1" ht="15.75" customHeight="1">
      <c r="A313" s="143"/>
      <c r="B313" s="146"/>
      <c r="C313" s="191"/>
      <c r="D313" s="193"/>
      <c r="E313" s="193"/>
      <c r="F313" s="193"/>
      <c r="G313" s="193"/>
    </row>
    <row r="314" spans="1:7" s="144" customFormat="1" ht="15.75" customHeight="1" hidden="1">
      <c r="A314" s="143"/>
      <c r="B314" s="146"/>
      <c r="C314" s="191"/>
      <c r="D314" s="193"/>
      <c r="E314" s="193"/>
      <c r="F314" s="193"/>
      <c r="G314" s="193"/>
    </row>
    <row r="315" spans="1:7" s="144" customFormat="1" ht="15.75" customHeight="1" hidden="1">
      <c r="A315" s="143"/>
      <c r="B315" s="146"/>
      <c r="C315" s="191"/>
      <c r="D315" s="193"/>
      <c r="E315" s="193"/>
      <c r="F315" s="193"/>
      <c r="G315" s="193"/>
    </row>
    <row r="316" spans="1:7" s="144" customFormat="1" ht="15.75" customHeight="1">
      <c r="A316" s="143"/>
      <c r="B316" s="146"/>
      <c r="C316" s="191"/>
      <c r="D316" s="193"/>
      <c r="E316" s="193"/>
      <c r="F316" s="193"/>
      <c r="G316" s="193"/>
    </row>
    <row r="317" s="144" customFormat="1" ht="15.75" customHeight="1" thickBot="1"/>
    <row r="318" spans="1:7" s="144" customFormat="1" ht="15.75">
      <c r="A318" s="162" t="s">
        <v>2</v>
      </c>
      <c r="B318" s="163" t="s">
        <v>3</v>
      </c>
      <c r="C318" s="162" t="s">
        <v>5</v>
      </c>
      <c r="D318" s="162" t="s">
        <v>6</v>
      </c>
      <c r="E318" s="162" t="s">
        <v>6</v>
      </c>
      <c r="F318" s="162" t="s">
        <v>7</v>
      </c>
      <c r="G318" s="162" t="s">
        <v>239</v>
      </c>
    </row>
    <row r="319" spans="1:7" s="144" customFormat="1" ht="15.75" customHeight="1" thickBot="1">
      <c r="A319" s="164"/>
      <c r="B319" s="165"/>
      <c r="C319" s="166"/>
      <c r="D319" s="167" t="s">
        <v>9</v>
      </c>
      <c r="E319" s="167" t="s">
        <v>10</v>
      </c>
      <c r="F319" s="167" t="s">
        <v>11</v>
      </c>
      <c r="G319" s="167" t="s">
        <v>240</v>
      </c>
    </row>
    <row r="320" spans="1:7" s="144" customFormat="1" ht="38.25" customHeight="1" thickBot="1" thickTop="1">
      <c r="A320" s="255"/>
      <c r="B320" s="275"/>
      <c r="C320" s="276" t="s">
        <v>396</v>
      </c>
      <c r="D320" s="277">
        <f>SUM(D33,D98,D131,D175,D209,D226,D244,D255,D270,D294,D312)</f>
        <v>544183</v>
      </c>
      <c r="E320" s="278">
        <f>SUM(E33,E98,E131,E175,E209,E226,E244,E255,E270,E294,E312)</f>
        <v>543941.6</v>
      </c>
      <c r="F320" s="279">
        <f>SUM(F33,F98,F131,F175,F209,F226,F244,F255,F270,F294,F312)</f>
        <v>117289.50000000001</v>
      </c>
      <c r="G320" s="280">
        <f>(F320/E320)*100</f>
        <v>21.56288469203312</v>
      </c>
    </row>
    <row r="321" spans="1:7" ht="15">
      <c r="A321" s="38"/>
      <c r="B321" s="38"/>
      <c r="C321" s="38"/>
      <c r="D321" s="38"/>
      <c r="E321" s="38"/>
      <c r="F321" s="38"/>
      <c r="G321" s="38"/>
    </row>
    <row r="322" spans="1:7" ht="15" customHeight="1" hidden="1">
      <c r="A322" s="38"/>
      <c r="B322" s="38"/>
      <c r="C322" s="38"/>
      <c r="D322" s="38"/>
      <c r="E322" s="38"/>
      <c r="F322" s="38"/>
      <c r="G322" s="38"/>
    </row>
    <row r="323" spans="1:7" ht="15" customHeight="1" hidden="1">
      <c r="A323" s="38"/>
      <c r="B323" s="38"/>
      <c r="C323" s="38" t="s">
        <v>397</v>
      </c>
      <c r="D323" s="39"/>
      <c r="E323" s="39"/>
      <c r="F323" s="39"/>
      <c r="G323" s="39"/>
    </row>
    <row r="324" spans="1:7" ht="15" customHeight="1" hidden="1">
      <c r="A324" s="38"/>
      <c r="B324" s="38"/>
      <c r="C324" s="38"/>
      <c r="D324" s="281">
        <f>SUM(D59,D61,D94,D290,D291)</f>
        <v>62982</v>
      </c>
      <c r="E324" s="281">
        <f>SUM(E59,E61,E94,E290,E291)</f>
        <v>75064.3</v>
      </c>
      <c r="F324" s="281">
        <f>SUM(F59,F61,F94,F290,F291)</f>
        <v>1000.9999999999999</v>
      </c>
      <c r="G324" s="281" t="e">
        <f>SUM(G59,G61,G94,G290,G291)</f>
        <v>#DIV/0!</v>
      </c>
    </row>
    <row r="325" spans="1:7" ht="15" customHeight="1" hidden="1">
      <c r="A325" s="38"/>
      <c r="B325" s="38"/>
      <c r="C325" s="38"/>
      <c r="D325" s="38"/>
      <c r="E325" s="38"/>
      <c r="F325" s="38"/>
      <c r="G325" s="38"/>
    </row>
    <row r="326" spans="1:7" ht="15" customHeight="1" hidden="1">
      <c r="A326" s="38"/>
      <c r="B326" s="38"/>
      <c r="C326" s="38"/>
      <c r="D326" s="38"/>
      <c r="E326" s="38"/>
      <c r="F326" s="38"/>
      <c r="G326" s="38"/>
    </row>
    <row r="327" spans="1:7" ht="15">
      <c r="A327" s="38"/>
      <c r="B327" s="38"/>
      <c r="C327" s="38"/>
      <c r="D327" s="38"/>
      <c r="E327" s="38"/>
      <c r="F327" s="38"/>
      <c r="G327" s="38"/>
    </row>
    <row r="328" spans="1:7" ht="15">
      <c r="A328" s="38"/>
      <c r="B328" s="38"/>
      <c r="C328" s="38"/>
      <c r="D328" s="38"/>
      <c r="E328" s="38"/>
      <c r="F328" s="38"/>
      <c r="G328" s="38"/>
    </row>
    <row r="329" spans="1:7" ht="15">
      <c r="A329" s="38"/>
      <c r="B329" s="38"/>
      <c r="C329" s="38"/>
      <c r="D329" s="38"/>
      <c r="E329" s="38"/>
      <c r="F329" s="38"/>
      <c r="G329" s="38"/>
    </row>
    <row r="330" spans="1:7" ht="15">
      <c r="A330" s="38"/>
      <c r="B330" s="38"/>
      <c r="C330" s="38"/>
      <c r="D330" s="38"/>
      <c r="E330" s="38"/>
      <c r="F330" s="38"/>
      <c r="G330" s="38"/>
    </row>
    <row r="331" spans="1:7" ht="15">
      <c r="A331" s="38"/>
      <c r="B331" s="38"/>
      <c r="C331" s="38"/>
      <c r="D331" s="38"/>
      <c r="E331" s="38"/>
      <c r="F331" s="38"/>
      <c r="G331" s="38"/>
    </row>
    <row r="332" spans="1:7" ht="15">
      <c r="A332" s="38"/>
      <c r="B332" s="38"/>
      <c r="C332" s="38"/>
      <c r="D332" s="38"/>
      <c r="E332" s="38"/>
      <c r="F332" s="38"/>
      <c r="G332" s="38"/>
    </row>
    <row r="333" spans="1:7" ht="15">
      <c r="A333" s="38"/>
      <c r="B333" s="38"/>
      <c r="C333" s="38"/>
      <c r="D333" s="38"/>
      <c r="E333" s="38"/>
      <c r="F333" s="38"/>
      <c r="G333" s="38"/>
    </row>
    <row r="334" spans="1:7" ht="15">
      <c r="A334" s="38"/>
      <c r="B334" s="38"/>
      <c r="C334" s="38"/>
      <c r="D334" s="38"/>
      <c r="E334" s="38"/>
      <c r="F334" s="38"/>
      <c r="G334" s="38"/>
    </row>
    <row r="335" spans="1:7" ht="15">
      <c r="A335" s="38"/>
      <c r="B335" s="38"/>
      <c r="C335" s="38"/>
      <c r="D335" s="38"/>
      <c r="E335" s="38"/>
      <c r="F335" s="38"/>
      <c r="G335" s="38"/>
    </row>
    <row r="336" spans="1:7" ht="15">
      <c r="A336" s="38"/>
      <c r="B336" s="38"/>
      <c r="C336" s="38"/>
      <c r="D336" s="38"/>
      <c r="E336" s="38"/>
      <c r="F336" s="38"/>
      <c r="G336" s="38"/>
    </row>
    <row r="337" spans="1:7" ht="15">
      <c r="A337" s="38"/>
      <c r="B337" s="38"/>
      <c r="C337" s="38"/>
      <c r="D337" s="38"/>
      <c r="E337" s="38"/>
      <c r="F337" s="38"/>
      <c r="G337" s="38"/>
    </row>
    <row r="338" spans="1:7" ht="15">
      <c r="A338" s="38"/>
      <c r="B338" s="38"/>
      <c r="C338" s="38"/>
      <c r="D338" s="38"/>
      <c r="E338" s="38"/>
      <c r="F338" s="38"/>
      <c r="G338" s="38"/>
    </row>
    <row r="339" spans="1:7" ht="15">
      <c r="A339" s="38"/>
      <c r="B339" s="38"/>
      <c r="C339" s="38"/>
      <c r="D339" s="38"/>
      <c r="E339" s="38"/>
      <c r="F339" s="38"/>
      <c r="G339" s="38"/>
    </row>
    <row r="340" spans="1:7" ht="15">
      <c r="A340" s="38"/>
      <c r="B340" s="38"/>
      <c r="C340" s="38"/>
      <c r="D340" s="38"/>
      <c r="E340" s="38"/>
      <c r="F340" s="38"/>
      <c r="G340" s="38"/>
    </row>
    <row r="341" spans="1:7" ht="15">
      <c r="A341" s="38"/>
      <c r="B341" s="38"/>
      <c r="C341" s="38"/>
      <c r="D341" s="38"/>
      <c r="E341" s="38"/>
      <c r="F341" s="38"/>
      <c r="G341" s="38"/>
    </row>
    <row r="342" spans="1:7" ht="15">
      <c r="A342" s="38"/>
      <c r="B342" s="38"/>
      <c r="C342" s="38"/>
      <c r="D342" s="38"/>
      <c r="E342" s="38"/>
      <c r="F342" s="38"/>
      <c r="G342" s="38"/>
    </row>
    <row r="343" spans="1:7" ht="15">
      <c r="A343" s="38"/>
      <c r="B343" s="38"/>
      <c r="C343" s="38"/>
      <c r="D343" s="38"/>
      <c r="E343" s="38"/>
      <c r="F343" s="38"/>
      <c r="G343" s="38"/>
    </row>
  </sheetData>
  <sheetProtection/>
  <printOptions/>
  <pageMargins left="0.42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2011-04-20T14:30:25Z</cp:lastPrinted>
  <dcterms:created xsi:type="dcterms:W3CDTF">2011-04-18T08:40:27Z</dcterms:created>
  <dcterms:modified xsi:type="dcterms:W3CDTF">2011-04-20T14:31:22Z</dcterms:modified>
  <cp:category/>
  <cp:version/>
  <cp:contentType/>
  <cp:contentStatus/>
</cp:coreProperties>
</file>