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Město_příjmy " sheetId="1" r:id="rId1"/>
    <sheet name="Město_výdaje" sheetId="2" r:id="rId2"/>
    <sheet name="Rozpočet dle druhů" sheetId="3" r:id="rId3"/>
    <sheet name="Cash-folow" sheetId="4" r:id="rId4"/>
    <sheet name="Domov seniorů" sheetId="5" r:id="rId5"/>
    <sheet name="Městská knihovna" sheetId="6" r:id="rId6"/>
    <sheet name="Muzeum" sheetId="7" r:id="rId7"/>
    <sheet name="Tereza" sheetId="8" r:id="rId8"/>
    <sheet name="MŠ Břetislavova" sheetId="9" r:id="rId9"/>
    <sheet name="MŠ Hřbitovní" sheetId="10" r:id="rId10"/>
    <sheet name="MŠ Na Valtické" sheetId="11" r:id="rId11"/>
    <sheet name="MŠ Slovácká" sheetId="12" r:id="rId12"/>
    <sheet name="MŠ U Splavu" sheetId="13" r:id="rId13"/>
    <sheet name="MŠ Okružní" sheetId="14" r:id="rId14"/>
    <sheet name="MŠ Osvobození" sheetId="15" r:id="rId15"/>
    <sheet name="ZŠ Komenského" sheetId="16" r:id="rId16"/>
    <sheet name="ZŠ Kpt.Nálepky" sheetId="17" r:id="rId17"/>
    <sheet name="ZŠ Kupkova" sheetId="18" r:id="rId18"/>
    <sheet name="ZŠ Na Valtické" sheetId="19" r:id="rId19"/>
    <sheet name="ZŠ Slovácká" sheetId="20" r:id="rId20"/>
    <sheet name="ZŠ J.Noháče" sheetId="21" r:id="rId21"/>
    <sheet name="ZUŠ " sheetId="22" r:id="rId22"/>
  </sheets>
  <definedNames/>
  <calcPr fullCalcOnLoad="1"/>
</workbook>
</file>

<file path=xl/comments8.xml><?xml version="1.0" encoding="utf-8"?>
<comments xmlns="http://schemas.openxmlformats.org/spreadsheetml/2006/main">
  <authors>
    <author>Ekonom</author>
  </authors>
  <commentList>
    <comment ref="D4" authorId="0">
      <text>
        <r>
          <rPr>
            <b/>
            <sz val="8"/>
            <rFont val="Tahoma"/>
            <family val="0"/>
          </rPr>
          <t>Ekonom: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<sst xmlns="http://schemas.openxmlformats.org/spreadsheetml/2006/main" count="3600" uniqueCount="703">
  <si>
    <t>Město Břeclav</t>
  </si>
  <si>
    <t>ROZPOČET PŘÍJMŮ NA ROK 2011</t>
  </si>
  <si>
    <t>ORJ</t>
  </si>
  <si>
    <t>Paragraf</t>
  </si>
  <si>
    <t>Položka</t>
  </si>
  <si>
    <t>Text</t>
  </si>
  <si>
    <t>Rozpočet</t>
  </si>
  <si>
    <t>Skutečnost</t>
  </si>
  <si>
    <t>%</t>
  </si>
  <si>
    <t>schválený</t>
  </si>
  <si>
    <t>upravený</t>
  </si>
  <si>
    <t>1-6/2011</t>
  </si>
  <si>
    <t>plnění</t>
  </si>
  <si>
    <t>ODBOR ŠKOLSTVÍ, KULT., MLÁDEŽE A SPORTU</t>
  </si>
  <si>
    <t>Správní poplatky</t>
  </si>
  <si>
    <t>Ostat. neinv. přijaté transfery ze SR (EU-PO ZŠ Komen.; kult.akt.)</t>
  </si>
  <si>
    <t xml:space="preserve">Neinvestiční přijaté transfery od obcí na žáka </t>
  </si>
  <si>
    <t>Neinvestič. přij. dotace od krajů - (na TIC, Muzej. noc v synagoze,Mor.den)</t>
  </si>
  <si>
    <t>Ostatní inv. přij. transf. ze SR - (Knihovna)</t>
  </si>
  <si>
    <t>Příjmy z poskyt. služeb a výrobků - cestovní ruch - TIC</t>
  </si>
  <si>
    <t>Příjmy z prodeje zboží - cestovní ruch -TIC</t>
  </si>
  <si>
    <t>Přijaté nekapitálové příspěvky a náhrady - cestovní ruch</t>
  </si>
  <si>
    <t>Ostatní nedaňové příjmy - cestovní ruch - TIC</t>
  </si>
  <si>
    <t>Odvody příspěvkových organizací - mateřské školy</t>
  </si>
  <si>
    <t>Ostatní příjmy z vlastní činnosti - základní školy</t>
  </si>
  <si>
    <t>Odvody příspěvkových organizací - základní školy</t>
  </si>
  <si>
    <t>Příjmy z pronájmu ost. nemovit. majetku - Kino</t>
  </si>
  <si>
    <t>Přijaté nekapitálové příspěvky a náhrady - Kino</t>
  </si>
  <si>
    <t>Přijaté nekapitálové příspěvky a náhrady - Ostatní záležitosti kultury</t>
  </si>
  <si>
    <t>Sankční platby přijaté od jiných subjektů - pam. péče</t>
  </si>
  <si>
    <t>Přijaté nekapitálové příspěvky - pam. péče</t>
  </si>
  <si>
    <t>Příjmy z poskytovaných služeb a výrobků - ost. zálež. sdělov. prostředků</t>
  </si>
  <si>
    <t xml:space="preserve">Příjmy z poskytovaných služeb a výrobků -ost. zálež. kultury </t>
  </si>
  <si>
    <t xml:space="preserve">Příjmy z pronájmu movitých věcí - ost. zálež. kultury </t>
  </si>
  <si>
    <t xml:space="preserve">Přijaté neinvestiční dary - ost. zálež. kultury </t>
  </si>
  <si>
    <t>Příjaté nekapitálové přísp. a náhrady - ost. zálež. kultury</t>
  </si>
  <si>
    <t>Příjmy z pronájmu ost. nemovit. a jejich částí - sport. zař. v maj. obce</t>
  </si>
  <si>
    <t xml:space="preserve">Příjmy z pronájmu movitých věcí - - sport. zař. v maj. obce </t>
  </si>
  <si>
    <t>Sport. zaříz. v maj. obce - příjmy z pronájmu ost. nemovit. a jejich částí</t>
  </si>
  <si>
    <t>Příjmy z pronájmu ost. nemovit. a jejich částí - ostat. tělových. čnnost</t>
  </si>
  <si>
    <t>Ostatní přijaté vratky transferů - ostatní tělovýchovná činnost</t>
  </si>
  <si>
    <t>Příjmy z pronájmu ost. nem. a jejich částí - využití vol. času dětí a mlád.</t>
  </si>
  <si>
    <t>Ostatní přijaté vratky transferů - využití vol. času dětí a mládeže</t>
  </si>
  <si>
    <t>Ostatní přijaté vratky transferů - ostatní zájmová činnost a rekereace</t>
  </si>
  <si>
    <t>PŘÍJMY ORJ 10 CELKEM</t>
  </si>
  <si>
    <t xml:space="preserve">ODBOR DOTACÍ A ROZVOJE  do 31. 1. 2011             </t>
  </si>
  <si>
    <t xml:space="preserve">ODBOR ROZVOJE A SPRÁVY od 1. 2. 2011             </t>
  </si>
  <si>
    <t>Splátky půjčených prostředků - SOJM</t>
  </si>
  <si>
    <t xml:space="preserve">Neinv. přij. transfery od krajů </t>
  </si>
  <si>
    <t>Ostat. neinv. přijaté transfery ze SR - Úřad práce</t>
  </si>
  <si>
    <t>Inv. přij. transfery ze státních fondů - OPŽP-MěÚ Břeclav-okna, zateplení</t>
  </si>
  <si>
    <t>Inv. přij. transfery ze státních fondů -OPŽP-Domov seniorů Břeclav</t>
  </si>
  <si>
    <t>Inv. přij. transfery ze státních fondů</t>
  </si>
  <si>
    <t>Inv. přij. transfery ze státních fondů - EU - OPŽP-MŠ Břetislavova</t>
  </si>
  <si>
    <t>Ostat. investič. přij. transf. ze SR-MěÚ Břeclav-okna, zateplení</t>
  </si>
  <si>
    <t>Ostat. investič. přij. transf. ze SR-Domov seniorů Břeclav</t>
  </si>
  <si>
    <t>Ostat. investič. přij. transf. ze SR-IPRM Valtická-úprava veř. prostr.</t>
  </si>
  <si>
    <t>Ostat. investič. přij. transf. ze SR</t>
  </si>
  <si>
    <t xml:space="preserve">Inv. přij. transf. od region. rad </t>
  </si>
  <si>
    <t>Přijaté pojistné náhrady - ost. zál. pozemních komunikací</t>
  </si>
  <si>
    <t xml:space="preserve">Přijaté příspěvky na inv. - Památník Zwentendorf </t>
  </si>
  <si>
    <t>Přijaté nekapitál. přísp.a náhr. - veřejné osvětlení</t>
  </si>
  <si>
    <t>Přijaté neinvestiční dary - územní plánování</t>
  </si>
  <si>
    <t>Přijaté nekapitál. přísp.a náhr. - využívání a zneškodňování kom. odpadů</t>
  </si>
  <si>
    <t>Přijaté nekapitál. přísp.a náhr. - péče o vzhled obcí a veřejnou zeleň</t>
  </si>
  <si>
    <t>PŘÍJMY ORJ 20 CELKEM</t>
  </si>
  <si>
    <t>ODBOR VNITŘNÍCH VĚCÍ do 31. 1. 2011</t>
  </si>
  <si>
    <t>ODBOR KANCELÁŘE TAJEMNÍKA od 1. 2. 2011</t>
  </si>
  <si>
    <t>Místní poplatek za lázeňský a rekreační pobyt</t>
  </si>
  <si>
    <t>Místní poplatek za užívání veřejného prostranství</t>
  </si>
  <si>
    <t>Místní poplatek za ubytovací kapacitu</t>
  </si>
  <si>
    <t>Neinvestič. přij. transf. ze SR-sčítání lidu 2011</t>
  </si>
  <si>
    <t>Neinvestič. přij. transf. ze SR-výk. st. spr. soc.-práv.ochr.dětí</t>
  </si>
  <si>
    <t>Neinvestič. přij. transf. ze SR-výk. st. spr. -sociální služby</t>
  </si>
  <si>
    <t>Ostat. neinv. přij. transfery ze SR a ESF - aktiv. politika zaměst.</t>
  </si>
  <si>
    <t>Neinvestiční přij. transfery od obcí a krajů</t>
  </si>
  <si>
    <t>Neinvestiční přij. transfery od krajů -</t>
  </si>
  <si>
    <t xml:space="preserve">Převody z ostatních vlastních fondů </t>
  </si>
  <si>
    <t xml:space="preserve">Investiční přijaté transfery ze SR </t>
  </si>
  <si>
    <t xml:space="preserve">Investič. příj. transfery od krajů </t>
  </si>
  <si>
    <t>Příjmy z pronájmu movitých věcí - ost. zál. pozem. komunikací</t>
  </si>
  <si>
    <t>Ostat. nedaňové příjmy jinde nezařaz.-ost. zál. pozem. komunikací</t>
  </si>
  <si>
    <t>Přijaté nekapit. příspěvky a náhrady - Ostat. zál. v silnič. dopravě</t>
  </si>
  <si>
    <t>Ostat. nedaň. příjmy jinde nezařaz.</t>
  </si>
  <si>
    <t>Příjmy z poskyt. služeb -rozhlas a televize</t>
  </si>
  <si>
    <t>Ostatní záležitosti sdělovacích prostředků</t>
  </si>
  <si>
    <t>Příjmy z pronájmu movit. věcí - veřejné osvětlení</t>
  </si>
  <si>
    <t>Příjmy z poskytovaných služeb - pohřebnictví</t>
  </si>
  <si>
    <t>Příjmy z pronájmu - smuteč.obřadní síně</t>
  </si>
  <si>
    <t>Ostatní nedaňové příjmy - pohřebnictví</t>
  </si>
  <si>
    <t>Přijaté nekapitálové příspěvky a náhrady - sběr a svoz TKO</t>
  </si>
  <si>
    <t>Příjmy z pronájmu ost. nemovitostí - požární ochrana</t>
  </si>
  <si>
    <t>Přijaté nekapitálové příspěvky a náhrady - požární ochrana</t>
  </si>
  <si>
    <t>Příjmy z poskytovaných služeb - místní relace - § vnitřní správa</t>
  </si>
  <si>
    <t>Příjmy z pronájmu pozemku</t>
  </si>
  <si>
    <t>Příjmy z pronájmu ostatních nemovitostí</t>
  </si>
  <si>
    <t>Přijaté sankční poplatky</t>
  </si>
  <si>
    <t>Příjmy z prodeje krátkodobého a drobného majetku</t>
  </si>
  <si>
    <t>Příjmy z pronájmu movitých věcí -vnitřní správa</t>
  </si>
  <si>
    <t>Přijaté neinvestiční dary</t>
  </si>
  <si>
    <t>Sankční platby přij. od jiných subjektů</t>
  </si>
  <si>
    <t>Přijaté pojistné náhrady-vnitřní správa</t>
  </si>
  <si>
    <t>Přijaté nekapitálové příspěvky a náhrady - vnitřní správa</t>
  </si>
  <si>
    <t>Ostatní nedaňové příjmy - vnitřní správa</t>
  </si>
  <si>
    <t>Příjmy z prodeje ostat. hmot dlouhodob. majetku - vnitřní správa</t>
  </si>
  <si>
    <t>PŘÍJMY ORJ 30 CELKEM</t>
  </si>
  <si>
    <t>ODBOR SOCIÁLNÍCH VĚCÍ</t>
  </si>
  <si>
    <t>Splátky půjčených prostředků od obyvatelstva</t>
  </si>
  <si>
    <t>Ost. neinvest. přij. transfery ze SR (příspěvek na služby a péči)</t>
  </si>
  <si>
    <t>Ost. neinvest. přij. transfery ze SR (na soc.péči  a hmot.nouzi)</t>
  </si>
  <si>
    <t xml:space="preserve">Ost. neinvest.přij. transfery ze SR </t>
  </si>
  <si>
    <t>Ost. neinv. přij. transfery od krajů - komunitní plánování</t>
  </si>
  <si>
    <t>Přijaté nekapitálové příspěvky-ost. čin. ve zdravotnictví</t>
  </si>
  <si>
    <t>Ostatní přijaté vratky transferů-příspěvek na živobytí</t>
  </si>
  <si>
    <t>Ostatní přijaté vratky transferů - příspěvek na živobytí</t>
  </si>
  <si>
    <t>Ostatní přijaté vratky transferů - mimořádná příspěvek na živobytí</t>
  </si>
  <si>
    <t>Ostatní přijaté vratky transferů-ost. dávky sociální pomoci</t>
  </si>
  <si>
    <t>Ostatní přijaté vratky transferů - přísp. na osobu blízkou</t>
  </si>
  <si>
    <t xml:space="preserve">Ostatní přijaté vratky transferů-příspěvek na zvlášt. pomůcky </t>
  </si>
  <si>
    <t>Ostatní přijaté vratky transferů - přísp. na úpr. a provoz bezbar.bytu</t>
  </si>
  <si>
    <t>Ostatní přijaté vratky transferů-dávky soc. péče pro rodinu</t>
  </si>
  <si>
    <t>Ostatní přijaté vratky transferů-přísp. na provoz motor. vozidla</t>
  </si>
  <si>
    <t>Ostatní přijaté vratky transferů -ostat. dávky zdrav. postiž. občanům</t>
  </si>
  <si>
    <t>Ostatní příjaté vratky transferů-příspěvek na péči</t>
  </si>
  <si>
    <t>Přijaté nekapitálové příspěvky-ost. zál. soc. věcí a politiky zaměstnanosti</t>
  </si>
  <si>
    <t>Přijaté sankční poplatky-pokuty</t>
  </si>
  <si>
    <t>Přijaté nekapitálové příspěvky</t>
  </si>
  <si>
    <t xml:space="preserve">Ostatní nedaňové příjmy </t>
  </si>
  <si>
    <t>Ostatní přijaté vratky transferů - Ostatní činnosti jindé nezařazené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</si>
  <si>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</si>
  <si>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</si>
  <si>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</si>
  <si>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</si>
  <si>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</si>
  <si>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ze zeměd. půd. fondu</t>
  </si>
  <si>
    <t>Ostat. neinv. transf. ze SR-Výsadba min. podílu zpev. a melior.dřevin</t>
  </si>
  <si>
    <t>Ostat. neinv. transf. ze SR - odbor. les. hosp.,zvýš.nákl. výsadbu</t>
  </si>
  <si>
    <t>Ostat. investič. přij. transfery ze SR - zprac. lesních osnov</t>
  </si>
  <si>
    <t>Úhrada z vydobývaného prostoru</t>
  </si>
  <si>
    <t>Přijaté sankční platby - ostat. čin. k ochr. ovzduší</t>
  </si>
  <si>
    <t>Přijaté neinvestiční dary - ostat. čin. k ochr. přírody a krajiny</t>
  </si>
  <si>
    <t>Přijaté nekapitálové příspěvky - náklady řízení</t>
  </si>
  <si>
    <t>Ostatní nedaňové příjmy jinde nezařazené</t>
  </si>
  <si>
    <t>PŘÍJMY ORJ 60 CELKEM</t>
  </si>
  <si>
    <t>ŽIVNOSTENSKÝ ÚŘAD do 31. 1. 2011, od 1. 2. 2011 u ORJ 100</t>
  </si>
  <si>
    <t>Přijaté nekapitálové příspěvky a náhrady</t>
  </si>
  <si>
    <t>PŘÍJMY ORJ 70 CELKEM</t>
  </si>
  <si>
    <t>ODBOR SPRÁVNÍCH VĚCÍ A DOPRAVY</t>
  </si>
  <si>
    <t>Příjmy za zkoušky z odborné způsobilosti (řidičská oprávnění)</t>
  </si>
  <si>
    <t>Ost. odvody z vybr. čin. a služ. j. n.</t>
  </si>
  <si>
    <t>Neinvestiční přijaté transfery od krajů - ztráta z poskyt. žákovského jízd.</t>
  </si>
  <si>
    <t>Ostatní nedaňové příjmy jinde nezařazené - Activ</t>
  </si>
  <si>
    <t>Sankční poplatky</t>
  </si>
  <si>
    <t>Přijaté nekapitálové příspěvky jinde nezařazené</t>
  </si>
  <si>
    <t>Ostat. nedaňové příjmy jinde nezařazené-odbor správ. věcí a dopr.</t>
  </si>
  <si>
    <t>PŘÍJMY ORJ 80 CELKEM</t>
  </si>
  <si>
    <t>MĚSTSKÁ POLICIE</t>
  </si>
  <si>
    <t>Neinv. příjaté dodace od obcí - veřejnoprávní smlouvy</t>
  </si>
  <si>
    <t>Příjmy z poskytovaných služeb</t>
  </si>
  <si>
    <t>Příjmy z prodeje drob. a krátkodob. majetku</t>
  </si>
  <si>
    <t>Ostatní činnosti - neidentifikované platby</t>
  </si>
  <si>
    <t>PŘÍJMY ORJ 90 CELKEM</t>
  </si>
  <si>
    <t>ODBOR STAVEBNÍHO ŘÁDU A ÚP do 31. 1. 2011, od 1. 2. 2011</t>
  </si>
  <si>
    <t>ODBOR STAVEBNÍHO ŘÁDU A OBECNÍHO ŽIVNOSTEN. ÚŘADU</t>
  </si>
  <si>
    <t>Ostatní inv.přijaté transfery ze SR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</si>
  <si>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</si>
  <si>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</si>
  <si>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</si>
  <si>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</si>
  <si>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</si>
  <si>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</si>
  <si>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</si>
  <si>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</si>
  <si>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Poplatky za odnětí pozemku ze zem. půd. fondu</t>
  </si>
  <si>
    <t>Zrušené daně ze zboží a služeb</t>
  </si>
  <si>
    <t>Místní poplatek za komunální odpad</t>
  </si>
  <si>
    <t>Místní poplatek ze psa</t>
  </si>
  <si>
    <t>Místní poplatek za provoz výher. hracích přístrojů</t>
  </si>
  <si>
    <t>Zrušené místní poplatky-dopl.min.let-komunální odpad</t>
  </si>
  <si>
    <t>Odvod výtěžku z provozování loterií - výher. hr. přistrojů</t>
  </si>
  <si>
    <t>Správní poplatky z VHP</t>
  </si>
  <si>
    <t>Daň z nemovitostí</t>
  </si>
  <si>
    <t>Splátky půjček od obyvatelstva</t>
  </si>
  <si>
    <t xml:space="preserve">Neinv. přijaté dotace ze SR - přísp. na výkon stát. správy, na žáka </t>
  </si>
  <si>
    <t>Příjmy z úroků - individuál. modernizace byt. fondu</t>
  </si>
  <si>
    <t>Přijaté sankční platby - individuál. modernizace byt. fondu</t>
  </si>
  <si>
    <t>Přijaté sankč. platby -  výher. hrací přístroje</t>
  </si>
  <si>
    <t>Neidentifikované příjmy - činnost míst. správy</t>
  </si>
  <si>
    <t>Příjmy z úroků</t>
  </si>
  <si>
    <t>Příjmy z podílu na zisku a dividend</t>
  </si>
  <si>
    <t>Přijaté sankč. platby -  individuál.moder. byt. fondu</t>
  </si>
  <si>
    <t>Ostatní nedaňové příjmy j. n. -  § Ostatní finanční operace</t>
  </si>
  <si>
    <t>Neidentifikované příjmy - ostat. činnosti</t>
  </si>
  <si>
    <t>PŘÍJMY ORJ 110 CELKEM</t>
  </si>
  <si>
    <t>ODBOR MAJETKOVÝ A PRÁVNÍ do 31. 1. 2011</t>
  </si>
  <si>
    <t>ODBOR MAJETKOVÝ od 1. 2. 2011</t>
  </si>
  <si>
    <t>Příjmy z pronájmu movitých věcí</t>
  </si>
  <si>
    <t xml:space="preserve">Ostatní nedaňové příjmy jinde nezařaz. </t>
  </si>
  <si>
    <t>Příjmy z poskytování služeb a výrobků-bytové hospodářství</t>
  </si>
  <si>
    <t>Příjmy z pronájmu ostat. nemovitostí -bytové hospodářství</t>
  </si>
  <si>
    <t>Příjaté nekapitálové příspěvky a náhrady - bytové hospodářství</t>
  </si>
  <si>
    <t>Příjmy z prodeje krátkodob. a drob. majetku - bytové hospodářství</t>
  </si>
  <si>
    <t>Přijaté nekapitálové příspěvky -bytové hospodářství</t>
  </si>
  <si>
    <t>Ost. nedaň. příjmy jinde nezařaz.-byt. hospodář.</t>
  </si>
  <si>
    <t>Neidentifikované příjmy - bytové hospodářství</t>
  </si>
  <si>
    <t>Příjmy z prodeje ostat. nemovitého maj. - bytové hospodář.</t>
  </si>
  <si>
    <t>Příjmy z poskytévání služeb a výrobků - nebytové hospodářství</t>
  </si>
  <si>
    <t>Příjmy z pronájmu ostatních nemovitostí a jejich částí - nebyt. hospodář.</t>
  </si>
  <si>
    <t>Přijaté nekapitálové příspěvky a náhrady - nebytové hospodářství</t>
  </si>
  <si>
    <t>Neidentifikované příjmy - nebytové hospodářství</t>
  </si>
  <si>
    <t>Příjmy z pronájmu movitých věcí - veřejné osvětlení</t>
  </si>
  <si>
    <t>Příjmy z poskytování služeb a výrobků - pohřebnictví</t>
  </si>
  <si>
    <t>Příjmy z pronájmu ost. nemovit. a jejich částí - pohřebnictví</t>
  </si>
  <si>
    <t>Přijaté nekapitálové příspěvky - pohřebnictví</t>
  </si>
  <si>
    <t>Ostatní nedaňové příjmy jinde nezařaz. - pohřebnictví</t>
  </si>
  <si>
    <t>Příjmy z pronájmu ost.nem. - TEPLO s.r.o.</t>
  </si>
  <si>
    <t>Ostatní  příjmy z vlastní činnosti - Komunál. služby a rozvoj</t>
  </si>
  <si>
    <t>Příjmy z pronájmu pozemků</t>
  </si>
  <si>
    <t xml:space="preserve">Přijaté nekapitálové příspěvky </t>
  </si>
  <si>
    <t xml:space="preserve">Příjmy z prodeje pozemků </t>
  </si>
  <si>
    <t>Příjmy z prodeje ost. nemovitostí a jejich částí</t>
  </si>
  <si>
    <t>Příjmy z prodeje pozemků-byt. hosp.</t>
  </si>
  <si>
    <t>Příjmy z prodeje ost. nemovitostí</t>
  </si>
  <si>
    <t xml:space="preserve">Příj. z prodeje ost. hmot. dlouhodob. maj. </t>
  </si>
  <si>
    <t>Ostatní příjmy z prodeje dlouhodobého majetku - VAK</t>
  </si>
  <si>
    <t>Příjmy z pronájmu pozemků - činnost místní správy</t>
  </si>
  <si>
    <t>Příjmy z pronájmu ost. nemovit. a jejich částí - činnost místní správy</t>
  </si>
  <si>
    <t>Příjmy z pronájmu movitých věcí - činnost místní správy</t>
  </si>
  <si>
    <t>Sankční platby - činnost místní správy</t>
  </si>
  <si>
    <t>PŘÍJMY ORJ 120 CELKEM</t>
  </si>
  <si>
    <t xml:space="preserve">ODBOR SPRÁVY NEMOVITOSTÍ do 31. 1. 2011 </t>
  </si>
  <si>
    <t>(Od 1. 2. 2011 v ORJ 120 Odbor majetkový)</t>
  </si>
  <si>
    <t>Bytové hospodářství - příjmy z poskytování služeb</t>
  </si>
  <si>
    <t>Bytové hospodářství - příjmy z pronájmu ostat. nem.</t>
  </si>
  <si>
    <t>Bytové hospodářství - přijaté nekapitálové příspěvky a náhrady</t>
  </si>
  <si>
    <t>Nebytové hospodářství - příjmy z poskytování služeb</t>
  </si>
  <si>
    <t>Nebytové hospodářství - příjmy z pronájmu ostat. nem.</t>
  </si>
  <si>
    <t>Nebytové hospodářství - přijaté nekapitálové příspěvky a náhrady</t>
  </si>
  <si>
    <t>PŘÍJMY ORJ 130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</si>
  <si>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</si>
  <si>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</si>
  <si>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</si>
  <si>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</si>
  <si>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</si>
  <si>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</si>
  <si>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</si>
  <si>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</si>
  <si>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 xml:space="preserve">Uhrazené splátky dlouhodobě přijatých půjček </t>
  </si>
  <si>
    <t>Nerealizované kurzové rozdíly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</si>
  <si>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</si>
  <si>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</si>
  <si>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</si>
  <si>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</si>
  <si>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</si>
  <si>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</si>
  <si>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</si>
  <si>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</si>
  <si>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</si>
  <si>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</si>
  <si>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</si>
  <si>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</si>
  <si>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</si>
  <si>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</si>
  <si>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</si>
  <si>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</si>
  <si>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</si>
  <si>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</si>
  <si>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>v tis. Kč</t>
  </si>
  <si>
    <t xml:space="preserve">Město Břeclav </t>
  </si>
  <si>
    <t xml:space="preserve">                                       ROZPOČET  VÝDAJŮ  NA  ROK  2011</t>
  </si>
  <si>
    <t xml:space="preserve">% </t>
  </si>
  <si>
    <t>čerpání</t>
  </si>
  <si>
    <t>ODBOR ŠKOLSTVÍ, KULTURY, MLÁDEŽE A SPORTU</t>
  </si>
  <si>
    <t xml:space="preserve">Cestovní ruch - TIC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</si>
  <si>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</si>
  <si>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</si>
  <si>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</si>
  <si>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</si>
  <si>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</si>
  <si>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</si>
  <si>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knihovna-běžný provoz + projekty)            </t>
  </si>
  <si>
    <t>Činnosti knihovnické              z ÚSC</t>
  </si>
  <si>
    <t xml:space="preserve">Činnosti muzeí a galerií   (Městské muzeum) -běžný provoz +projekty    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</si>
  <si>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</si>
  <si>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</si>
  <si>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</si>
  <si>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</si>
  <si>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Ostatní záležitosti sdělovacích prostředků - RADNICE</t>
  </si>
  <si>
    <t>Zájmová činnost v kultuře (kulturní domy)</t>
  </si>
  <si>
    <t>Záležitosti kultury (Svatováclavské slavnosti, Moravský den, ples aj.)</t>
  </si>
  <si>
    <t>Sportovní zařízení v majetku obce -TEREZA   příspěvek provozní +inv.</t>
  </si>
  <si>
    <t xml:space="preserve">Sportov.zaříz. v maj. obce - dotace krytý bazén, MSK, zázemí Olympia,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</si>
  <si>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</si>
  <si>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</si>
  <si>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</si>
  <si>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</si>
  <si>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>VÝDAJE ORJ 10  CELKEM</t>
  </si>
  <si>
    <t xml:space="preserve">Cestovní ruch </t>
  </si>
  <si>
    <t>Silnice</t>
  </si>
  <si>
    <t>Ostatní záležitosti pozemních komunikací</t>
  </si>
  <si>
    <t>Provoz veřejné silniční dopravy</t>
  </si>
  <si>
    <t>Ostatní záležitosti v silniční dopravě</t>
  </si>
  <si>
    <t>Odvádění a čištění odpadních vod   (havárie)</t>
  </si>
  <si>
    <t>Kina</t>
  </si>
  <si>
    <t>Zachování a obnova kulturních památek</t>
  </si>
  <si>
    <t>Veřejné osvětlení</t>
  </si>
  <si>
    <t>Územní plánování</t>
  </si>
  <si>
    <t>Ost. zálež.  bydlení, kom. služeb a územ. rozvoje</t>
  </si>
  <si>
    <t>Sběr a svoz komunálních odpadů</t>
  </si>
  <si>
    <t>Péče o vzhled obcí a veřejnou zeleň</t>
  </si>
  <si>
    <t xml:space="preserve">Projekt prevence kriminality </t>
  </si>
  <si>
    <r>
      <t xml:space="preserve">Projekt prevence kriminality                                                         - ze SR </t>
    </r>
    <r>
      <rPr>
        <b/>
        <sz val="12"/>
        <rFont val="Arial"/>
        <family val="2"/>
      </rPr>
      <t xml:space="preserve">      X</t>
    </r>
  </si>
  <si>
    <t xml:space="preserve">Mezinárodní spolupráce </t>
  </si>
  <si>
    <t>Finanční vypořádání minulých let - vratka dot. z projektu Prevence kriminality</t>
  </si>
  <si>
    <t>Projektová a manažerská příprava na vybrané investiční akce</t>
  </si>
  <si>
    <t>Manažerská projektová příprava</t>
  </si>
  <si>
    <t>Mezisoučet</t>
  </si>
  <si>
    <t>1-2/2010</t>
  </si>
  <si>
    <t xml:space="preserve">Miniatury LVA  </t>
  </si>
  <si>
    <t>Kruhový objezd u hlavní pošty</t>
  </si>
  <si>
    <t>Valtická-úprava veřej. prostr., parkoviště IPRM</t>
  </si>
  <si>
    <t>Cyklostezka ul. Bratislavská-ul. Na Zahradách</t>
  </si>
  <si>
    <t>Cyklostezka Cukrovar-městská část Poštorná</t>
  </si>
  <si>
    <t>Centrum - chodníky -Břeclav bez bariér</t>
  </si>
  <si>
    <t>Integr. přestupní terminál IDS JMK-studie</t>
  </si>
  <si>
    <t>MŠ Na Valtické</t>
  </si>
  <si>
    <t>Pohansko-stavební úpravy - neinv.</t>
  </si>
  <si>
    <t>Zámek Břeclav - revitalizace nemovité kult. památky</t>
  </si>
  <si>
    <t>Osvětlení památek a mostů</t>
  </si>
  <si>
    <t>Startovací byty Ch. N. Ves</t>
  </si>
  <si>
    <t>IOP-územní plán</t>
  </si>
  <si>
    <t>Domov seniorů  Břeclav - balkony, okna, zateplení</t>
  </si>
  <si>
    <t>Azylový dům</t>
  </si>
  <si>
    <t>Stavební úpravy MÚ Břeclav I. etapa</t>
  </si>
  <si>
    <t>Rozvoj eGovernmentu v obcích</t>
  </si>
  <si>
    <t>Investice celkem</t>
  </si>
  <si>
    <t xml:space="preserve">          z toho dotace se SR</t>
  </si>
  <si>
    <t>VÝDAJE ORJ 20 CELKEM</t>
  </si>
  <si>
    <t>Záležitosti pozemních komunikací</t>
  </si>
  <si>
    <t>Záležitosti v silniční dopravě</t>
  </si>
  <si>
    <t>Místní rozhlas</t>
  </si>
  <si>
    <t xml:space="preserve">Záležitosti sdělovacích prostředků  </t>
  </si>
  <si>
    <t>Využití volného času dětí a mládeže - dětské hřiště</t>
  </si>
  <si>
    <t>Pohřebnictví</t>
  </si>
  <si>
    <t>Sběr a svoz komunálního odpadu</t>
  </si>
  <si>
    <t xml:space="preserve">Požární ochrana </t>
  </si>
  <si>
    <t>Místní zastupitelské orgány</t>
  </si>
  <si>
    <t>Volby do Parlamentu ČR</t>
  </si>
  <si>
    <t>Volby do zastupitelstev obcí</t>
  </si>
  <si>
    <t>Sčítání domů, bytů a lidu</t>
  </si>
  <si>
    <t>30+31</t>
  </si>
  <si>
    <t>Činnosti místní správy</t>
  </si>
  <si>
    <t>Ostatní činnosti - eGovernment - převedeno pod ORJ 020 ORS</t>
  </si>
  <si>
    <t>VÝDAJE ORJ 30 + 31  CELKEM</t>
  </si>
  <si>
    <t xml:space="preserve">Prevence před drogami              </t>
  </si>
  <si>
    <t>Ostatní činnost ve zdravotnictví</t>
  </si>
  <si>
    <t>Příspěvek na živobytí</t>
  </si>
  <si>
    <t>Doplatek na bydlení</t>
  </si>
  <si>
    <t>Mimořádná okamžitá pomoc</t>
  </si>
  <si>
    <t>Mimoř. okamžitá pomoc os. ohrož. sociálním vyloučením</t>
  </si>
  <si>
    <t>Ostatní dávky sociální pomoci</t>
  </si>
  <si>
    <t xml:space="preserve">Přísp. při péči o osobu blízkou </t>
  </si>
  <si>
    <t>Jednoráz. příspěvek na zvl. pomůcky</t>
  </si>
  <si>
    <t>Příspěvek na úpravu bytu</t>
  </si>
  <si>
    <t>Přísp. na zakoupení, opravu mot. vozidla</t>
  </si>
  <si>
    <t>Přísp. na provoz mot.vozidla</t>
  </si>
  <si>
    <t>Přísp. na individuál. dopravu</t>
  </si>
  <si>
    <t xml:space="preserve">Ostatní dávky zdrav. postiž. občanům </t>
  </si>
  <si>
    <t>Příspěvek na péči</t>
  </si>
  <si>
    <t>Ostatní soc.péče a pomoc dětem a mládeže</t>
  </si>
  <si>
    <t>Penziony pro matky s dětmi</t>
  </si>
  <si>
    <t>Sociální pomoc osobám v hmotné nouzi</t>
  </si>
  <si>
    <t>Sociální péče a pomoc vybraným etnikům</t>
  </si>
  <si>
    <t>Soc. pomoc osobám v souv. s živel. pohromou nebo pož.</t>
  </si>
  <si>
    <t>Soc. péče a pomoc ost. skupinám</t>
  </si>
  <si>
    <t xml:space="preserve">Osob. asistence., pečovatelská služba a podpora samostat. bydlení </t>
  </si>
  <si>
    <t>Denní stacionáře a centra denních služeb</t>
  </si>
  <si>
    <t>Domov seniorů Břeclav</t>
  </si>
  <si>
    <t>Remedia Plus - Domov se zvláštním režimem</t>
  </si>
  <si>
    <t>Remedia Plus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</si>
  <si>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</si>
  <si>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</si>
  <si>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</si>
  <si>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Vnitřní správa - nákup sociálních poukázek</t>
  </si>
  <si>
    <t>Finanční vypořádání min. let - vratky poskytnutých transferů</t>
  </si>
  <si>
    <t>Ostatní činnosti jinde nezařazené - ostat. neivestiční výdaje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</si>
  <si>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</si>
  <si>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</si>
  <si>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</si>
  <si>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</si>
  <si>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</si>
  <si>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</si>
  <si>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Úpravy vodohosp. význam. a vodáren. toků-protipovodňnová  opatření</t>
  </si>
  <si>
    <t>Záležitosti vod. toků a vodohosp. děl jinde nezařazené</t>
  </si>
  <si>
    <t>Ostatní záležitosti vodního hospodářství</t>
  </si>
  <si>
    <t>Monitoring nakládání s odpady  (skládka Ch.N.Ves)</t>
  </si>
  <si>
    <t>Plán odpadového hospodářství Města Břeclav</t>
  </si>
  <si>
    <t>Rybářství</t>
  </si>
  <si>
    <t>Úpravy vodohosp. význam. a vodárenských toků - protipovodňová opatření</t>
  </si>
  <si>
    <t>Ostatní ochrana půdy a spodních vod</t>
  </si>
  <si>
    <t>Ochrana druhů a stanovišť</t>
  </si>
  <si>
    <t>Ostatní činnosti k ochraně přírody a krajiny</t>
  </si>
  <si>
    <t>VÝDAJE ORJ 60 CELKEM</t>
  </si>
  <si>
    <t>Záležitosti pozem. komunikací j. n. - BESIP</t>
  </si>
  <si>
    <t>Provoz veřejné silniční dopravy - MHD, IDS JMK, ztráty žák. Jízdného</t>
  </si>
  <si>
    <t>Provoz vnitrozemské plavby (Břeclav-Pohansko-Janohrad)</t>
  </si>
  <si>
    <t xml:space="preserve">Činnost místní správy - zálohy </t>
  </si>
  <si>
    <t>VÝDAJE ORJ 80 CELKEM</t>
  </si>
  <si>
    <t xml:space="preserve">Bezpečnost a veřejný pořádek </t>
  </si>
  <si>
    <t>VÝDAJE ORJ  90 CELKEM</t>
  </si>
  <si>
    <t>Stavební úřad</t>
  </si>
  <si>
    <t>VÝDAJE ORJ 100 CELKEM</t>
  </si>
  <si>
    <t>Program podpory individuál. byt. výstavby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</si>
  <si>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</si>
  <si>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</si>
  <si>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</si>
  <si>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</si>
  <si>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</si>
  <si>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</si>
  <si>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</si>
  <si>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</si>
  <si>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</si>
  <si>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</si>
  <si>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</si>
  <si>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</si>
  <si>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</si>
  <si>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</si>
  <si>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</si>
  <si>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VÝDAJE ORJ 120  CELKEM</t>
  </si>
  <si>
    <t xml:space="preserve">Bytové hospodářství </t>
  </si>
  <si>
    <t>VÝDAJE ORJ 130  CELKEM</t>
  </si>
  <si>
    <t>CELKEM VÝDAJE MĚSTA</t>
  </si>
  <si>
    <t>Kapitálové výdaje</t>
  </si>
  <si>
    <t>Rozpočtový výhled  (cash-flow)</t>
  </si>
  <si>
    <t>ROK</t>
  </si>
  <si>
    <t>ř. 1</t>
  </si>
  <si>
    <t>Volné peněžní prostředky k 1.1.</t>
  </si>
  <si>
    <t>ř. 2</t>
  </si>
  <si>
    <t>Příjmy (schválený rozpočet a rozpočtový výhled)</t>
  </si>
  <si>
    <t>ř. 3</t>
  </si>
  <si>
    <t>Výdaje (schválený rozpočet a rozpočtový výhled)</t>
  </si>
  <si>
    <t>ř. 4</t>
  </si>
  <si>
    <t>Saldo příjmů a výdajů (ř.2 + ř.3)</t>
  </si>
  <si>
    <t>ř. 5</t>
  </si>
  <si>
    <t>Zůstatek volných peněžních prostředků (ř.1 + ř.4)</t>
  </si>
  <si>
    <t>Výhled nových výdajů v upraveném rozpočtu</t>
  </si>
  <si>
    <t>Nedofinancované investice z r. 2010</t>
  </si>
  <si>
    <t>Finanční vypořádání se Státním rozpočtem a JMK za r. 2010</t>
  </si>
  <si>
    <t>E - government (vlastní podíl)</t>
  </si>
  <si>
    <t>PO Tereza - navýšení příspěvku (druhotná platební neschopnost)</t>
  </si>
  <si>
    <t>Vratka pokuty stavebního úřadu (dle rozhodnutí soudu)</t>
  </si>
  <si>
    <t>Azylový dům Stará Břeclav (výkup pozemku od ÚZSVM)</t>
  </si>
  <si>
    <t>Kino - digitalizace (vlastní podíl)</t>
  </si>
  <si>
    <t>Cyklostezka - Na Zahradách, Stromořadní (vlastní podíl)</t>
  </si>
  <si>
    <t>Odkup pozemku před Kinem Koruna</t>
  </si>
  <si>
    <t>Úspory výdajů</t>
  </si>
  <si>
    <t>Z vysoutěžených investičních a neinvestičních zakázek</t>
  </si>
  <si>
    <t>ř. 6</t>
  </si>
  <si>
    <t>Nové výdaje + úspory výdajů celkem</t>
  </si>
  <si>
    <t>Mimořádné příjmy nad rámec schváleného rozpočtu</t>
  </si>
  <si>
    <t>Výpadek ve sdílených daních státu proti rozpočtu</t>
  </si>
  <si>
    <t>Výpadek ve správních a místních poplatcích</t>
  </si>
  <si>
    <t>ř. 7</t>
  </si>
  <si>
    <t>Mimořádné příjmy  - výpadky příjmů celkem</t>
  </si>
  <si>
    <t>ř. 8</t>
  </si>
  <si>
    <t>Zůstatek volných peněžních prostředků (ř.5 + ř.6 + ř.7)</t>
  </si>
  <si>
    <t>ř. 9</t>
  </si>
  <si>
    <t>Přijetí úvěrů a půjček</t>
  </si>
  <si>
    <t>ř. 10</t>
  </si>
  <si>
    <t>Splátky úvěrů a půjček</t>
  </si>
  <si>
    <t>ř. 11</t>
  </si>
  <si>
    <t>Volné peněžní prostředky k 31.12. (ř.8 + ř.9 + ř.10)</t>
  </si>
  <si>
    <t>Poznámka:</t>
  </si>
  <si>
    <t xml:space="preserve">ř. 11 Volné peněžní prostředky k 31.12. běžného roku jsou veškeré prostředky na bankovních účtech. </t>
  </si>
  <si>
    <t>Pro zvládnutí cash-flow a běžné likvidity města je nutno udržovat stálou provozní rezervu ve výši cca 30 mil. Kč.</t>
  </si>
  <si>
    <t>Ve výdajích schváleného rozpočtového výhledu na r. 2012 a 2013 nejsou zařazeny žádné investiční akce.</t>
  </si>
  <si>
    <t>Aktualizace k 31.7.2011</t>
  </si>
  <si>
    <t>Memoriál Ivana Hlinky</t>
  </si>
  <si>
    <t>Kraj: Jihomoravský</t>
  </si>
  <si>
    <t>Okres: Břeclav</t>
  </si>
  <si>
    <t>Město: Břeclav</t>
  </si>
  <si>
    <t xml:space="preserve">                    Tabulka doplňujících ukazatelů za období 6/2011</t>
  </si>
  <si>
    <t>TEXT</t>
  </si>
  <si>
    <t>Rozpočet schválený</t>
  </si>
  <si>
    <t>Rozpočet upravený</t>
  </si>
  <si>
    <t>minus konsolidace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</si>
  <si>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</si>
  <si>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</si>
  <si>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</si>
  <si>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</si>
  <si>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</si>
  <si>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</si>
  <si>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</si>
  <si>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</si>
  <si>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</si>
  <si>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</si>
  <si>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</si>
  <si>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</si>
  <si>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</si>
  <si>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Vybavení MŠ Valtická a MŠ Kupkova</t>
  </si>
  <si>
    <t>Pasport vybraných rozvahových a výsledovkových položek</t>
  </si>
  <si>
    <t>Rozpočet na rok 2011</t>
  </si>
  <si>
    <t xml:space="preserve">Příspěvková organizace :   </t>
  </si>
  <si>
    <t>v  tisicích Kč, bez des.míst</t>
  </si>
  <si>
    <t>měsíc</t>
  </si>
  <si>
    <t>r.2011</t>
  </si>
  <si>
    <t>Plnění</t>
  </si>
  <si>
    <t>řádek</t>
  </si>
  <si>
    <t>r.2000</t>
  </si>
  <si>
    <t>r.2001</t>
  </si>
  <si>
    <t>účet</t>
  </si>
  <si>
    <t>r.2008</t>
  </si>
  <si>
    <t>r.2009</t>
  </si>
  <si>
    <t>r.2010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</si>
  <si>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</si>
  <si>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</si>
  <si>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</si>
  <si>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</si>
  <si>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</si>
  <si>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</si>
  <si>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</si>
  <si>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</si>
  <si>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</si>
  <si>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</si>
  <si>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</si>
  <si>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</si>
  <si>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</si>
  <si>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roční v %</t>
  </si>
  <si>
    <t>Počet pracovníků- fyzický stav</t>
  </si>
  <si>
    <t>x</t>
  </si>
  <si>
    <t>Počet pracovníků- přepočtený stav</t>
  </si>
  <si>
    <t>Dlouhodobý hmotný majetek (DHM)</t>
  </si>
  <si>
    <t>A II, sl.1</t>
  </si>
  <si>
    <t>02x</t>
  </si>
  <si>
    <t>Oprávky k DHM</t>
  </si>
  <si>
    <t>A II, sl.2</t>
  </si>
  <si>
    <t>08x</t>
  </si>
  <si>
    <t>Zásoby</t>
  </si>
  <si>
    <t>B I, sl.1</t>
  </si>
  <si>
    <t>1xx</t>
  </si>
  <si>
    <t>Pohledávky</t>
  </si>
  <si>
    <t>A IV+B II, sl.1</t>
  </si>
  <si>
    <t>Finanční majetek</t>
  </si>
  <si>
    <t>B IV,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</si>
  <si>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</si>
  <si>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</si>
  <si>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</si>
  <si>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</si>
  <si>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</si>
  <si>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</si>
  <si>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</si>
  <si>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</si>
  <si>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III, sl.1</t>
  </si>
  <si>
    <t>Krátkodobé závazky</t>
  </si>
  <si>
    <t>D IV, sl.1</t>
  </si>
  <si>
    <t>Bankovní úvěry</t>
  </si>
  <si>
    <t>D III.1+D IV.1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</si>
  <si>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</si>
  <si>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</si>
  <si>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</si>
  <si>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</si>
  <si>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</si>
  <si>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</si>
  <si>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</si>
  <si>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</si>
  <si>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</si>
  <si>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</si>
  <si>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</si>
  <si>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</si>
  <si>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</si>
  <si>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</si>
  <si>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</si>
  <si>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</si>
  <si>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</si>
  <si>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</si>
  <si>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ř.11-14</t>
  </si>
  <si>
    <t>524-8</t>
  </si>
  <si>
    <t>Odpis pohledávek</t>
  </si>
  <si>
    <t>A I, ř.31</t>
  </si>
  <si>
    <t>Odpisy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</si>
  <si>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</si>
  <si>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</si>
  <si>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</si>
  <si>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</si>
  <si>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</si>
  <si>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</si>
  <si>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</si>
  <si>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</si>
  <si>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</si>
  <si>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</si>
  <si>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</si>
  <si>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</si>
  <si>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</si>
  <si>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</si>
  <si>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</si>
  <si>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</si>
  <si>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</si>
  <si>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</si>
  <si>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</si>
  <si>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</si>
  <si>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</si>
  <si>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</si>
  <si>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>Městská knihovna Břeclav</t>
  </si>
  <si>
    <t>Fyzický stav pracovníků</t>
  </si>
  <si>
    <t>Přepočtený stav pracovníků</t>
  </si>
  <si>
    <t>Dlouhodobý hmotný majetek</t>
  </si>
  <si>
    <t>A II, sl. 1</t>
  </si>
  <si>
    <t>Oprávky k DHIM</t>
  </si>
  <si>
    <t>A II, sl. 2</t>
  </si>
  <si>
    <t>B I, sl. 1</t>
  </si>
  <si>
    <t>A IV+ B II, sl. 1</t>
  </si>
  <si>
    <t>B IV, sl. 1</t>
  </si>
  <si>
    <t>JMĚNÍ</t>
  </si>
  <si>
    <t>C I, sl. 1</t>
  </si>
  <si>
    <t>FONDY</t>
  </si>
  <si>
    <t>C II, sl. 1</t>
  </si>
  <si>
    <t>D III, sl. 1</t>
  </si>
  <si>
    <t>D IV, sl. 1</t>
  </si>
  <si>
    <t>D III 1+D IV 1, sl. 1</t>
  </si>
  <si>
    <t>SYU 501</t>
  </si>
  <si>
    <t>A I, ř. 1</t>
  </si>
  <si>
    <t>SYU 502</t>
  </si>
  <si>
    <t>A I, ř. 2</t>
  </si>
  <si>
    <t>SYU 504</t>
  </si>
  <si>
    <t>A I, ř. 4</t>
  </si>
  <si>
    <t>SYU 511</t>
  </si>
  <si>
    <t>A I, ř. 5</t>
  </si>
  <si>
    <t>SYU 518</t>
  </si>
  <si>
    <t>A I, ř. 8</t>
  </si>
  <si>
    <t>SYU 521</t>
  </si>
  <si>
    <t>A I, ř. 9</t>
  </si>
  <si>
    <t>SYU 524-528</t>
  </si>
  <si>
    <t>A I, ř. 11-14</t>
  </si>
  <si>
    <t>SYU 557</t>
  </si>
  <si>
    <t>A I, ř. 31</t>
  </si>
  <si>
    <t>SYU 551</t>
  </si>
  <si>
    <t>A I, ř. 25</t>
  </si>
  <si>
    <t>Ostátní náklady</t>
  </si>
  <si>
    <t>NÁKLADY CELKEM</t>
  </si>
  <si>
    <t xml:space="preserve">Výnosy z prodeje vlastních výrobků </t>
  </si>
  <si>
    <t>SYU 601</t>
  </si>
  <si>
    <t>B I, ř. 1</t>
  </si>
  <si>
    <t>Výnosy z prodeje služeb</t>
  </si>
  <si>
    <t>SYU 602</t>
  </si>
  <si>
    <t>B I, ř. 2</t>
  </si>
  <si>
    <t>Výnosy z prodeje zboží</t>
  </si>
  <si>
    <t>SYU604</t>
  </si>
  <si>
    <t>B I, ř. 4</t>
  </si>
  <si>
    <t>VÝNOSY CELKEM</t>
  </si>
  <si>
    <t>(B I-B IV) - (A I-A III)</t>
  </si>
  <si>
    <t>Modifikovaný hospodářský výsledek</t>
  </si>
  <si>
    <t>Městské muzeum a galerie Břeclav</t>
  </si>
  <si>
    <t xml:space="preserve">* pozn. V ř. 39 Provozní dotace je zahrnuta částka 189 tis.Je to obdržená vratka z RRAJM – projekt „Výtvarné sympozium 2009“, byla použita v měsíci březnu na platbu za vícepráce </t>
  </si>
  <si>
    <t>f. INTEREXPO.</t>
  </si>
  <si>
    <t>2011/červen</t>
  </si>
  <si>
    <t xml:space="preserve"> Tereza Břeclav</t>
  </si>
  <si>
    <t>Dlouhodobý hm.majetek (DHIM)</t>
  </si>
  <si>
    <t>Dlouhodobý finanční majetek</t>
  </si>
  <si>
    <t>Úhrn aktiv</t>
  </si>
  <si>
    <t>Majetkové fondy</t>
  </si>
  <si>
    <t>Peněžní fondy</t>
  </si>
  <si>
    <t>Bankovní výpomoci a půjčky</t>
  </si>
  <si>
    <t>Rekonstrukce hlediště</t>
  </si>
  <si>
    <t>Zákonné a ost. odvody</t>
  </si>
  <si>
    <t xml:space="preserve"> 10 - 13</t>
  </si>
  <si>
    <t>Náklady celkem (ÚT 5)</t>
  </si>
  <si>
    <t xml:space="preserve"> 59-57</t>
  </si>
  <si>
    <t>Pasport vybraných rozvahových a výsledovkových položek - ze závěrky k 30.6.2011</t>
  </si>
  <si>
    <t>4002 MŠ Břeclav, Břetislavova</t>
  </si>
  <si>
    <t xml:space="preserve">Závěrka </t>
  </si>
  <si>
    <t>Závěrka</t>
  </si>
  <si>
    <t>r.2007</t>
  </si>
  <si>
    <t>k 30.6.11</t>
  </si>
  <si>
    <t>k 30.9.11</t>
  </si>
  <si>
    <t>k 31.12.11</t>
  </si>
  <si>
    <t xml:space="preserve">Postup vyplnění:  </t>
  </si>
  <si>
    <t>Vyplnit pouze sloupec "Závěrka k 30.6.11". Zelené buňky nevyplňovat, jsou zavzorcované, vypočte se samo.</t>
  </si>
  <si>
    <t>Vyplnit také počty pracovníků - fyzický i přepočtený stav !!!</t>
  </si>
  <si>
    <t>V Břeclavi dne: 8. 7. 2011</t>
  </si>
  <si>
    <t>Zpracoval: PETS - Hajdinová (Novotná)</t>
  </si>
  <si>
    <t>4004 MŠ Břeclav, Hřbitovní</t>
  </si>
  <si>
    <t>4005 MŠ Břeclav, Na Valtické</t>
  </si>
  <si>
    <t>4006 MŠ Břeclav,  Slovácká</t>
  </si>
  <si>
    <t>4007 MŠ Břeclav, U Splavu</t>
  </si>
  <si>
    <t xml:space="preserve">V Břeclavi dne: </t>
  </si>
  <si>
    <t xml:space="preserve">Zpracoval: </t>
  </si>
  <si>
    <t>4010 MŠ Břeclav, Okružní</t>
  </si>
  <si>
    <t>4011 MŠ Břeclav, Osvobození</t>
  </si>
  <si>
    <t>4204 ZŠ Břeclav, Komenského</t>
  </si>
  <si>
    <t>4205 ZŠ a MŠ Břeclav, Kpt.Nálepky</t>
  </si>
  <si>
    <t>V Břeclavi dne: 12.7.2011</t>
  </si>
  <si>
    <t>Zpracoval: Alžběta Komárková</t>
  </si>
  <si>
    <r>
      <t xml:space="preserve">4206 ZŠ a MŠ Břeclav, Kupkova  (od 1.1.2010 je součástí školy  i MŠ Dukel.hrdinů - 4003) - </t>
    </r>
    <r>
      <rPr>
        <b/>
        <sz val="11"/>
        <color indexed="12"/>
        <rFont val="Arial CE"/>
        <family val="2"/>
      </rPr>
      <t>MŠ DH přičtena i v r.2007, 2008, 2009</t>
    </r>
  </si>
  <si>
    <t>4207 ZŠ Břeclav,  Na Valtické</t>
  </si>
  <si>
    <t>V Břeclavi dne: 11. 7. 2011</t>
  </si>
  <si>
    <t>Zpracoval: I. Frýbertová</t>
  </si>
  <si>
    <t>4209 - ZŠ Břeclav, Slovácká 40</t>
  </si>
  <si>
    <t>4211 ZŠ J.Noháče, Břeclav</t>
  </si>
  <si>
    <t>4306 ZUŠ Břeclav</t>
  </si>
  <si>
    <t>Rozpočet akce - uznatelné výdaje</t>
  </si>
  <si>
    <t>E - government</t>
  </si>
  <si>
    <t>Kino - digitalizace</t>
  </si>
  <si>
    <t>Cyklostezka - Na Zahradách-Stromořadní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</si>
</sst>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9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CE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sz val="10"/>
      <name val="Arial CE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 CE"/>
      <family val="2"/>
    </font>
    <font>
      <sz val="12"/>
      <color indexed="22"/>
      <name val="Arial CE"/>
      <family val="2"/>
    </font>
    <font>
      <b/>
      <sz val="12"/>
      <color indexed="22"/>
      <name val="Arial CE"/>
      <family val="0"/>
    </font>
    <font>
      <b/>
      <i/>
      <sz val="11"/>
      <name val="Arial CE"/>
      <family val="2"/>
    </font>
    <font>
      <b/>
      <sz val="2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20"/>
      <name val="Times New Roman"/>
      <family val="1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1"/>
      <color indexed="12"/>
      <name val="Arial CE"/>
      <family val="2"/>
    </font>
    <font>
      <b/>
      <i/>
      <sz val="11"/>
      <color indexed="12"/>
      <name val="Arial"/>
      <family val="2"/>
    </font>
    <font>
      <b/>
      <sz val="11"/>
      <color indexed="10"/>
      <name val="Arial CE"/>
      <family val="2"/>
    </font>
    <font>
      <b/>
      <sz val="11"/>
      <color indexed="12"/>
      <name val="Arial CE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75" fillId="0" borderId="0" applyFont="0" applyFill="0" applyBorder="0" applyAlignment="0" applyProtection="0"/>
    <xf numFmtId="41" fontId="75" fillId="0" borderId="0" applyFon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75" fillId="0" borderId="0" applyFont="0" applyFill="0" applyBorder="0" applyAlignment="0" applyProtection="0"/>
    <xf numFmtId="42" fontId="75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75" fillId="23" borderId="6" applyNumberFormat="0" applyFont="0" applyAlignment="0" applyProtection="0"/>
    <xf numFmtId="9" fontId="75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1495">
    <xf numFmtId="0" fontId="0" fillId="0" borderId="0" xfId="0" applyAlignment="1">
      <alignment/>
    </xf>
    <xf numFmtId="0" fontId="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5" fillId="0" borderId="1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1" xfId="46" applyFont="1" applyFill="1" applyBorder="1">
      <alignment/>
      <protection/>
    </xf>
    <xf numFmtId="0" fontId="8" fillId="0" borderId="11" xfId="46" applyFont="1" applyFill="1" applyBorder="1" applyAlignment="1">
      <alignment horizontal="right"/>
      <protection/>
    </xf>
    <xf numFmtId="0" fontId="8" fillId="0" borderId="11" xfId="46" applyFont="1" applyFill="1" applyBorder="1" applyAlignment="1">
      <alignment horizontal="left"/>
      <protection/>
    </xf>
    <xf numFmtId="0" fontId="8" fillId="0" borderId="13" xfId="46" applyFont="1" applyFill="1" applyBorder="1">
      <alignment/>
      <protection/>
    </xf>
    <xf numFmtId="0" fontId="8" fillId="0" borderId="12" xfId="46" applyFont="1" applyFill="1" applyBorder="1" applyAlignment="1">
      <alignment horizontal="right"/>
      <protection/>
    </xf>
    <xf numFmtId="0" fontId="8" fillId="0" borderId="11" xfId="0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4" fontId="8" fillId="0" borderId="22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 applyProtection="1">
      <alignment horizontal="right"/>
      <protection locked="0"/>
    </xf>
    <xf numFmtId="4" fontId="8" fillId="0" borderId="11" xfId="0" applyNumberFormat="1" applyFont="1" applyFill="1" applyBorder="1" applyAlignment="1" applyProtection="1">
      <alignment/>
      <protection locked="0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8" fillId="0" borderId="11" xfId="0" applyNumberFormat="1" applyFont="1" applyFill="1" applyBorder="1" applyAlignment="1">
      <alignment horizontal="right"/>
    </xf>
    <xf numFmtId="0" fontId="8" fillId="0" borderId="25" xfId="0" applyFont="1" applyFill="1" applyBorder="1" applyAlignment="1">
      <alignment/>
    </xf>
    <xf numFmtId="4" fontId="8" fillId="0" borderId="25" xfId="0" applyNumberFormat="1" applyFont="1" applyFill="1" applyBorder="1" applyAlignment="1">
      <alignment/>
    </xf>
    <xf numFmtId="0" fontId="5" fillId="0" borderId="14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left" vertical="center"/>
    </xf>
    <xf numFmtId="4" fontId="5" fillId="0" borderId="2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/>
    </xf>
    <xf numFmtId="4" fontId="5" fillId="0" borderId="11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4" fontId="92" fillId="0" borderId="0" xfId="0" applyNumberFormat="1" applyFont="1" applyFill="1" applyBorder="1" applyAlignment="1">
      <alignment/>
    </xf>
    <xf numFmtId="4" fontId="9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15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3" fillId="0" borderId="16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6" xfId="46" applyFont="1" applyFill="1" applyBorder="1" applyAlignment="1">
      <alignment horizontal="left"/>
      <protection/>
    </xf>
    <xf numFmtId="0" fontId="8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94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4" fontId="92" fillId="0" borderId="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4" fontId="8" fillId="0" borderId="25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9" xfId="0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4" fontId="5" fillId="0" borderId="30" xfId="46" applyNumberFormat="1" applyFont="1" applyFill="1" applyBorder="1" applyAlignment="1">
      <alignment horizontal="center"/>
      <protection/>
    </xf>
    <xf numFmtId="0" fontId="5" fillId="0" borderId="25" xfId="0" applyFont="1" applyFill="1" applyBorder="1" applyAlignment="1">
      <alignment horizontal="center"/>
    </xf>
    <xf numFmtId="0" fontId="5" fillId="0" borderId="32" xfId="0" applyFont="1" applyFill="1" applyBorder="1" applyAlignment="1">
      <alignment/>
    </xf>
    <xf numFmtId="4" fontId="5" fillId="0" borderId="25" xfId="46" applyNumberFormat="1" applyFont="1" applyFill="1" applyBorder="1" applyAlignment="1">
      <alignment horizontal="center"/>
      <protection/>
    </xf>
    <xf numFmtId="49" fontId="5" fillId="0" borderId="25" xfId="46" applyNumberFormat="1" applyFont="1" applyFill="1" applyBorder="1" applyAlignment="1">
      <alignment horizontal="center"/>
      <protection/>
    </xf>
    <xf numFmtId="164" fontId="4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right"/>
    </xf>
    <xf numFmtId="164" fontId="5" fillId="0" borderId="30" xfId="46" applyNumberFormat="1" applyFont="1" applyFill="1" applyBorder="1" applyAlignment="1">
      <alignment horizontal="center"/>
      <protection/>
    </xf>
    <xf numFmtId="164" fontId="5" fillId="0" borderId="25" xfId="46" applyNumberFormat="1" applyFont="1" applyFill="1" applyBorder="1" applyAlignment="1">
      <alignment horizontal="center"/>
      <protection/>
    </xf>
    <xf numFmtId="164" fontId="8" fillId="0" borderId="10" xfId="0" applyNumberFormat="1" applyFont="1" applyFill="1" applyBorder="1" applyAlignment="1">
      <alignment/>
    </xf>
    <xf numFmtId="164" fontId="8" fillId="0" borderId="11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164" fontId="8" fillId="0" borderId="18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164" fontId="5" fillId="0" borderId="24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5" fillId="0" borderId="3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49" fontId="5" fillId="0" borderId="25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/>
    </xf>
    <xf numFmtId="164" fontId="7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right"/>
    </xf>
    <xf numFmtId="164" fontId="5" fillId="0" borderId="30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/>
    </xf>
    <xf numFmtId="164" fontId="8" fillId="0" borderId="11" xfId="0" applyNumberFormat="1" applyFont="1" applyFill="1" applyBorder="1" applyAlignment="1">
      <alignment/>
    </xf>
    <xf numFmtId="164" fontId="8" fillId="0" borderId="18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164" fontId="8" fillId="0" borderId="12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5" fillId="0" borderId="36" xfId="0" applyFont="1" applyBorder="1" applyAlignment="1">
      <alignment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33" borderId="42" xfId="0" applyFont="1" applyFill="1" applyBorder="1" applyAlignment="1">
      <alignment/>
    </xf>
    <xf numFmtId="0" fontId="14" fillId="33" borderId="43" xfId="0" applyFont="1" applyFill="1" applyBorder="1" applyAlignment="1">
      <alignment/>
    </xf>
    <xf numFmtId="3" fontId="14" fillId="33" borderId="43" xfId="0" applyNumberFormat="1" applyFont="1" applyFill="1" applyBorder="1" applyAlignment="1">
      <alignment/>
    </xf>
    <xf numFmtId="3" fontId="14" fillId="33" borderId="44" xfId="0" applyNumberFormat="1" applyFont="1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17" fillId="0" borderId="45" xfId="0" applyFont="1" applyBorder="1" applyAlignment="1">
      <alignment/>
    </xf>
    <xf numFmtId="0" fontId="17" fillId="0" borderId="46" xfId="0" applyFont="1" applyBorder="1" applyAlignment="1">
      <alignment horizontal="center"/>
    </xf>
    <xf numFmtId="3" fontId="18" fillId="0" borderId="46" xfId="0" applyNumberFormat="1" applyFont="1" applyBorder="1" applyAlignment="1">
      <alignment/>
    </xf>
    <xf numFmtId="3" fontId="18" fillId="0" borderId="47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0" fontId="17" fillId="0" borderId="48" xfId="0" applyFont="1" applyBorder="1" applyAlignment="1">
      <alignment/>
    </xf>
    <xf numFmtId="0" fontId="17" fillId="0" borderId="49" xfId="0" applyFont="1" applyBorder="1" applyAlignment="1">
      <alignment horizontal="left"/>
    </xf>
    <xf numFmtId="0" fontId="17" fillId="0" borderId="49" xfId="0" applyFont="1" applyBorder="1" applyAlignment="1">
      <alignment/>
    </xf>
    <xf numFmtId="3" fontId="17" fillId="0" borderId="49" xfId="0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45" xfId="0" applyFont="1" applyBorder="1" applyAlignment="1">
      <alignment/>
    </xf>
    <xf numFmtId="0" fontId="18" fillId="0" borderId="46" xfId="0" applyFont="1" applyBorder="1" applyAlignment="1">
      <alignment horizontal="center"/>
    </xf>
    <xf numFmtId="0" fontId="18" fillId="0" borderId="46" xfId="0" applyFont="1" applyBorder="1" applyAlignment="1">
      <alignment/>
    </xf>
    <xf numFmtId="3" fontId="18" fillId="0" borderId="46" xfId="0" applyNumberFormat="1" applyFont="1" applyBorder="1" applyAlignment="1">
      <alignment/>
    </xf>
    <xf numFmtId="3" fontId="18" fillId="0" borderId="47" xfId="0" applyNumberFormat="1" applyFont="1" applyBorder="1" applyAlignment="1">
      <alignment/>
    </xf>
    <xf numFmtId="0" fontId="17" fillId="0" borderId="42" xfId="0" applyFont="1" applyBorder="1" applyAlignment="1">
      <alignment/>
    </xf>
    <xf numFmtId="0" fontId="17" fillId="0" borderId="43" xfId="0" applyFont="1" applyBorder="1" applyAlignment="1">
      <alignment horizontal="left"/>
    </xf>
    <xf numFmtId="0" fontId="17" fillId="0" borderId="43" xfId="0" applyFont="1" applyBorder="1" applyAlignment="1">
      <alignment/>
    </xf>
    <xf numFmtId="3" fontId="17" fillId="0" borderId="43" xfId="0" applyNumberFormat="1" applyFont="1" applyBorder="1" applyAlignment="1">
      <alignment/>
    </xf>
    <xf numFmtId="3" fontId="17" fillId="0" borderId="4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0" fillId="0" borderId="46" xfId="0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9" fillId="0" borderId="46" xfId="0" applyFont="1" applyBorder="1" applyAlignment="1">
      <alignment/>
    </xf>
    <xf numFmtId="3" fontId="19" fillId="0" borderId="46" xfId="0" applyNumberFormat="1" applyFont="1" applyBorder="1" applyAlignment="1">
      <alignment/>
    </xf>
    <xf numFmtId="3" fontId="19" fillId="0" borderId="47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19" fillId="0" borderId="45" xfId="0" applyFont="1" applyBorder="1" applyAlignment="1">
      <alignment/>
    </xf>
    <xf numFmtId="0" fontId="19" fillId="0" borderId="0" xfId="0" applyFont="1" applyAlignment="1">
      <alignment/>
    </xf>
    <xf numFmtId="0" fontId="16" fillId="0" borderId="46" xfId="0" applyFont="1" applyBorder="1" applyAlignment="1">
      <alignment horizontal="center"/>
    </xf>
    <xf numFmtId="3" fontId="17" fillId="0" borderId="0" xfId="0" applyNumberFormat="1" applyFont="1" applyAlignment="1">
      <alignment/>
    </xf>
    <xf numFmtId="0" fontId="17" fillId="0" borderId="46" xfId="0" applyFont="1" applyBorder="1" applyAlignment="1">
      <alignment/>
    </xf>
    <xf numFmtId="3" fontId="17" fillId="0" borderId="46" xfId="0" applyNumberFormat="1" applyFont="1" applyBorder="1" applyAlignment="1">
      <alignment/>
    </xf>
    <xf numFmtId="3" fontId="17" fillId="0" borderId="47" xfId="0" applyNumberFormat="1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47" xfId="0" applyFont="1" applyBorder="1" applyAlignment="1">
      <alignment/>
    </xf>
    <xf numFmtId="0" fontId="19" fillId="0" borderId="47" xfId="0" applyFont="1" applyBorder="1" applyAlignment="1">
      <alignment/>
    </xf>
    <xf numFmtId="0" fontId="17" fillId="0" borderId="47" xfId="0" applyFont="1" applyBorder="1" applyAlignment="1">
      <alignment/>
    </xf>
    <xf numFmtId="0" fontId="17" fillId="0" borderId="46" xfId="0" applyFont="1" applyBorder="1" applyAlignment="1">
      <alignment/>
    </xf>
    <xf numFmtId="0" fontId="18" fillId="0" borderId="47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0" fontId="14" fillId="34" borderId="39" xfId="0" applyFont="1" applyFill="1" applyBorder="1" applyAlignment="1">
      <alignment/>
    </xf>
    <xf numFmtId="0" fontId="14" fillId="34" borderId="40" xfId="0" applyFont="1" applyFill="1" applyBorder="1" applyAlignment="1">
      <alignment horizontal="left"/>
    </xf>
    <xf numFmtId="0" fontId="14" fillId="34" borderId="40" xfId="0" applyFont="1" applyFill="1" applyBorder="1" applyAlignment="1">
      <alignment/>
    </xf>
    <xf numFmtId="3" fontId="14" fillId="34" borderId="40" xfId="0" applyNumberFormat="1" applyFont="1" applyFill="1" applyBorder="1" applyAlignment="1">
      <alignment/>
    </xf>
    <xf numFmtId="3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20" fillId="0" borderId="0" xfId="46" applyFont="1">
      <alignment/>
      <protection/>
    </xf>
    <xf numFmtId="0" fontId="21" fillId="0" borderId="0" xfId="46" applyFont="1">
      <alignment/>
      <protection/>
    </xf>
    <xf numFmtId="0" fontId="22" fillId="0" borderId="0" xfId="46" applyFont="1">
      <alignment/>
      <protection/>
    </xf>
    <xf numFmtId="0" fontId="5" fillId="0" borderId="0" xfId="46" applyFont="1">
      <alignment/>
      <protection/>
    </xf>
    <xf numFmtId="0" fontId="5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23" fillId="35" borderId="33" xfId="46" applyFont="1" applyFill="1" applyBorder="1" applyAlignment="1">
      <alignment horizontal="center" vertical="center"/>
      <protection/>
    </xf>
    <xf numFmtId="0" fontId="23" fillId="35" borderId="50" xfId="46" applyFont="1" applyFill="1" applyBorder="1" applyAlignment="1">
      <alignment horizontal="center" vertical="center"/>
      <protection/>
    </xf>
    <xf numFmtId="0" fontId="0" fillId="0" borderId="0" xfId="46" applyBorder="1">
      <alignment/>
      <protection/>
    </xf>
    <xf numFmtId="0" fontId="23" fillId="35" borderId="28" xfId="46" applyFont="1" applyFill="1" applyBorder="1" applyAlignment="1">
      <alignment horizontal="center" vertical="center"/>
      <protection/>
    </xf>
    <xf numFmtId="0" fontId="23" fillId="35" borderId="51" xfId="46" applyFont="1" applyFill="1" applyBorder="1" applyAlignment="1">
      <alignment horizontal="center" vertical="center"/>
      <protection/>
    </xf>
    <xf numFmtId="0" fontId="0" fillId="0" borderId="26" xfId="46" applyBorder="1">
      <alignment/>
      <protection/>
    </xf>
    <xf numFmtId="0" fontId="0" fillId="0" borderId="0" xfId="46" applyFont="1">
      <alignment/>
      <protection/>
    </xf>
    <xf numFmtId="14" fontId="8" fillId="0" borderId="0" xfId="46" applyNumberFormat="1" applyFont="1" applyAlignment="1">
      <alignment horizontal="left"/>
      <protection/>
    </xf>
    <xf numFmtId="0" fontId="8" fillId="0" borderId="0" xfId="46" applyFont="1">
      <alignment/>
      <protection/>
    </xf>
    <xf numFmtId="0" fontId="24" fillId="0" borderId="52" xfId="46" applyFont="1" applyBorder="1">
      <alignment/>
      <protection/>
    </xf>
    <xf numFmtId="4" fontId="24" fillId="0" borderId="15" xfId="46" applyNumberFormat="1" applyFont="1" applyBorder="1">
      <alignment/>
      <protection/>
    </xf>
    <xf numFmtId="4" fontId="24" fillId="0" borderId="53" xfId="46" applyNumberFormat="1" applyFont="1" applyBorder="1">
      <alignment/>
      <protection/>
    </xf>
    <xf numFmtId="0" fontId="24" fillId="0" borderId="54" xfId="46" applyFont="1" applyBorder="1">
      <alignment/>
      <protection/>
    </xf>
    <xf numFmtId="4" fontId="24" fillId="0" borderId="16" xfId="46" applyNumberFormat="1" applyFont="1" applyBorder="1">
      <alignment/>
      <protection/>
    </xf>
    <xf numFmtId="4" fontId="24" fillId="0" borderId="55" xfId="46" applyNumberFormat="1" applyFont="1" applyBorder="1">
      <alignment/>
      <protection/>
    </xf>
    <xf numFmtId="0" fontId="24" fillId="0" borderId="56" xfId="46" applyFont="1" applyBorder="1">
      <alignment/>
      <protection/>
    </xf>
    <xf numFmtId="0" fontId="20" fillId="0" borderId="57" xfId="46" applyFont="1" applyBorder="1">
      <alignment/>
      <protection/>
    </xf>
    <xf numFmtId="4" fontId="20" fillId="0" borderId="21" xfId="46" applyNumberFormat="1" applyFont="1" applyBorder="1">
      <alignment/>
      <protection/>
    </xf>
    <xf numFmtId="4" fontId="20" fillId="0" borderId="58" xfId="46" applyNumberFormat="1" applyFont="1" applyBorder="1">
      <alignment/>
      <protection/>
    </xf>
    <xf numFmtId="0" fontId="24" fillId="0" borderId="59" xfId="46" applyFont="1" applyBorder="1">
      <alignment/>
      <protection/>
    </xf>
    <xf numFmtId="4" fontId="24" fillId="0" borderId="17" xfId="46" applyNumberFormat="1" applyFont="1" applyBorder="1">
      <alignment/>
      <protection/>
    </xf>
    <xf numFmtId="4" fontId="24" fillId="0" borderId="60" xfId="46" applyNumberFormat="1" applyFont="1" applyBorder="1">
      <alignment/>
      <protection/>
    </xf>
    <xf numFmtId="0" fontId="20" fillId="0" borderId="42" xfId="46" applyFont="1" applyBorder="1">
      <alignment/>
      <protection/>
    </xf>
    <xf numFmtId="4" fontId="20" fillId="0" borderId="15" xfId="46" applyNumberFormat="1" applyFont="1" applyBorder="1">
      <alignment/>
      <protection/>
    </xf>
    <xf numFmtId="4" fontId="20" fillId="0" borderId="53" xfId="46" applyNumberFormat="1" applyFont="1" applyBorder="1">
      <alignment/>
      <protection/>
    </xf>
    <xf numFmtId="0" fontId="20" fillId="0" borderId="45" xfId="46" applyFont="1" applyFill="1" applyBorder="1">
      <alignment/>
      <protection/>
    </xf>
    <xf numFmtId="4" fontId="24" fillId="0" borderId="17" xfId="46" applyNumberFormat="1" applyFont="1" applyFill="1" applyBorder="1">
      <alignment/>
      <protection/>
    </xf>
    <xf numFmtId="4" fontId="24" fillId="0" borderId="60" xfId="46" applyNumberFormat="1" applyFont="1" applyFill="1" applyBorder="1">
      <alignment/>
      <protection/>
    </xf>
    <xf numFmtId="4" fontId="20" fillId="0" borderId="17" xfId="46" applyNumberFormat="1" applyFont="1" applyFill="1" applyBorder="1">
      <alignment/>
      <protection/>
    </xf>
    <xf numFmtId="4" fontId="20" fillId="0" borderId="60" xfId="46" applyNumberFormat="1" applyFont="1" applyFill="1" applyBorder="1">
      <alignment/>
      <protection/>
    </xf>
    <xf numFmtId="0" fontId="20" fillId="0" borderId="61" xfId="46" applyFont="1" applyBorder="1">
      <alignment/>
      <protection/>
    </xf>
    <xf numFmtId="4" fontId="20" fillId="0" borderId="23" xfId="46" applyNumberFormat="1" applyFont="1" applyFill="1" applyBorder="1">
      <alignment/>
      <protection/>
    </xf>
    <xf numFmtId="4" fontId="20" fillId="0" borderId="62" xfId="46" applyNumberFormat="1" applyFont="1" applyFill="1" applyBorder="1">
      <alignment/>
      <protection/>
    </xf>
    <xf numFmtId="0" fontId="28" fillId="0" borderId="0" xfId="0" applyFont="1" applyAlignment="1">
      <alignment/>
    </xf>
    <xf numFmtId="0" fontId="0" fillId="0" borderId="0" xfId="0" applyAlignment="1">
      <alignment horizontal="center"/>
    </xf>
    <xf numFmtId="0" fontId="29" fillId="36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4" fillId="0" borderId="0" xfId="0" applyFont="1" applyAlignment="1">
      <alignment/>
    </xf>
    <xf numFmtId="0" fontId="14" fillId="37" borderId="36" xfId="0" applyFont="1" applyFill="1" applyBorder="1" applyAlignment="1">
      <alignment/>
    </xf>
    <xf numFmtId="0" fontId="30" fillId="37" borderId="37" xfId="0" applyFont="1" applyFill="1" applyBorder="1" applyAlignment="1">
      <alignment/>
    </xf>
    <xf numFmtId="0" fontId="31" fillId="37" borderId="37" xfId="0" applyFont="1" applyFill="1" applyBorder="1" applyAlignment="1">
      <alignment horizontal="center"/>
    </xf>
    <xf numFmtId="0" fontId="30" fillId="37" borderId="38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35" xfId="0" applyFill="1" applyBorder="1" applyAlignment="1">
      <alignment/>
    </xf>
    <xf numFmtId="0" fontId="0" fillId="37" borderId="35" xfId="0" applyFill="1" applyBorder="1" applyAlignment="1">
      <alignment horizontal="center"/>
    </xf>
    <xf numFmtId="0" fontId="0" fillId="37" borderId="63" xfId="0" applyFill="1" applyBorder="1" applyAlignment="1">
      <alignment/>
    </xf>
    <xf numFmtId="0" fontId="15" fillId="36" borderId="35" xfId="0" applyFont="1" applyFill="1" applyBorder="1" applyAlignment="1">
      <alignment horizontal="center"/>
    </xf>
    <xf numFmtId="0" fontId="0" fillId="37" borderId="64" xfId="0" applyFill="1" applyBorder="1" applyAlignment="1">
      <alignment/>
    </xf>
    <xf numFmtId="0" fontId="0" fillId="37" borderId="65" xfId="0" applyFill="1" applyBorder="1" applyAlignment="1">
      <alignment/>
    </xf>
    <xf numFmtId="0" fontId="8" fillId="37" borderId="65" xfId="0" applyFont="1" applyFill="1" applyBorder="1" applyAlignment="1">
      <alignment horizontal="center"/>
    </xf>
    <xf numFmtId="0" fontId="15" fillId="38" borderId="35" xfId="0" applyFont="1" applyFill="1" applyBorder="1" applyAlignment="1">
      <alignment horizontal="center"/>
    </xf>
    <xf numFmtId="0" fontId="15" fillId="38" borderId="63" xfId="0" applyFont="1" applyFill="1" applyBorder="1" applyAlignment="1">
      <alignment horizontal="center"/>
    </xf>
    <xf numFmtId="0" fontId="16" fillId="37" borderId="39" xfId="0" applyFont="1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41" xfId="0" applyFill="1" applyBorder="1" applyAlignment="1">
      <alignment horizontal="center"/>
    </xf>
    <xf numFmtId="0" fontId="15" fillId="36" borderId="40" xfId="0" applyFont="1" applyFill="1" applyBorder="1" applyAlignment="1">
      <alignment horizontal="center"/>
    </xf>
    <xf numFmtId="0" fontId="0" fillId="37" borderId="66" xfId="0" applyFill="1" applyBorder="1" applyAlignment="1">
      <alignment horizontal="center"/>
    </xf>
    <xf numFmtId="0" fontId="0" fillId="37" borderId="67" xfId="0" applyFill="1" applyBorder="1" applyAlignment="1">
      <alignment horizontal="center"/>
    </xf>
    <xf numFmtId="0" fontId="15" fillId="38" borderId="40" xfId="0" applyFont="1" applyFill="1" applyBorder="1" applyAlignment="1">
      <alignment horizontal="center"/>
    </xf>
    <xf numFmtId="0" fontId="15" fillId="38" borderId="41" xfId="0" applyFont="1" applyFill="1" applyBorder="1" applyAlignment="1">
      <alignment horizontal="center"/>
    </xf>
    <xf numFmtId="0" fontId="16" fillId="0" borderId="45" xfId="0" applyFont="1" applyBorder="1" applyAlignment="1">
      <alignment/>
    </xf>
    <xf numFmtId="165" fontId="0" fillId="0" borderId="43" xfId="0" applyNumberFormat="1" applyBorder="1" applyAlignment="1">
      <alignment/>
    </xf>
    <xf numFmtId="165" fontId="0" fillId="0" borderId="17" xfId="0" applyNumberFormat="1" applyFill="1" applyBorder="1" applyAlignment="1">
      <alignment horizontal="center"/>
    </xf>
    <xf numFmtId="165" fontId="0" fillId="0" borderId="35" xfId="0" applyNumberFormat="1" applyFill="1" applyBorder="1" applyAlignment="1">
      <alignment/>
    </xf>
    <xf numFmtId="165" fontId="0" fillId="0" borderId="35" xfId="0" applyNumberFormat="1" applyFill="1" applyBorder="1" applyAlignment="1" applyProtection="1">
      <alignment/>
      <protection locked="0"/>
    </xf>
    <xf numFmtId="165" fontId="0" fillId="0" borderId="68" xfId="0" applyNumberFormat="1" applyFill="1" applyBorder="1" applyAlignment="1" applyProtection="1">
      <alignment/>
      <protection locked="0"/>
    </xf>
    <xf numFmtId="165" fontId="15" fillId="36" borderId="43" xfId="0" applyNumberFormat="1" applyFont="1" applyFill="1" applyBorder="1" applyAlignment="1">
      <alignment horizontal="right"/>
    </xf>
    <xf numFmtId="165" fontId="0" fillId="0" borderId="69" xfId="0" applyNumberFormat="1" applyBorder="1" applyAlignment="1" applyProtection="1">
      <alignment/>
      <protection locked="0"/>
    </xf>
    <xf numFmtId="165" fontId="0" fillId="0" borderId="68" xfId="0" applyNumberFormat="1" applyBorder="1" applyAlignment="1" applyProtection="1">
      <alignment/>
      <protection locked="0"/>
    </xf>
    <xf numFmtId="165" fontId="0" fillId="0" borderId="18" xfId="0" applyNumberFormat="1" applyBorder="1" applyAlignment="1" applyProtection="1">
      <alignment/>
      <protection locked="0"/>
    </xf>
    <xf numFmtId="165" fontId="0" fillId="0" borderId="18" xfId="0" applyNumberFormat="1" applyFill="1" applyBorder="1" applyAlignment="1" applyProtection="1">
      <alignment/>
      <protection locked="0"/>
    </xf>
    <xf numFmtId="165" fontId="15" fillId="38" borderId="46" xfId="0" applyNumberFormat="1" applyFont="1" applyFill="1" applyBorder="1" applyAlignment="1">
      <alignment horizontal="center"/>
    </xf>
    <xf numFmtId="3" fontId="15" fillId="38" borderId="47" xfId="0" applyNumberFormat="1" applyFont="1" applyFill="1" applyBorder="1" applyAlignment="1">
      <alignment horizontal="center"/>
    </xf>
    <xf numFmtId="0" fontId="16" fillId="0" borderId="70" xfId="0" applyFont="1" applyBorder="1" applyAlignment="1">
      <alignment/>
    </xf>
    <xf numFmtId="0" fontId="0" fillId="0" borderId="71" xfId="0" applyBorder="1" applyAlignment="1">
      <alignment/>
    </xf>
    <xf numFmtId="165" fontId="0" fillId="0" borderId="71" xfId="0" applyNumberFormat="1" applyBorder="1" applyAlignment="1">
      <alignment/>
    </xf>
    <xf numFmtId="165" fontId="0" fillId="0" borderId="72" xfId="0" applyNumberFormat="1" applyBorder="1" applyAlignment="1">
      <alignment horizontal="center"/>
    </xf>
    <xf numFmtId="165" fontId="0" fillId="0" borderId="71" xfId="0" applyNumberFormat="1" applyBorder="1" applyAlignment="1" applyProtection="1">
      <alignment/>
      <protection locked="0"/>
    </xf>
    <xf numFmtId="165" fontId="0" fillId="0" borderId="72" xfId="0" applyNumberFormat="1" applyBorder="1" applyAlignment="1" applyProtection="1">
      <alignment/>
      <protection locked="0"/>
    </xf>
    <xf numFmtId="165" fontId="15" fillId="36" borderId="71" xfId="0" applyNumberFormat="1" applyFont="1" applyFill="1" applyBorder="1" applyAlignment="1">
      <alignment horizontal="right"/>
    </xf>
    <xf numFmtId="165" fontId="0" fillId="0" borderId="67" xfId="0" applyNumberFormat="1" applyBorder="1" applyAlignment="1" applyProtection="1">
      <alignment/>
      <protection locked="0"/>
    </xf>
    <xf numFmtId="165" fontId="0" fillId="0" borderId="73" xfId="0" applyNumberFormat="1" applyBorder="1" applyAlignment="1" applyProtection="1">
      <alignment/>
      <protection locked="0"/>
    </xf>
    <xf numFmtId="165" fontId="15" fillId="38" borderId="71" xfId="0" applyNumberFormat="1" applyFont="1" applyFill="1" applyBorder="1" applyAlignment="1">
      <alignment/>
    </xf>
    <xf numFmtId="3" fontId="15" fillId="38" borderId="74" xfId="0" applyNumberFormat="1" applyFont="1" applyFill="1" applyBorder="1" applyAlignment="1">
      <alignment horizontal="center"/>
    </xf>
    <xf numFmtId="0" fontId="16" fillId="0" borderId="42" xfId="0" applyFont="1" applyBorder="1" applyAlignment="1">
      <alignment/>
    </xf>
    <xf numFmtId="0" fontId="0" fillId="0" borderId="43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49" xfId="0" applyBorder="1" applyAlignment="1">
      <alignment/>
    </xf>
    <xf numFmtId="0" fontId="0" fillId="0" borderId="49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3" fontId="15" fillId="36" borderId="43" xfId="0" applyNumberFormat="1" applyFont="1" applyFill="1" applyBorder="1" applyAlignment="1">
      <alignment horizontal="center"/>
    </xf>
    <xf numFmtId="3" fontId="0" fillId="0" borderId="26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3" fontId="0" fillId="0" borderId="75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3" fontId="15" fillId="38" borderId="49" xfId="0" applyNumberFormat="1" applyFont="1" applyFill="1" applyBorder="1" applyAlignment="1">
      <alignment horizontal="center"/>
    </xf>
    <xf numFmtId="3" fontId="15" fillId="38" borderId="76" xfId="0" applyNumberFormat="1" applyFont="1" applyFill="1" applyBorder="1" applyAlignment="1">
      <alignment horizontal="center"/>
    </xf>
    <xf numFmtId="0" fontId="16" fillId="0" borderId="48" xfId="0" applyFont="1" applyBorder="1" applyAlignment="1">
      <alignment/>
    </xf>
    <xf numFmtId="0" fontId="0" fillId="0" borderId="49" xfId="0" applyBorder="1" applyAlignment="1">
      <alignment horizontal="center"/>
    </xf>
    <xf numFmtId="3" fontId="0" fillId="0" borderId="49" xfId="0" applyNumberFormat="1" applyBorder="1" applyAlignment="1">
      <alignment/>
    </xf>
    <xf numFmtId="3" fontId="15" fillId="36" borderId="49" xfId="0" applyNumberFormat="1" applyFont="1" applyFill="1" applyBorder="1" applyAlignment="1">
      <alignment horizontal="center"/>
    </xf>
    <xf numFmtId="3" fontId="0" fillId="0" borderId="77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78" xfId="0" applyNumberFormat="1" applyBorder="1" applyAlignment="1" applyProtection="1">
      <alignment/>
      <protection locked="0"/>
    </xf>
    <xf numFmtId="0" fontId="0" fillId="0" borderId="79" xfId="0" applyBorder="1" applyAlignment="1">
      <alignment horizontal="center"/>
    </xf>
    <xf numFmtId="3" fontId="0" fillId="0" borderId="79" xfId="0" applyNumberFormat="1" applyBorder="1" applyAlignment="1">
      <alignment/>
    </xf>
    <xf numFmtId="3" fontId="0" fillId="0" borderId="17" xfId="0" applyNumberFormat="1" applyFill="1" applyBorder="1" applyAlignment="1">
      <alignment horizontal="center"/>
    </xf>
    <xf numFmtId="0" fontId="0" fillId="0" borderId="46" xfId="0" applyFill="1" applyBorder="1" applyAlignment="1">
      <alignment/>
    </xf>
    <xf numFmtId="0" fontId="0" fillId="0" borderId="46" xfId="0" applyFill="1" applyBorder="1" applyAlignment="1" applyProtection="1">
      <alignment/>
      <protection locked="0"/>
    </xf>
    <xf numFmtId="0" fontId="0" fillId="0" borderId="68" xfId="0" applyFill="1" applyBorder="1" applyAlignment="1" applyProtection="1">
      <alignment/>
      <protection locked="0"/>
    </xf>
    <xf numFmtId="3" fontId="15" fillId="36" borderId="79" xfId="0" applyNumberFormat="1" applyFont="1" applyFill="1" applyBorder="1" applyAlignment="1">
      <alignment horizontal="center"/>
    </xf>
    <xf numFmtId="3" fontId="0" fillId="0" borderId="0" xfId="0" applyNumberFormat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3" fontId="0" fillId="0" borderId="68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3" fontId="15" fillId="38" borderId="46" xfId="0" applyNumberFormat="1" applyFont="1" applyFill="1" applyBorder="1" applyAlignment="1">
      <alignment horizontal="center"/>
    </xf>
    <xf numFmtId="0" fontId="16" fillId="38" borderId="36" xfId="0" applyFont="1" applyFill="1" applyBorder="1" applyAlignment="1">
      <alignment/>
    </xf>
    <xf numFmtId="0" fontId="15" fillId="38" borderId="80" xfId="0" applyFont="1" applyFill="1" applyBorder="1" applyAlignment="1">
      <alignment horizontal="center"/>
    </xf>
    <xf numFmtId="3" fontId="15" fillId="38" borderId="80" xfId="0" applyNumberFormat="1" applyFont="1" applyFill="1" applyBorder="1" applyAlignment="1">
      <alignment/>
    </xf>
    <xf numFmtId="3" fontId="15" fillId="38" borderId="37" xfId="0" applyNumberFormat="1" applyFont="1" applyFill="1" applyBorder="1" applyAlignment="1">
      <alignment horizontal="center"/>
    </xf>
    <xf numFmtId="0" fontId="15" fillId="38" borderId="80" xfId="0" applyFont="1" applyFill="1" applyBorder="1" applyAlignment="1">
      <alignment/>
    </xf>
    <xf numFmtId="0" fontId="15" fillId="38" borderId="80" xfId="0" applyFont="1" applyFill="1" applyBorder="1" applyAlignment="1" applyProtection="1">
      <alignment/>
      <protection locked="0"/>
    </xf>
    <xf numFmtId="0" fontId="15" fillId="38" borderId="37" xfId="0" applyFont="1" applyFill="1" applyBorder="1" applyAlignment="1" applyProtection="1">
      <alignment/>
      <protection locked="0"/>
    </xf>
    <xf numFmtId="3" fontId="15" fillId="36" borderId="80" xfId="0" applyNumberFormat="1" applyFont="1" applyFill="1" applyBorder="1" applyAlignment="1">
      <alignment horizontal="center"/>
    </xf>
    <xf numFmtId="3" fontId="15" fillId="38" borderId="37" xfId="0" applyNumberFormat="1" applyFont="1" applyFill="1" applyBorder="1" applyAlignment="1" applyProtection="1">
      <alignment/>
      <protection locked="0"/>
    </xf>
    <xf numFmtId="3" fontId="15" fillId="38" borderId="81" xfId="0" applyNumberFormat="1" applyFont="1" applyFill="1" applyBorder="1" applyAlignment="1" applyProtection="1">
      <alignment/>
      <protection locked="0"/>
    </xf>
    <xf numFmtId="3" fontId="15" fillId="38" borderId="82" xfId="0" applyNumberFormat="1" applyFont="1" applyFill="1" applyBorder="1" applyAlignment="1" applyProtection="1">
      <alignment/>
      <protection locked="0"/>
    </xf>
    <xf numFmtId="0" fontId="15" fillId="38" borderId="81" xfId="0" applyFont="1" applyFill="1" applyBorder="1" applyAlignment="1" applyProtection="1">
      <alignment/>
      <protection locked="0"/>
    </xf>
    <xf numFmtId="3" fontId="15" fillId="38" borderId="80" xfId="0" applyNumberFormat="1" applyFont="1" applyFill="1" applyBorder="1" applyAlignment="1">
      <alignment horizontal="center"/>
    </xf>
    <xf numFmtId="3" fontId="15" fillId="38" borderId="38" xfId="0" applyNumberFormat="1" applyFont="1" applyFill="1" applyBorder="1" applyAlignment="1">
      <alignment horizontal="center"/>
    </xf>
    <xf numFmtId="0" fontId="0" fillId="0" borderId="71" xfId="0" applyBorder="1" applyAlignment="1">
      <alignment horizontal="center"/>
    </xf>
    <xf numFmtId="3" fontId="0" fillId="0" borderId="71" xfId="0" applyNumberFormat="1" applyBorder="1" applyAlignment="1">
      <alignment/>
    </xf>
    <xf numFmtId="3" fontId="0" fillId="0" borderId="70" xfId="0" applyNumberFormat="1" applyBorder="1" applyAlignment="1">
      <alignment horizontal="center"/>
    </xf>
    <xf numFmtId="3" fontId="15" fillId="36" borderId="71" xfId="0" applyNumberFormat="1" applyFont="1" applyFill="1" applyBorder="1" applyAlignment="1">
      <alignment horizontal="center"/>
    </xf>
    <xf numFmtId="3" fontId="15" fillId="38" borderId="79" xfId="0" applyNumberFormat="1" applyFont="1" applyFill="1" applyBorder="1" applyAlignment="1">
      <alignment horizontal="center"/>
    </xf>
    <xf numFmtId="3" fontId="15" fillId="38" borderId="83" xfId="0" applyNumberFormat="1" applyFont="1" applyFill="1" applyBorder="1" applyAlignment="1">
      <alignment horizontal="center"/>
    </xf>
    <xf numFmtId="0" fontId="16" fillId="0" borderId="43" xfId="0" applyFont="1" applyBorder="1" applyAlignment="1">
      <alignment/>
    </xf>
    <xf numFmtId="3" fontId="18" fillId="0" borderId="43" xfId="0" applyNumberFormat="1" applyFont="1" applyFill="1" applyBorder="1" applyAlignment="1">
      <alignment horizontal="center"/>
    </xf>
    <xf numFmtId="3" fontId="18" fillId="0" borderId="84" xfId="0" applyNumberFormat="1" applyFont="1" applyFill="1" applyBorder="1" applyAlignment="1" applyProtection="1">
      <alignment/>
      <protection locked="0"/>
    </xf>
    <xf numFmtId="0" fontId="0" fillId="0" borderId="84" xfId="0" applyBorder="1" applyAlignment="1" applyProtection="1">
      <alignment/>
      <protection locked="0"/>
    </xf>
    <xf numFmtId="0" fontId="0" fillId="0" borderId="65" xfId="0" applyBorder="1" applyAlignment="1" applyProtection="1">
      <alignment/>
      <protection locked="0"/>
    </xf>
    <xf numFmtId="3" fontId="17" fillId="36" borderId="43" xfId="0" applyNumberFormat="1" applyFont="1" applyFill="1" applyBorder="1" applyAlignment="1" applyProtection="1">
      <alignment/>
      <protection locked="0"/>
    </xf>
    <xf numFmtId="1" fontId="0" fillId="0" borderId="65" xfId="0" applyNumberFormat="1" applyBorder="1" applyAlignment="1" applyProtection="1">
      <alignment/>
      <protection locked="0"/>
    </xf>
    <xf numFmtId="1" fontId="0" fillId="0" borderId="85" xfId="0" applyNumberFormat="1" applyBorder="1" applyAlignment="1" applyProtection="1">
      <alignment/>
      <protection locked="0"/>
    </xf>
    <xf numFmtId="0" fontId="0" fillId="0" borderId="85" xfId="0" applyBorder="1" applyAlignment="1" applyProtection="1">
      <alignment/>
      <protection locked="0"/>
    </xf>
    <xf numFmtId="3" fontId="17" fillId="38" borderId="64" xfId="0" applyNumberFormat="1" applyFont="1" applyFill="1" applyBorder="1" applyAlignment="1">
      <alignment/>
    </xf>
    <xf numFmtId="164" fontId="17" fillId="38" borderId="84" xfId="0" applyNumberFormat="1" applyFont="1" applyFill="1" applyBorder="1" applyAlignment="1">
      <alignment/>
    </xf>
    <xf numFmtId="3" fontId="18" fillId="0" borderId="49" xfId="0" applyNumberFormat="1" applyFont="1" applyFill="1" applyBorder="1" applyAlignment="1">
      <alignment horizontal="center"/>
    </xf>
    <xf numFmtId="3" fontId="18" fillId="0" borderId="49" xfId="0" applyNumberFormat="1" applyFont="1" applyFill="1" applyBorder="1" applyAlignment="1" applyProtection="1">
      <alignment/>
      <protection locked="0"/>
    </xf>
    <xf numFmtId="3" fontId="17" fillId="36" borderId="49" xfId="0" applyNumberFormat="1" applyFont="1" applyFill="1" applyBorder="1" applyAlignment="1" applyProtection="1">
      <alignment/>
      <protection locked="0"/>
    </xf>
    <xf numFmtId="1" fontId="0" fillId="0" borderId="26" xfId="0" applyNumberForma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3" fontId="17" fillId="38" borderId="48" xfId="0" applyNumberFormat="1" applyFont="1" applyFill="1" applyBorder="1" applyAlignment="1">
      <alignment/>
    </xf>
    <xf numFmtId="164" fontId="17" fillId="38" borderId="49" xfId="0" applyNumberFormat="1" applyFont="1" applyFill="1" applyBorder="1" applyAlignment="1">
      <alignment/>
    </xf>
    <xf numFmtId="3" fontId="18" fillId="0" borderId="71" xfId="0" applyNumberFormat="1" applyFont="1" applyFill="1" applyBorder="1" applyAlignment="1">
      <alignment horizontal="center"/>
    </xf>
    <xf numFmtId="3" fontId="18" fillId="0" borderId="71" xfId="0" applyNumberFormat="1" applyFont="1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3" fontId="17" fillId="36" borderId="71" xfId="0" applyNumberFormat="1" applyFont="1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/>
      <protection locked="0"/>
    </xf>
    <xf numFmtId="3" fontId="17" fillId="38" borderId="39" xfId="0" applyNumberFormat="1" applyFont="1" applyFill="1" applyBorder="1" applyAlignment="1">
      <alignment/>
    </xf>
    <xf numFmtId="164" fontId="17" fillId="38" borderId="71" xfId="0" applyNumberFormat="1" applyFont="1" applyFill="1" applyBorder="1" applyAlignment="1">
      <alignment/>
    </xf>
    <xf numFmtId="3" fontId="18" fillId="0" borderId="43" xfId="0" applyNumberFormat="1" applyFont="1" applyFill="1" applyBorder="1" applyAlignment="1">
      <alignment horizontal="center"/>
    </xf>
    <xf numFmtId="3" fontId="18" fillId="0" borderId="43" xfId="0" applyNumberFormat="1" applyFont="1" applyFill="1" applyBorder="1" applyAlignment="1" applyProtection="1">
      <alignment/>
      <protection locked="0"/>
    </xf>
    <xf numFmtId="0" fontId="0" fillId="0" borderId="86" xfId="0" applyBorder="1" applyAlignment="1" applyProtection="1">
      <alignment/>
      <protection locked="0"/>
    </xf>
    <xf numFmtId="3" fontId="17" fillId="36" borderId="42" xfId="0" applyNumberFormat="1" applyFont="1" applyFill="1" applyBorder="1" applyAlignment="1" applyProtection="1">
      <alignment/>
      <protection locked="0"/>
    </xf>
    <xf numFmtId="1" fontId="0" fillId="0" borderId="69" xfId="0" applyNumberFormat="1" applyBorder="1" applyAlignment="1" applyProtection="1">
      <alignment/>
      <protection locked="0"/>
    </xf>
    <xf numFmtId="0" fontId="0" fillId="0" borderId="87" xfId="0" applyBorder="1" applyAlignment="1" applyProtection="1">
      <alignment/>
      <protection locked="0"/>
    </xf>
    <xf numFmtId="3" fontId="17" fillId="38" borderId="26" xfId="0" applyNumberFormat="1" applyFont="1" applyFill="1" applyBorder="1" applyAlignment="1">
      <alignment/>
    </xf>
    <xf numFmtId="164" fontId="17" fillId="38" borderId="43" xfId="0" applyNumberFormat="1" applyFont="1" applyFill="1" applyBorder="1" applyAlignment="1">
      <alignment/>
    </xf>
    <xf numFmtId="3" fontId="18" fillId="0" borderId="49" xfId="0" applyNumberFormat="1" applyFont="1" applyFill="1" applyBorder="1" applyAlignment="1">
      <alignment horizontal="center"/>
    </xf>
    <xf numFmtId="3" fontId="18" fillId="0" borderId="49" xfId="0" applyNumberFormat="1" applyFont="1" applyFill="1" applyBorder="1" applyAlignment="1" applyProtection="1">
      <alignment/>
      <protection locked="0"/>
    </xf>
    <xf numFmtId="0" fontId="0" fillId="0" borderId="76" xfId="0" applyBorder="1" applyAlignment="1" applyProtection="1">
      <alignment/>
      <protection locked="0"/>
    </xf>
    <xf numFmtId="3" fontId="17" fillId="36" borderId="48" xfId="0" applyNumberFormat="1" applyFont="1" applyFill="1" applyBorder="1" applyAlignment="1" applyProtection="1">
      <alignment/>
      <protection locked="0"/>
    </xf>
    <xf numFmtId="1" fontId="0" fillId="0" borderId="48" xfId="0" applyNumberFormat="1" applyBorder="1" applyAlignment="1" applyProtection="1">
      <alignment/>
      <protection locked="0"/>
    </xf>
    <xf numFmtId="0" fontId="19" fillId="0" borderId="49" xfId="0" applyFont="1" applyBorder="1" applyAlignment="1">
      <alignment horizontal="center"/>
    </xf>
    <xf numFmtId="0" fontId="0" fillId="0" borderId="48" xfId="0" applyBorder="1" applyAlignment="1" applyProtection="1">
      <alignment/>
      <protection locked="0"/>
    </xf>
    <xf numFmtId="3" fontId="18" fillId="0" borderId="79" xfId="0" applyNumberFormat="1" applyFont="1" applyFill="1" applyBorder="1" applyAlignment="1">
      <alignment horizontal="center"/>
    </xf>
    <xf numFmtId="3" fontId="18" fillId="0" borderId="79" xfId="0" applyNumberFormat="1" applyFont="1" applyFill="1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3" fontId="17" fillId="36" borderId="88" xfId="0" applyNumberFormat="1" applyFont="1" applyFill="1" applyBorder="1" applyAlignment="1" applyProtection="1">
      <alignment/>
      <protection locked="0"/>
    </xf>
    <xf numFmtId="1" fontId="0" fillId="0" borderId="39" xfId="0" applyNumberFormat="1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2" xfId="0" applyFill="1" applyBorder="1" applyAlignment="1" applyProtection="1">
      <alignment/>
      <protection locked="0"/>
    </xf>
    <xf numFmtId="3" fontId="17" fillId="38" borderId="89" xfId="0" applyNumberFormat="1" applyFont="1" applyFill="1" applyBorder="1" applyAlignment="1">
      <alignment/>
    </xf>
    <xf numFmtId="164" fontId="17" fillId="38" borderId="79" xfId="0" applyNumberFormat="1" applyFont="1" applyFill="1" applyBorder="1" applyAlignment="1">
      <alignment/>
    </xf>
    <xf numFmtId="0" fontId="32" fillId="38" borderId="36" xfId="0" applyFont="1" applyFill="1" applyBorder="1" applyAlignment="1">
      <alignment/>
    </xf>
    <xf numFmtId="0" fontId="17" fillId="38" borderId="80" xfId="0" applyFont="1" applyFill="1" applyBorder="1" applyAlignment="1">
      <alignment horizontal="center"/>
    </xf>
    <xf numFmtId="3" fontId="17" fillId="38" borderId="80" xfId="0" applyNumberFormat="1" applyFont="1" applyFill="1" applyBorder="1" applyAlignment="1">
      <alignment/>
    </xf>
    <xf numFmtId="3" fontId="17" fillId="38" borderId="80" xfId="0" applyNumberFormat="1" applyFont="1" applyFill="1" applyBorder="1" applyAlignment="1">
      <alignment horizontal="center"/>
    </xf>
    <xf numFmtId="3" fontId="17" fillId="38" borderId="80" xfId="0" applyNumberFormat="1" applyFont="1" applyFill="1" applyBorder="1" applyAlignment="1" applyProtection="1">
      <alignment/>
      <protection locked="0"/>
    </xf>
    <xf numFmtId="3" fontId="17" fillId="38" borderId="38" xfId="0" applyNumberFormat="1" applyFont="1" applyFill="1" applyBorder="1" applyAlignment="1" applyProtection="1">
      <alignment/>
      <protection locked="0"/>
    </xf>
    <xf numFmtId="3" fontId="17" fillId="36" borderId="80" xfId="0" applyNumberFormat="1" applyFont="1" applyFill="1" applyBorder="1" applyAlignment="1" applyProtection="1">
      <alignment/>
      <protection/>
    </xf>
    <xf numFmtId="3" fontId="17" fillId="38" borderId="37" xfId="0" applyNumberFormat="1" applyFont="1" applyFill="1" applyBorder="1" applyAlignment="1">
      <alignment/>
    </xf>
    <xf numFmtId="3" fontId="17" fillId="38" borderId="81" xfId="0" applyNumberFormat="1" applyFont="1" applyFill="1" applyBorder="1" applyAlignment="1">
      <alignment/>
    </xf>
    <xf numFmtId="3" fontId="17" fillId="38" borderId="36" xfId="0" applyNumberFormat="1" applyFont="1" applyFill="1" applyBorder="1" applyAlignment="1">
      <alignment/>
    </xf>
    <xf numFmtId="164" fontId="17" fillId="38" borderId="80" xfId="0" applyNumberFormat="1" applyFont="1" applyFill="1" applyBorder="1" applyAlignment="1">
      <alignment/>
    </xf>
    <xf numFmtId="3" fontId="18" fillId="0" borderId="42" xfId="0" applyNumberFormat="1" applyFont="1" applyFill="1" applyBorder="1" applyAlignment="1" applyProtection="1">
      <alignment/>
      <protection locked="0"/>
    </xf>
    <xf numFmtId="3" fontId="17" fillId="38" borderId="42" xfId="0" applyNumberFormat="1" applyFont="1" applyFill="1" applyBorder="1" applyAlignment="1">
      <alignment/>
    </xf>
    <xf numFmtId="3" fontId="18" fillId="0" borderId="48" xfId="0" applyNumberFormat="1" applyFont="1" applyFill="1" applyBorder="1" applyAlignment="1" applyProtection="1">
      <alignment/>
      <protection locked="0"/>
    </xf>
    <xf numFmtId="3" fontId="18" fillId="0" borderId="88" xfId="0" applyNumberFormat="1" applyFont="1" applyFill="1" applyBorder="1" applyAlignment="1" applyProtection="1">
      <alignment/>
      <protection locked="0"/>
    </xf>
    <xf numFmtId="3" fontId="17" fillId="36" borderId="79" xfId="0" applyNumberFormat="1" applyFont="1" applyFill="1" applyBorder="1" applyAlignment="1" applyProtection="1">
      <alignment/>
      <protection locked="0"/>
    </xf>
    <xf numFmtId="1" fontId="0" fillId="0" borderId="45" xfId="0" applyNumberFormat="1" applyFill="1" applyBorder="1" applyAlignment="1" applyProtection="1">
      <alignment/>
      <protection locked="0"/>
    </xf>
    <xf numFmtId="3" fontId="17" fillId="38" borderId="36" xfId="0" applyNumberFormat="1" applyFont="1" applyFill="1" applyBorder="1" applyAlignment="1" applyProtection="1">
      <alignment/>
      <protection locked="0"/>
    </xf>
    <xf numFmtId="3" fontId="17" fillId="36" borderId="81" xfId="0" applyNumberFormat="1" applyFont="1" applyFill="1" applyBorder="1" applyAlignment="1" applyProtection="1">
      <alignment/>
      <protection/>
    </xf>
    <xf numFmtId="3" fontId="17" fillId="38" borderId="82" xfId="0" applyNumberFormat="1" applyFont="1" applyFill="1" applyBorder="1" applyAlignment="1">
      <alignment/>
    </xf>
    <xf numFmtId="3" fontId="17" fillId="0" borderId="46" xfId="0" applyNumberFormat="1" applyFont="1" applyFill="1" applyBorder="1" applyAlignment="1">
      <alignment horizontal="center"/>
    </xf>
    <xf numFmtId="3" fontId="17" fillId="0" borderId="45" xfId="0" applyNumberFormat="1" applyFont="1" applyFill="1" applyBorder="1" applyAlignment="1" applyProtection="1">
      <alignment/>
      <protection locked="0"/>
    </xf>
    <xf numFmtId="3" fontId="17" fillId="0" borderId="46" xfId="0" applyNumberFormat="1" applyFont="1" applyFill="1" applyBorder="1" applyAlignment="1" applyProtection="1">
      <alignment/>
      <protection locked="0"/>
    </xf>
    <xf numFmtId="3" fontId="17" fillId="0" borderId="8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7" fillId="0" borderId="80" xfId="0" applyNumberFormat="1" applyFont="1" applyFill="1" applyBorder="1" applyAlignment="1">
      <alignment/>
    </xf>
    <xf numFmtId="164" fontId="17" fillId="0" borderId="38" xfId="0" applyNumberFormat="1" applyFont="1" applyFill="1" applyBorder="1" applyAlignment="1">
      <alignment/>
    </xf>
    <xf numFmtId="0" fontId="32" fillId="38" borderId="34" xfId="0" applyFont="1" applyFill="1" applyBorder="1" applyAlignment="1">
      <alignment/>
    </xf>
    <xf numFmtId="3" fontId="17" fillId="38" borderId="90" xfId="0" applyNumberFormat="1" applyFont="1" applyFill="1" applyBorder="1" applyAlignment="1">
      <alignment/>
    </xf>
    <xf numFmtId="0" fontId="32" fillId="38" borderId="39" xfId="0" applyFont="1" applyFill="1" applyBorder="1" applyAlignment="1">
      <alignment/>
    </xf>
    <xf numFmtId="0" fontId="17" fillId="38" borderId="40" xfId="0" applyFont="1" applyFill="1" applyBorder="1" applyAlignment="1">
      <alignment horizontal="center"/>
    </xf>
    <xf numFmtId="3" fontId="17" fillId="38" borderId="40" xfId="0" applyNumberFormat="1" applyFont="1" applyFill="1" applyBorder="1" applyAlignment="1">
      <alignment/>
    </xf>
    <xf numFmtId="3" fontId="17" fillId="38" borderId="40" xfId="0" applyNumberFormat="1" applyFont="1" applyFill="1" applyBorder="1" applyAlignment="1">
      <alignment horizontal="center"/>
    </xf>
    <xf numFmtId="3" fontId="17" fillId="38" borderId="39" xfId="0" applyNumberFormat="1" applyFont="1" applyFill="1" applyBorder="1" applyAlignment="1" applyProtection="1">
      <alignment/>
      <protection locked="0"/>
    </xf>
    <xf numFmtId="3" fontId="17" fillId="38" borderId="40" xfId="0" applyNumberFormat="1" applyFont="1" applyFill="1" applyBorder="1" applyAlignment="1" applyProtection="1">
      <alignment/>
      <protection locked="0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9" fillId="0" borderId="0" xfId="0" applyFont="1" applyAlignment="1">
      <alignment/>
    </xf>
    <xf numFmtId="0" fontId="37" fillId="0" borderId="0" xfId="0" applyFont="1" applyAlignment="1">
      <alignment/>
    </xf>
    <xf numFmtId="0" fontId="30" fillId="39" borderId="0" xfId="0" applyFont="1" applyFill="1" applyBorder="1" applyAlignment="1">
      <alignment/>
    </xf>
    <xf numFmtId="0" fontId="34" fillId="0" borderId="34" xfId="0" applyFont="1" applyBorder="1" applyAlignment="1">
      <alignment/>
    </xf>
    <xf numFmtId="0" fontId="34" fillId="0" borderId="63" xfId="0" applyFont="1" applyBorder="1" applyAlignment="1">
      <alignment/>
    </xf>
    <xf numFmtId="0" fontId="0" fillId="0" borderId="63" xfId="0" applyBorder="1" applyAlignment="1">
      <alignment/>
    </xf>
    <xf numFmtId="0" fontId="35" fillId="38" borderId="63" xfId="0" applyFont="1" applyFill="1" applyBorder="1" applyAlignment="1">
      <alignment horizontal="center"/>
    </xf>
    <xf numFmtId="0" fontId="34" fillId="0" borderId="64" xfId="0" applyFont="1" applyBorder="1" applyAlignment="1">
      <alignment/>
    </xf>
    <xf numFmtId="0" fontId="34" fillId="0" borderId="65" xfId="0" applyFont="1" applyBorder="1" applyAlignment="1">
      <alignment/>
    </xf>
    <xf numFmtId="0" fontId="38" fillId="0" borderId="65" xfId="0" applyFont="1" applyBorder="1" applyAlignment="1">
      <alignment horizontal="center"/>
    </xf>
    <xf numFmtId="0" fontId="35" fillId="38" borderId="35" xfId="0" applyFont="1" applyFill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5" fillId="38" borderId="41" xfId="0" applyFont="1" applyFill="1" applyBorder="1" applyAlignment="1">
      <alignment horizontal="center"/>
    </xf>
    <xf numFmtId="0" fontId="34" fillId="0" borderId="66" xfId="0" applyFont="1" applyBorder="1" applyAlignment="1">
      <alignment horizontal="center"/>
    </xf>
    <xf numFmtId="0" fontId="34" fillId="0" borderId="67" xfId="0" applyFont="1" applyBorder="1" applyAlignment="1">
      <alignment horizontal="center"/>
    </xf>
    <xf numFmtId="0" fontId="35" fillId="38" borderId="40" xfId="0" applyFont="1" applyFill="1" applyBorder="1" applyAlignment="1">
      <alignment horizontal="center"/>
    </xf>
    <xf numFmtId="0" fontId="34" fillId="0" borderId="45" xfId="0" applyFont="1" applyBorder="1" applyAlignment="1">
      <alignment vertical="center"/>
    </xf>
    <xf numFmtId="0" fontId="35" fillId="0" borderId="47" xfId="0" applyFont="1" applyBorder="1" applyAlignment="1">
      <alignment/>
    </xf>
    <xf numFmtId="165" fontId="0" fillId="0" borderId="47" xfId="0" applyNumberFormat="1" applyBorder="1" applyAlignment="1">
      <alignment/>
    </xf>
    <xf numFmtId="0" fontId="40" fillId="0" borderId="18" xfId="0" applyFont="1" applyFill="1" applyBorder="1" applyAlignment="1">
      <alignment vertical="center"/>
    </xf>
    <xf numFmtId="0" fontId="40" fillId="0" borderId="46" xfId="0" applyFont="1" applyFill="1" applyBorder="1" applyAlignment="1">
      <alignment/>
    </xf>
    <xf numFmtId="1" fontId="41" fillId="38" borderId="47" xfId="0" applyNumberFormat="1" applyFont="1" applyFill="1" applyBorder="1" applyAlignment="1">
      <alignment horizontal="right" vertical="center"/>
    </xf>
    <xf numFmtId="3" fontId="40" fillId="0" borderId="69" xfId="0" applyNumberFormat="1" applyFont="1" applyBorder="1" applyAlignment="1">
      <alignment vertical="center"/>
    </xf>
    <xf numFmtId="3" fontId="40" fillId="0" borderId="68" xfId="0" applyNumberFormat="1" applyFont="1" applyBorder="1" applyAlignment="1">
      <alignment vertical="center"/>
    </xf>
    <xf numFmtId="3" fontId="40" fillId="0" borderId="18" xfId="0" applyNumberFormat="1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3" fontId="41" fillId="38" borderId="46" xfId="0" applyNumberFormat="1" applyFont="1" applyFill="1" applyBorder="1" applyAlignment="1">
      <alignment horizontal="center" vertical="center"/>
    </xf>
    <xf numFmtId="3" fontId="41" fillId="38" borderId="47" xfId="0" applyNumberFormat="1" applyFont="1" applyFill="1" applyBorder="1" applyAlignment="1">
      <alignment horizontal="center" vertical="center"/>
    </xf>
    <xf numFmtId="0" fontId="34" fillId="0" borderId="70" xfId="0" applyFont="1" applyBorder="1" applyAlignment="1">
      <alignment vertical="center"/>
    </xf>
    <xf numFmtId="0" fontId="35" fillId="0" borderId="74" xfId="0" applyFont="1" applyBorder="1" applyAlignment="1">
      <alignment/>
    </xf>
    <xf numFmtId="0" fontId="0" fillId="0" borderId="74" xfId="0" applyBorder="1" applyAlignment="1">
      <alignment/>
    </xf>
    <xf numFmtId="165" fontId="0" fillId="0" borderId="74" xfId="0" applyNumberFormat="1" applyBorder="1" applyAlignment="1">
      <alignment/>
    </xf>
    <xf numFmtId="2" fontId="40" fillId="0" borderId="72" xfId="0" applyNumberFormat="1" applyFont="1" applyBorder="1" applyAlignment="1">
      <alignment vertical="center"/>
    </xf>
    <xf numFmtId="2" fontId="40" fillId="0" borderId="71" xfId="0" applyNumberFormat="1" applyFont="1" applyBorder="1" applyAlignment="1">
      <alignment/>
    </xf>
    <xf numFmtId="2" fontId="41" fillId="38" borderId="74" xfId="0" applyNumberFormat="1" applyFont="1" applyFill="1" applyBorder="1" applyAlignment="1">
      <alignment horizontal="right" vertical="center"/>
    </xf>
    <xf numFmtId="4" fontId="40" fillId="0" borderId="72" xfId="0" applyNumberFormat="1" applyFont="1" applyBorder="1" applyAlignment="1">
      <alignment vertical="center"/>
    </xf>
    <xf numFmtId="4" fontId="40" fillId="0" borderId="67" xfId="0" applyNumberFormat="1" applyFont="1" applyBorder="1" applyAlignment="1">
      <alignment vertical="center"/>
    </xf>
    <xf numFmtId="4" fontId="40" fillId="0" borderId="73" xfId="0" applyNumberFormat="1" applyFont="1" applyBorder="1" applyAlignment="1">
      <alignment vertical="center"/>
    </xf>
    <xf numFmtId="2" fontId="40" fillId="0" borderId="67" xfId="0" applyNumberFormat="1" applyFont="1" applyBorder="1" applyAlignment="1">
      <alignment vertical="center"/>
    </xf>
    <xf numFmtId="164" fontId="41" fillId="38" borderId="71" xfId="0" applyNumberFormat="1" applyFont="1" applyFill="1" applyBorder="1" applyAlignment="1">
      <alignment vertical="center"/>
    </xf>
    <xf numFmtId="3" fontId="41" fillId="38" borderId="74" xfId="0" applyNumberFormat="1" applyFont="1" applyFill="1" applyBorder="1" applyAlignment="1">
      <alignment horizontal="center" vertical="center"/>
    </xf>
    <xf numFmtId="0" fontId="34" fillId="0" borderId="48" xfId="0" applyFont="1" applyBorder="1" applyAlignment="1">
      <alignment vertical="center"/>
    </xf>
    <xf numFmtId="0" fontId="42" fillId="0" borderId="76" xfId="0" applyFont="1" applyBorder="1" applyAlignment="1">
      <alignment horizontal="center" vertical="center"/>
    </xf>
    <xf numFmtId="3" fontId="0" fillId="0" borderId="76" xfId="0" applyNumberFormat="1" applyBorder="1" applyAlignment="1">
      <alignment/>
    </xf>
    <xf numFmtId="3" fontId="40" fillId="0" borderId="26" xfId="0" applyNumberFormat="1" applyFont="1" applyBorder="1" applyAlignment="1">
      <alignment vertical="center"/>
    </xf>
    <xf numFmtId="3" fontId="40" fillId="0" borderId="49" xfId="0" applyNumberFormat="1" applyFont="1" applyBorder="1" applyAlignment="1">
      <alignment/>
    </xf>
    <xf numFmtId="3" fontId="40" fillId="0" borderId="84" xfId="0" applyNumberFormat="1" applyFont="1" applyBorder="1" applyAlignment="1">
      <alignment/>
    </xf>
    <xf numFmtId="3" fontId="41" fillId="38" borderId="76" xfId="0" applyNumberFormat="1" applyFont="1" applyFill="1" applyBorder="1" applyAlignment="1">
      <alignment horizontal="center" vertical="center"/>
    </xf>
    <xf numFmtId="3" fontId="40" fillId="0" borderId="85" xfId="0" applyNumberFormat="1" applyFont="1" applyBorder="1" applyAlignment="1">
      <alignment vertical="center"/>
    </xf>
    <xf numFmtId="3" fontId="40" fillId="0" borderId="75" xfId="0" applyNumberFormat="1" applyFont="1" applyBorder="1" applyAlignment="1">
      <alignment vertical="center"/>
    </xf>
    <xf numFmtId="3" fontId="40" fillId="0" borderId="11" xfId="0" applyNumberFormat="1" applyFont="1" applyBorder="1" applyAlignment="1">
      <alignment vertical="center"/>
    </xf>
    <xf numFmtId="3" fontId="41" fillId="38" borderId="49" xfId="0" applyNumberFormat="1" applyFont="1" applyFill="1" applyBorder="1" applyAlignment="1">
      <alignment horizontal="center" vertical="center"/>
    </xf>
    <xf numFmtId="0" fontId="35" fillId="0" borderId="76" xfId="0" applyFont="1" applyBorder="1" applyAlignment="1">
      <alignment/>
    </xf>
    <xf numFmtId="3" fontId="0" fillId="0" borderId="44" xfId="0" applyNumberFormat="1" applyBorder="1" applyAlignment="1">
      <alignment/>
    </xf>
    <xf numFmtId="3" fontId="40" fillId="0" borderId="77" xfId="0" applyNumberFormat="1" applyFont="1" applyBorder="1" applyAlignment="1">
      <alignment vertical="center"/>
    </xf>
    <xf numFmtId="3" fontId="40" fillId="0" borderId="10" xfId="0" applyNumberFormat="1" applyFont="1" applyBorder="1" applyAlignment="1">
      <alignment vertical="center"/>
    </xf>
    <xf numFmtId="3" fontId="40" fillId="0" borderId="78" xfId="0" applyNumberFormat="1" applyFont="1" applyBorder="1" applyAlignment="1">
      <alignment vertical="center"/>
    </xf>
    <xf numFmtId="0" fontId="42" fillId="0" borderId="47" xfId="0" applyFont="1" applyBorder="1" applyAlignment="1">
      <alignment horizontal="center" vertical="center"/>
    </xf>
    <xf numFmtId="3" fontId="40" fillId="0" borderId="18" xfId="0" applyNumberFormat="1" applyFont="1" applyFill="1" applyBorder="1" applyAlignment="1">
      <alignment vertical="center"/>
    </xf>
    <xf numFmtId="3" fontId="40" fillId="0" borderId="46" xfId="0" applyNumberFormat="1" applyFont="1" applyFill="1" applyBorder="1" applyAlignment="1">
      <alignment/>
    </xf>
    <xf numFmtId="3" fontId="40" fillId="0" borderId="0" xfId="0" applyNumberFormat="1" applyFont="1" applyAlignment="1">
      <alignment vertical="center"/>
    </xf>
    <xf numFmtId="0" fontId="35" fillId="38" borderId="36" xfId="0" applyFont="1" applyFill="1" applyBorder="1" applyAlignment="1">
      <alignment vertical="center"/>
    </xf>
    <xf numFmtId="0" fontId="35" fillId="38" borderId="38" xfId="0" applyFont="1" applyFill="1" applyBorder="1" applyAlignment="1">
      <alignment/>
    </xf>
    <xf numFmtId="0" fontId="43" fillId="38" borderId="38" xfId="0" applyFont="1" applyFill="1" applyBorder="1" applyAlignment="1">
      <alignment horizontal="center" vertical="center"/>
    </xf>
    <xf numFmtId="3" fontId="15" fillId="38" borderId="38" xfId="0" applyNumberFormat="1" applyFont="1" applyFill="1" applyBorder="1" applyAlignment="1">
      <alignment/>
    </xf>
    <xf numFmtId="3" fontId="41" fillId="38" borderId="37" xfId="0" applyNumberFormat="1" applyFont="1" applyFill="1" applyBorder="1" applyAlignment="1">
      <alignment vertical="center"/>
    </xf>
    <xf numFmtId="3" fontId="41" fillId="38" borderId="80" xfId="0" applyNumberFormat="1" applyFont="1" applyFill="1" applyBorder="1" applyAlignment="1">
      <alignment/>
    </xf>
    <xf numFmtId="3" fontId="41" fillId="38" borderId="38" xfId="0" applyNumberFormat="1" applyFont="1" applyFill="1" applyBorder="1" applyAlignment="1">
      <alignment horizontal="center" vertical="center"/>
    </xf>
    <xf numFmtId="3" fontId="41" fillId="38" borderId="81" xfId="0" applyNumberFormat="1" applyFont="1" applyFill="1" applyBorder="1" applyAlignment="1">
      <alignment vertical="center"/>
    </xf>
    <xf numFmtId="3" fontId="41" fillId="38" borderId="82" xfId="0" applyNumberFormat="1" applyFont="1" applyFill="1" applyBorder="1" applyAlignment="1">
      <alignment vertical="center"/>
    </xf>
    <xf numFmtId="3" fontId="41" fillId="38" borderId="80" xfId="0" applyNumberFormat="1" applyFont="1" applyFill="1" applyBorder="1" applyAlignment="1">
      <alignment horizontal="center" vertical="center"/>
    </xf>
    <xf numFmtId="3" fontId="40" fillId="0" borderId="71" xfId="0" applyNumberFormat="1" applyFont="1" applyBorder="1" applyAlignment="1">
      <alignment/>
    </xf>
    <xf numFmtId="0" fontId="34" fillId="0" borderId="64" xfId="0" applyFont="1" applyBorder="1" applyAlignment="1">
      <alignment vertical="center"/>
    </xf>
    <xf numFmtId="0" fontId="44" fillId="0" borderId="86" xfId="0" applyFont="1" applyBorder="1" applyAlignment="1">
      <alignment horizontal="center"/>
    </xf>
    <xf numFmtId="3" fontId="0" fillId="0" borderId="86" xfId="0" applyNumberFormat="1" applyBorder="1" applyAlignment="1">
      <alignment/>
    </xf>
    <xf numFmtId="3" fontId="40" fillId="0" borderId="84" xfId="0" applyNumberFormat="1" applyFont="1" applyFill="1" applyBorder="1" applyAlignment="1">
      <alignment/>
    </xf>
    <xf numFmtId="3" fontId="41" fillId="38" borderId="63" xfId="0" applyNumberFormat="1" applyFont="1" applyFill="1" applyBorder="1" applyAlignment="1">
      <alignment vertical="center"/>
    </xf>
    <xf numFmtId="3" fontId="40" fillId="0" borderId="65" xfId="0" applyNumberFormat="1" applyFont="1" applyBorder="1" applyAlignment="1">
      <alignment vertical="center"/>
    </xf>
    <xf numFmtId="3" fontId="41" fillId="38" borderId="35" xfId="0" applyNumberFormat="1" applyFont="1" applyFill="1" applyBorder="1" applyAlignment="1">
      <alignment vertical="center"/>
    </xf>
    <xf numFmtId="164" fontId="41" fillId="38" borderId="63" xfId="0" applyNumberFormat="1" applyFont="1" applyFill="1" applyBorder="1" applyAlignment="1">
      <alignment vertical="center"/>
    </xf>
    <xf numFmtId="0" fontId="44" fillId="0" borderId="76" xfId="0" applyFont="1" applyBorder="1" applyAlignment="1">
      <alignment horizontal="center"/>
    </xf>
    <xf numFmtId="3" fontId="40" fillId="0" borderId="49" xfId="0" applyNumberFormat="1" applyFont="1" applyFill="1" applyBorder="1" applyAlignment="1">
      <alignment/>
    </xf>
    <xf numFmtId="3" fontId="41" fillId="38" borderId="76" xfId="0" applyNumberFormat="1" applyFont="1" applyFill="1" applyBorder="1" applyAlignment="1">
      <alignment vertical="center"/>
    </xf>
    <xf numFmtId="3" fontId="41" fillId="38" borderId="49" xfId="0" applyNumberFormat="1" applyFont="1" applyFill="1" applyBorder="1" applyAlignment="1">
      <alignment vertical="center"/>
    </xf>
    <xf numFmtId="164" fontId="41" fillId="38" borderId="76" xfId="0" applyNumberFormat="1" applyFont="1" applyFill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44" fillId="0" borderId="41" xfId="0" applyFont="1" applyBorder="1" applyAlignment="1">
      <alignment horizontal="center"/>
    </xf>
    <xf numFmtId="3" fontId="0" fillId="0" borderId="41" xfId="0" applyNumberFormat="1" applyBorder="1" applyAlignment="1">
      <alignment/>
    </xf>
    <xf numFmtId="3" fontId="40" fillId="0" borderId="40" xfId="0" applyNumberFormat="1" applyFont="1" applyFill="1" applyBorder="1" applyAlignment="1">
      <alignment/>
    </xf>
    <xf numFmtId="3" fontId="41" fillId="38" borderId="74" xfId="0" applyNumberFormat="1" applyFont="1" applyFill="1" applyBorder="1" applyAlignment="1">
      <alignment vertical="center"/>
    </xf>
    <xf numFmtId="3" fontId="40" fillId="0" borderId="66" xfId="0" applyNumberFormat="1" applyFont="1" applyBorder="1" applyAlignment="1">
      <alignment vertical="center"/>
    </xf>
    <xf numFmtId="3" fontId="40" fillId="0" borderId="24" xfId="0" applyNumberFormat="1" applyFont="1" applyBorder="1" applyAlignment="1">
      <alignment vertical="center"/>
    </xf>
    <xf numFmtId="3" fontId="41" fillId="38" borderId="40" xfId="0" applyNumberFormat="1" applyFont="1" applyFill="1" applyBorder="1" applyAlignment="1">
      <alignment vertical="center"/>
    </xf>
    <xf numFmtId="164" fontId="41" fillId="38" borderId="41" xfId="0" applyNumberFormat="1" applyFont="1" applyFill="1" applyBorder="1" applyAlignment="1">
      <alignment vertical="center"/>
    </xf>
    <xf numFmtId="0" fontId="34" fillId="0" borderId="86" xfId="0" applyFont="1" applyBorder="1" applyAlignment="1">
      <alignment horizontal="center" vertical="center"/>
    </xf>
    <xf numFmtId="3" fontId="41" fillId="38" borderId="44" xfId="0" applyNumberFormat="1" applyFont="1" applyFill="1" applyBorder="1" applyAlignment="1">
      <alignment vertical="center"/>
    </xf>
    <xf numFmtId="0" fontId="34" fillId="0" borderId="47" xfId="0" applyFont="1" applyBorder="1" applyAlignment="1">
      <alignment horizontal="center" vertical="center"/>
    </xf>
    <xf numFmtId="3" fontId="40" fillId="0" borderId="43" xfId="0" applyNumberFormat="1" applyFont="1" applyFill="1" applyBorder="1" applyAlignment="1">
      <alignment/>
    </xf>
    <xf numFmtId="0" fontId="34" fillId="0" borderId="76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3" fontId="41" fillId="38" borderId="83" xfId="0" applyNumberFormat="1" applyFont="1" applyFill="1" applyBorder="1" applyAlignment="1">
      <alignment vertical="center"/>
    </xf>
    <xf numFmtId="3" fontId="40" fillId="0" borderId="45" xfId="0" applyNumberFormat="1" applyFont="1" applyFill="1" applyBorder="1" applyAlignment="1">
      <alignment vertical="center"/>
    </xf>
    <xf numFmtId="3" fontId="41" fillId="38" borderId="46" xfId="0" applyNumberFormat="1" applyFont="1" applyFill="1" applyBorder="1" applyAlignment="1">
      <alignment vertical="center"/>
    </xf>
    <xf numFmtId="164" fontId="41" fillId="38" borderId="47" xfId="0" applyNumberFormat="1" applyFont="1" applyFill="1" applyBorder="1" applyAlignment="1">
      <alignment vertical="center"/>
    </xf>
    <xf numFmtId="0" fontId="41" fillId="38" borderId="36" xfId="0" applyFont="1" applyFill="1" applyBorder="1" applyAlignment="1">
      <alignment vertical="center"/>
    </xf>
    <xf numFmtId="0" fontId="34" fillId="38" borderId="47" xfId="0" applyFont="1" applyFill="1" applyBorder="1" applyAlignment="1">
      <alignment horizontal="center" vertical="center"/>
    </xf>
    <xf numFmtId="0" fontId="42" fillId="38" borderId="38" xfId="0" applyFont="1" applyFill="1" applyBorder="1" applyAlignment="1">
      <alignment horizontal="center" vertical="center"/>
    </xf>
    <xf numFmtId="3" fontId="17" fillId="38" borderId="38" xfId="0" applyNumberFormat="1" applyFont="1" applyFill="1" applyBorder="1" applyAlignment="1">
      <alignment/>
    </xf>
    <xf numFmtId="3" fontId="41" fillId="38" borderId="38" xfId="0" applyNumberFormat="1" applyFont="1" applyFill="1" applyBorder="1" applyAlignment="1">
      <alignment vertical="center"/>
    </xf>
    <xf numFmtId="3" fontId="41" fillId="38" borderId="80" xfId="0" applyNumberFormat="1" applyFont="1" applyFill="1" applyBorder="1" applyAlignment="1">
      <alignment vertical="center"/>
    </xf>
    <xf numFmtId="164" fontId="41" fillId="38" borderId="38" xfId="0" applyNumberFormat="1" applyFont="1" applyFill="1" applyBorder="1" applyAlignment="1">
      <alignment vertical="center"/>
    </xf>
    <xf numFmtId="0" fontId="42" fillId="0" borderId="76" xfId="0" applyFont="1" applyBorder="1" applyAlignment="1">
      <alignment/>
    </xf>
    <xf numFmtId="0" fontId="42" fillId="0" borderId="74" xfId="0" applyFont="1" applyBorder="1" applyAlignment="1">
      <alignment/>
    </xf>
    <xf numFmtId="0" fontId="42" fillId="0" borderId="47" xfId="0" applyFont="1" applyBorder="1" applyAlignment="1">
      <alignment horizontal="center"/>
    </xf>
    <xf numFmtId="0" fontId="41" fillId="38" borderId="47" xfId="0" applyFont="1" applyFill="1" applyBorder="1" applyAlignment="1">
      <alignment/>
    </xf>
    <xf numFmtId="0" fontId="35" fillId="0" borderId="38" xfId="0" applyFont="1" applyBorder="1" applyAlignment="1">
      <alignment/>
    </xf>
    <xf numFmtId="3" fontId="41" fillId="0" borderId="46" xfId="0" applyNumberFormat="1" applyFont="1" applyFill="1" applyBorder="1" applyAlignment="1">
      <alignment/>
    </xf>
    <xf numFmtId="3" fontId="41" fillId="38" borderId="47" xfId="0" applyNumberFormat="1" applyFont="1" applyFill="1" applyBorder="1" applyAlignment="1">
      <alignment vertical="center"/>
    </xf>
    <xf numFmtId="3" fontId="40" fillId="0" borderId="0" xfId="0" applyNumberFormat="1" applyFont="1" applyBorder="1" applyAlignment="1">
      <alignment vertical="center"/>
    </xf>
    <xf numFmtId="0" fontId="40" fillId="38" borderId="36" xfId="0" applyFont="1" applyFill="1" applyBorder="1" applyAlignment="1">
      <alignment vertical="center"/>
    </xf>
    <xf numFmtId="0" fontId="41" fillId="38" borderId="38" xfId="0" applyFont="1" applyFill="1" applyBorder="1" applyAlignment="1">
      <alignment/>
    </xf>
    <xf numFmtId="0" fontId="43" fillId="38" borderId="38" xfId="0" applyFont="1" applyFill="1" applyBorder="1" applyAlignment="1">
      <alignment horizontal="center"/>
    </xf>
    <xf numFmtId="0" fontId="45" fillId="38" borderId="38" xfId="0" applyFont="1" applyFill="1" applyBorder="1" applyAlignment="1">
      <alignment horizontal="center"/>
    </xf>
    <xf numFmtId="3" fontId="41" fillId="38" borderId="36" xfId="0" applyNumberFormat="1" applyFont="1" applyFill="1" applyBorder="1" applyAlignment="1">
      <alignment vertical="center"/>
    </xf>
    <xf numFmtId="14" fontId="29" fillId="40" borderId="0" xfId="0" applyNumberFormat="1" applyFont="1" applyFill="1" applyAlignment="1">
      <alignment/>
    </xf>
    <xf numFmtId="0" fontId="14" fillId="41" borderId="91" xfId="0" applyFont="1" applyFill="1" applyBorder="1" applyAlignment="1">
      <alignment/>
    </xf>
    <xf numFmtId="0" fontId="30" fillId="41" borderId="92" xfId="0" applyFont="1" applyFill="1" applyBorder="1" applyAlignment="1">
      <alignment/>
    </xf>
    <xf numFmtId="0" fontId="31" fillId="41" borderId="92" xfId="0" applyFont="1" applyFill="1" applyBorder="1" applyAlignment="1">
      <alignment horizontal="center"/>
    </xf>
    <xf numFmtId="0" fontId="30" fillId="41" borderId="93" xfId="0" applyFont="1" applyFill="1" applyBorder="1" applyAlignment="1">
      <alignment/>
    </xf>
    <xf numFmtId="0" fontId="0" fillId="41" borderId="94" xfId="0" applyFill="1" applyBorder="1" applyAlignment="1">
      <alignment/>
    </xf>
    <xf numFmtId="0" fontId="0" fillId="41" borderId="95" xfId="0" applyFill="1" applyBorder="1" applyAlignment="1">
      <alignment/>
    </xf>
    <xf numFmtId="0" fontId="0" fillId="41" borderId="95" xfId="0" applyFill="1" applyBorder="1" applyAlignment="1">
      <alignment horizontal="center"/>
    </xf>
    <xf numFmtId="0" fontId="0" fillId="41" borderId="96" xfId="0" applyFill="1" applyBorder="1" applyAlignment="1">
      <alignment/>
    </xf>
    <xf numFmtId="0" fontId="15" fillId="40" borderId="95" xfId="0" applyFont="1" applyFill="1" applyBorder="1" applyAlignment="1">
      <alignment horizontal="center"/>
    </xf>
    <xf numFmtId="0" fontId="0" fillId="41" borderId="97" xfId="0" applyFill="1" applyBorder="1" applyAlignment="1">
      <alignment/>
    </xf>
    <xf numFmtId="0" fontId="0" fillId="41" borderId="98" xfId="0" applyFill="1" applyBorder="1" applyAlignment="1">
      <alignment/>
    </xf>
    <xf numFmtId="0" fontId="8" fillId="41" borderId="98" xfId="0" applyFont="1" applyFill="1" applyBorder="1" applyAlignment="1">
      <alignment horizontal="center"/>
    </xf>
    <xf numFmtId="0" fontId="15" fillId="42" borderId="95" xfId="0" applyFont="1" applyFill="1" applyBorder="1" applyAlignment="1">
      <alignment horizontal="center"/>
    </xf>
    <xf numFmtId="0" fontId="15" fillId="42" borderId="96" xfId="0" applyFont="1" applyFill="1" applyBorder="1" applyAlignment="1">
      <alignment horizontal="center"/>
    </xf>
    <xf numFmtId="0" fontId="16" fillId="41" borderId="99" xfId="0" applyFont="1" applyFill="1" applyBorder="1" applyAlignment="1">
      <alignment horizontal="center"/>
    </xf>
    <xf numFmtId="0" fontId="0" fillId="41" borderId="100" xfId="0" applyFont="1" applyFill="1" applyBorder="1" applyAlignment="1">
      <alignment horizontal="center"/>
    </xf>
    <xf numFmtId="0" fontId="0" fillId="41" borderId="101" xfId="0" applyFont="1" applyFill="1" applyBorder="1" applyAlignment="1">
      <alignment horizontal="center"/>
    </xf>
    <xf numFmtId="0" fontId="15" fillId="40" borderId="100" xfId="0" applyFont="1" applyFill="1" applyBorder="1" applyAlignment="1">
      <alignment horizontal="center"/>
    </xf>
    <xf numFmtId="0" fontId="0" fillId="41" borderId="102" xfId="0" applyFont="1" applyFill="1" applyBorder="1" applyAlignment="1">
      <alignment horizontal="center"/>
    </xf>
    <xf numFmtId="0" fontId="0" fillId="41" borderId="103" xfId="0" applyFont="1" applyFill="1" applyBorder="1" applyAlignment="1">
      <alignment horizontal="center"/>
    </xf>
    <xf numFmtId="0" fontId="15" fillId="42" borderId="100" xfId="0" applyFont="1" applyFill="1" applyBorder="1" applyAlignment="1">
      <alignment horizontal="center"/>
    </xf>
    <xf numFmtId="0" fontId="15" fillId="42" borderId="101" xfId="0" applyFont="1" applyFill="1" applyBorder="1" applyAlignment="1">
      <alignment horizontal="center"/>
    </xf>
    <xf numFmtId="0" fontId="16" fillId="0" borderId="104" xfId="0" applyFont="1" applyBorder="1" applyAlignment="1">
      <alignment/>
    </xf>
    <xf numFmtId="0" fontId="0" fillId="0" borderId="105" xfId="0" applyBorder="1" applyAlignment="1">
      <alignment/>
    </xf>
    <xf numFmtId="165" fontId="0" fillId="0" borderId="105" xfId="0" applyNumberFormat="1" applyBorder="1" applyAlignment="1">
      <alignment/>
    </xf>
    <xf numFmtId="165" fontId="0" fillId="0" borderId="106" xfId="0" applyNumberFormat="1" applyFill="1" applyBorder="1" applyAlignment="1">
      <alignment horizontal="center"/>
    </xf>
    <xf numFmtId="165" fontId="0" fillId="0" borderId="95" xfId="0" applyNumberFormat="1" applyFill="1" applyBorder="1" applyAlignment="1">
      <alignment/>
    </xf>
    <xf numFmtId="165" fontId="0" fillId="0" borderId="107" xfId="0" applyNumberFormat="1" applyFill="1" applyBorder="1" applyAlignment="1" applyProtection="1">
      <alignment/>
      <protection locked="0"/>
    </xf>
    <xf numFmtId="165" fontId="15" fillId="40" borderId="105" xfId="0" applyNumberFormat="1" applyFont="1" applyFill="1" applyBorder="1" applyAlignment="1">
      <alignment horizontal="right"/>
    </xf>
    <xf numFmtId="165" fontId="0" fillId="0" borderId="108" xfId="0" applyNumberFormat="1" applyBorder="1" applyAlignment="1" applyProtection="1">
      <alignment/>
      <protection locked="0"/>
    </xf>
    <xf numFmtId="165" fontId="0" fillId="0" borderId="107" xfId="0" applyNumberFormat="1" applyBorder="1" applyAlignment="1" applyProtection="1">
      <alignment/>
      <protection locked="0"/>
    </xf>
    <xf numFmtId="165" fontId="0" fillId="0" borderId="109" xfId="0" applyNumberFormat="1" applyBorder="1" applyAlignment="1" applyProtection="1">
      <alignment/>
      <protection locked="0"/>
    </xf>
    <xf numFmtId="165" fontId="0" fillId="0" borderId="109" xfId="0" applyNumberFormat="1" applyFill="1" applyBorder="1" applyAlignment="1" applyProtection="1">
      <alignment/>
      <protection locked="0"/>
    </xf>
    <xf numFmtId="165" fontId="15" fillId="42" borderId="110" xfId="0" applyNumberFormat="1" applyFont="1" applyFill="1" applyBorder="1" applyAlignment="1">
      <alignment horizontal="center"/>
    </xf>
    <xf numFmtId="3" fontId="15" fillId="42" borderId="111" xfId="0" applyNumberFormat="1" applyFont="1" applyFill="1" applyBorder="1" applyAlignment="1">
      <alignment horizontal="center"/>
    </xf>
    <xf numFmtId="0" fontId="16" fillId="0" borderId="112" xfId="0" applyFont="1" applyBorder="1" applyAlignment="1">
      <alignment/>
    </xf>
    <xf numFmtId="0" fontId="0" fillId="0" borderId="113" xfId="0" applyBorder="1" applyAlignment="1">
      <alignment/>
    </xf>
    <xf numFmtId="165" fontId="0" fillId="0" borderId="113" xfId="0" applyNumberFormat="1" applyBorder="1" applyAlignment="1">
      <alignment/>
    </xf>
    <xf numFmtId="165" fontId="0" fillId="0" borderId="114" xfId="0" applyNumberFormat="1" applyBorder="1" applyAlignment="1">
      <alignment horizontal="center"/>
    </xf>
    <xf numFmtId="165" fontId="0" fillId="0" borderId="114" xfId="0" applyNumberFormat="1" applyBorder="1" applyAlignment="1" applyProtection="1">
      <alignment/>
      <protection locked="0"/>
    </xf>
    <xf numFmtId="165" fontId="15" fillId="40" borderId="113" xfId="0" applyNumberFormat="1" applyFont="1" applyFill="1" applyBorder="1" applyAlignment="1">
      <alignment horizontal="right"/>
    </xf>
    <xf numFmtId="165" fontId="0" fillId="0" borderId="103" xfId="0" applyNumberFormat="1" applyBorder="1" applyAlignment="1" applyProtection="1">
      <alignment/>
      <protection locked="0"/>
    </xf>
    <xf numFmtId="165" fontId="0" fillId="0" borderId="115" xfId="0" applyNumberFormat="1" applyBorder="1" applyAlignment="1" applyProtection="1">
      <alignment/>
      <protection locked="0"/>
    </xf>
    <xf numFmtId="165" fontId="15" fillId="42" borderId="113" xfId="0" applyNumberFormat="1" applyFont="1" applyFill="1" applyBorder="1" applyAlignment="1">
      <alignment/>
    </xf>
    <xf numFmtId="3" fontId="15" fillId="42" borderId="116" xfId="0" applyNumberFormat="1" applyFont="1" applyFill="1" applyBorder="1" applyAlignment="1">
      <alignment horizontal="center"/>
    </xf>
    <xf numFmtId="0" fontId="16" fillId="0" borderId="117" xfId="0" applyFont="1" applyBorder="1" applyAlignment="1">
      <alignment/>
    </xf>
    <xf numFmtId="0" fontId="0" fillId="0" borderId="105" xfId="0" applyFont="1" applyBorder="1" applyAlignment="1">
      <alignment horizontal="center"/>
    </xf>
    <xf numFmtId="3" fontId="0" fillId="0" borderId="105" xfId="0" applyNumberFormat="1" applyBorder="1" applyAlignment="1">
      <alignment/>
    </xf>
    <xf numFmtId="3" fontId="0" fillId="0" borderId="118" xfId="0" applyNumberFormat="1" applyFont="1" applyBorder="1" applyAlignment="1">
      <alignment horizontal="center"/>
    </xf>
    <xf numFmtId="0" fontId="0" fillId="0" borderId="119" xfId="0" applyBorder="1" applyAlignment="1">
      <alignment/>
    </xf>
    <xf numFmtId="0" fontId="0" fillId="0" borderId="118" xfId="0" applyBorder="1" applyAlignment="1" applyProtection="1">
      <alignment/>
      <protection locked="0"/>
    </xf>
    <xf numFmtId="3" fontId="15" fillId="40" borderId="105" xfId="0" applyNumberFormat="1" applyFont="1" applyFill="1" applyBorder="1" applyAlignment="1">
      <alignment horizontal="center"/>
    </xf>
    <xf numFmtId="3" fontId="0" fillId="0" borderId="118" xfId="0" applyNumberFormat="1" applyBorder="1" applyAlignment="1" applyProtection="1">
      <alignment/>
      <protection locked="0"/>
    </xf>
    <xf numFmtId="3" fontId="0" fillId="0" borderId="120" xfId="0" applyNumberFormat="1" applyBorder="1" applyAlignment="1" applyProtection="1">
      <alignment/>
      <protection locked="0"/>
    </xf>
    <xf numFmtId="3" fontId="0" fillId="0" borderId="121" xfId="0" applyNumberFormat="1" applyBorder="1" applyAlignment="1" applyProtection="1">
      <alignment/>
      <protection locked="0"/>
    </xf>
    <xf numFmtId="0" fontId="0" fillId="0" borderId="120" xfId="0" applyBorder="1" applyAlignment="1" applyProtection="1">
      <alignment/>
      <protection locked="0"/>
    </xf>
    <xf numFmtId="3" fontId="15" fillId="42" borderId="119" xfId="0" applyNumberFormat="1" applyFont="1" applyFill="1" applyBorder="1" applyAlignment="1">
      <alignment horizontal="center"/>
    </xf>
    <xf numFmtId="3" fontId="15" fillId="42" borderId="122" xfId="0" applyNumberFormat="1" applyFont="1" applyFill="1" applyBorder="1" applyAlignment="1">
      <alignment horizontal="center"/>
    </xf>
    <xf numFmtId="0" fontId="16" fillId="0" borderId="123" xfId="0" applyFont="1" applyBorder="1" applyAlignment="1">
      <alignment/>
    </xf>
    <xf numFmtId="0" fontId="0" fillId="0" borderId="119" xfId="0" applyFont="1" applyBorder="1" applyAlignment="1">
      <alignment horizontal="center"/>
    </xf>
    <xf numFmtId="3" fontId="0" fillId="0" borderId="119" xfId="0" applyNumberFormat="1" applyBorder="1" applyAlignment="1">
      <alignment/>
    </xf>
    <xf numFmtId="3" fontId="15" fillId="40" borderId="119" xfId="0" applyNumberFormat="1" applyFont="1" applyFill="1" applyBorder="1" applyAlignment="1">
      <alignment horizontal="center"/>
    </xf>
    <xf numFmtId="3" fontId="0" fillId="0" borderId="124" xfId="0" applyNumberFormat="1" applyBorder="1" applyAlignment="1" applyProtection="1">
      <alignment/>
      <protection locked="0"/>
    </xf>
    <xf numFmtId="3" fontId="0" fillId="0" borderId="125" xfId="0" applyNumberFormat="1" applyBorder="1" applyAlignment="1" applyProtection="1">
      <alignment/>
      <protection locked="0"/>
    </xf>
    <xf numFmtId="3" fontId="0" fillId="0" borderId="126" xfId="0" applyNumberFormat="1" applyBorder="1" applyAlignment="1" applyProtection="1">
      <alignment/>
      <protection locked="0"/>
    </xf>
    <xf numFmtId="0" fontId="0" fillId="0" borderId="127" xfId="0" applyFont="1" applyBorder="1" applyAlignment="1">
      <alignment horizontal="center"/>
    </xf>
    <xf numFmtId="3" fontId="0" fillId="0" borderId="127" xfId="0" applyNumberFormat="1" applyBorder="1" applyAlignment="1">
      <alignment/>
    </xf>
    <xf numFmtId="3" fontId="0" fillId="0" borderId="106" xfId="0" applyNumberFormat="1" applyFont="1" applyFill="1" applyBorder="1" applyAlignment="1">
      <alignment horizontal="center"/>
    </xf>
    <xf numFmtId="0" fontId="0" fillId="0" borderId="110" xfId="0" applyFill="1" applyBorder="1" applyAlignment="1">
      <alignment/>
    </xf>
    <xf numFmtId="0" fontId="0" fillId="0" borderId="107" xfId="0" applyFill="1" applyBorder="1" applyAlignment="1" applyProtection="1">
      <alignment/>
      <protection locked="0"/>
    </xf>
    <xf numFmtId="3" fontId="15" fillId="40" borderId="127" xfId="0" applyNumberFormat="1" applyFont="1" applyFill="1" applyBorder="1" applyAlignment="1">
      <alignment horizontal="center"/>
    </xf>
    <xf numFmtId="3" fontId="0" fillId="0" borderId="109" xfId="0" applyNumberFormat="1" applyBorder="1" applyAlignment="1" applyProtection="1">
      <alignment/>
      <protection locked="0"/>
    </xf>
    <xf numFmtId="3" fontId="0" fillId="0" borderId="107" xfId="0" applyNumberFormat="1" applyBorder="1" applyAlignment="1" applyProtection="1">
      <alignment/>
      <protection locked="0"/>
    </xf>
    <xf numFmtId="0" fontId="0" fillId="0" borderId="109" xfId="0" applyBorder="1" applyAlignment="1" applyProtection="1">
      <alignment/>
      <protection locked="0"/>
    </xf>
    <xf numFmtId="0" fontId="0" fillId="0" borderId="109" xfId="0" applyFill="1" applyBorder="1" applyAlignment="1" applyProtection="1">
      <alignment/>
      <protection locked="0"/>
    </xf>
    <xf numFmtId="3" fontId="15" fillId="42" borderId="110" xfId="0" applyNumberFormat="1" applyFont="1" applyFill="1" applyBorder="1" applyAlignment="1">
      <alignment horizontal="center"/>
    </xf>
    <xf numFmtId="0" fontId="16" fillId="42" borderId="91" xfId="0" applyFont="1" applyFill="1" applyBorder="1" applyAlignment="1">
      <alignment/>
    </xf>
    <xf numFmtId="0" fontId="15" fillId="42" borderId="128" xfId="0" applyFont="1" applyFill="1" applyBorder="1" applyAlignment="1">
      <alignment horizontal="center"/>
    </xf>
    <xf numFmtId="3" fontId="15" fillId="42" borderId="128" xfId="0" applyNumberFormat="1" applyFont="1" applyFill="1" applyBorder="1" applyAlignment="1">
      <alignment/>
    </xf>
    <xf numFmtId="3" fontId="15" fillId="42" borderId="92" xfId="0" applyNumberFormat="1" applyFont="1" applyFill="1" applyBorder="1" applyAlignment="1">
      <alignment horizontal="center"/>
    </xf>
    <xf numFmtId="0" fontId="15" fillId="42" borderId="128" xfId="0" applyFont="1" applyFill="1" applyBorder="1" applyAlignment="1">
      <alignment/>
    </xf>
    <xf numFmtId="0" fontId="15" fillId="42" borderId="92" xfId="0" applyFont="1" applyFill="1" applyBorder="1" applyAlignment="1" applyProtection="1">
      <alignment/>
      <protection locked="0"/>
    </xf>
    <xf numFmtId="3" fontId="15" fillId="40" borderId="128" xfId="0" applyNumberFormat="1" applyFont="1" applyFill="1" applyBorder="1" applyAlignment="1">
      <alignment horizontal="center"/>
    </xf>
    <xf numFmtId="3" fontId="15" fillId="42" borderId="92" xfId="0" applyNumberFormat="1" applyFont="1" applyFill="1" applyBorder="1" applyAlignment="1" applyProtection="1">
      <alignment/>
      <protection locked="0"/>
    </xf>
    <xf numFmtId="3" fontId="15" fillId="42" borderId="129" xfId="0" applyNumberFormat="1" applyFont="1" applyFill="1" applyBorder="1" applyAlignment="1" applyProtection="1">
      <alignment/>
      <protection locked="0"/>
    </xf>
    <xf numFmtId="3" fontId="15" fillId="42" borderId="130" xfId="0" applyNumberFormat="1" applyFont="1" applyFill="1" applyBorder="1" applyAlignment="1" applyProtection="1">
      <alignment/>
      <protection locked="0"/>
    </xf>
    <xf numFmtId="3" fontId="15" fillId="42" borderId="129" xfId="0" applyNumberFormat="1" applyFont="1" applyFill="1" applyBorder="1" applyAlignment="1" applyProtection="1">
      <alignment/>
      <protection locked="0"/>
    </xf>
    <xf numFmtId="0" fontId="15" fillId="42" borderId="129" xfId="0" applyFont="1" applyFill="1" applyBorder="1" applyAlignment="1" applyProtection="1">
      <alignment/>
      <protection locked="0"/>
    </xf>
    <xf numFmtId="3" fontId="15" fillId="42" borderId="128" xfId="0" applyNumberFormat="1" applyFont="1" applyFill="1" applyBorder="1" applyAlignment="1">
      <alignment horizontal="center"/>
    </xf>
    <xf numFmtId="3" fontId="15" fillId="42" borderId="93" xfId="0" applyNumberFormat="1" applyFont="1" applyFill="1" applyBorder="1" applyAlignment="1">
      <alignment horizontal="center"/>
    </xf>
    <xf numFmtId="0" fontId="0" fillId="0" borderId="113" xfId="0" applyFont="1" applyBorder="1" applyAlignment="1">
      <alignment horizontal="center"/>
    </xf>
    <xf numFmtId="3" fontId="0" fillId="0" borderId="113" xfId="0" applyNumberFormat="1" applyBorder="1" applyAlignment="1">
      <alignment/>
    </xf>
    <xf numFmtId="3" fontId="0" fillId="0" borderId="112" xfId="0" applyNumberFormat="1" applyFont="1" applyBorder="1" applyAlignment="1">
      <alignment horizontal="center"/>
    </xf>
    <xf numFmtId="3" fontId="15" fillId="40" borderId="113" xfId="0" applyNumberFormat="1" applyFont="1" applyFill="1" applyBorder="1" applyAlignment="1">
      <alignment horizontal="center"/>
    </xf>
    <xf numFmtId="3" fontId="15" fillId="42" borderId="127" xfId="0" applyNumberFormat="1" applyFont="1" applyFill="1" applyBorder="1" applyAlignment="1">
      <alignment horizontal="center"/>
    </xf>
    <xf numFmtId="3" fontId="15" fillId="42" borderId="131" xfId="0" applyNumberFormat="1" applyFont="1" applyFill="1" applyBorder="1" applyAlignment="1">
      <alignment horizontal="center"/>
    </xf>
    <xf numFmtId="0" fontId="16" fillId="0" borderId="105" xfId="0" applyFont="1" applyBorder="1" applyAlignment="1">
      <alignment/>
    </xf>
    <xf numFmtId="3" fontId="18" fillId="0" borderId="105" xfId="0" applyNumberFormat="1" applyFont="1" applyFill="1" applyBorder="1" applyAlignment="1">
      <alignment horizontal="center"/>
    </xf>
    <xf numFmtId="3" fontId="18" fillId="0" borderId="132" xfId="0" applyNumberFormat="1" applyFont="1" applyFill="1" applyBorder="1" applyAlignment="1" applyProtection="1">
      <alignment/>
      <protection locked="0"/>
    </xf>
    <xf numFmtId="0" fontId="0" fillId="0" borderId="98" xfId="0" applyBorder="1" applyAlignment="1" applyProtection="1">
      <alignment/>
      <protection locked="0"/>
    </xf>
    <xf numFmtId="3" fontId="17" fillId="40" borderId="105" xfId="0" applyNumberFormat="1" applyFont="1" applyFill="1" applyBorder="1" applyAlignment="1" applyProtection="1">
      <alignment/>
      <protection locked="0"/>
    </xf>
    <xf numFmtId="1" fontId="0" fillId="0" borderId="98" xfId="0" applyNumberFormat="1" applyBorder="1" applyAlignment="1" applyProtection="1">
      <alignment/>
      <protection locked="0"/>
    </xf>
    <xf numFmtId="1" fontId="0" fillId="0" borderId="133" xfId="0" applyNumberFormat="1" applyBorder="1" applyAlignment="1" applyProtection="1">
      <alignment/>
      <protection locked="0"/>
    </xf>
    <xf numFmtId="0" fontId="0" fillId="0" borderId="133" xfId="0" applyBorder="1" applyAlignment="1" applyProtection="1">
      <alignment/>
      <protection locked="0"/>
    </xf>
    <xf numFmtId="3" fontId="17" fillId="42" borderId="97" xfId="0" applyNumberFormat="1" applyFont="1" applyFill="1" applyBorder="1" applyAlignment="1">
      <alignment/>
    </xf>
    <xf numFmtId="164" fontId="17" fillId="42" borderId="132" xfId="0" applyNumberFormat="1" applyFont="1" applyFill="1" applyBorder="1" applyAlignment="1">
      <alignment horizontal="center"/>
    </xf>
    <xf numFmtId="3" fontId="18" fillId="0" borderId="119" xfId="0" applyNumberFormat="1" applyFont="1" applyFill="1" applyBorder="1" applyAlignment="1">
      <alignment horizontal="center"/>
    </xf>
    <xf numFmtId="3" fontId="18" fillId="0" borderId="119" xfId="0" applyNumberFormat="1" applyFont="1" applyFill="1" applyBorder="1" applyAlignment="1" applyProtection="1">
      <alignment/>
      <protection locked="0"/>
    </xf>
    <xf numFmtId="3" fontId="17" fillId="40" borderId="119" xfId="0" applyNumberFormat="1" applyFont="1" applyFill="1" applyBorder="1" applyAlignment="1" applyProtection="1">
      <alignment/>
      <protection locked="0"/>
    </xf>
    <xf numFmtId="1" fontId="0" fillId="0" borderId="118" xfId="0" applyNumberFormat="1" applyBorder="1" applyAlignment="1" applyProtection="1">
      <alignment/>
      <protection locked="0"/>
    </xf>
    <xf numFmtId="1" fontId="0" fillId="0" borderId="120" xfId="0" applyNumberFormat="1" applyBorder="1" applyAlignment="1" applyProtection="1">
      <alignment/>
      <protection locked="0"/>
    </xf>
    <xf numFmtId="3" fontId="17" fillId="42" borderId="123" xfId="0" applyNumberFormat="1" applyFont="1" applyFill="1" applyBorder="1" applyAlignment="1">
      <alignment/>
    </xf>
    <xf numFmtId="164" fontId="17" fillId="42" borderId="119" xfId="0" applyNumberFormat="1" applyFont="1" applyFill="1" applyBorder="1" applyAlignment="1">
      <alignment horizontal="center"/>
    </xf>
    <xf numFmtId="3" fontId="18" fillId="0" borderId="113" xfId="0" applyNumberFormat="1" applyFont="1" applyFill="1" applyBorder="1" applyAlignment="1">
      <alignment horizontal="center"/>
    </xf>
    <xf numFmtId="3" fontId="18" fillId="0" borderId="113" xfId="0" applyNumberFormat="1" applyFont="1" applyFill="1" applyBorder="1" applyAlignment="1" applyProtection="1">
      <alignment/>
      <protection locked="0"/>
    </xf>
    <xf numFmtId="3" fontId="17" fillId="40" borderId="113" xfId="0" applyNumberFormat="1" applyFont="1" applyFill="1" applyBorder="1" applyAlignment="1" applyProtection="1">
      <alignment/>
      <protection locked="0"/>
    </xf>
    <xf numFmtId="1" fontId="0" fillId="0" borderId="109" xfId="0" applyNumberFormat="1" applyBorder="1" applyAlignment="1" applyProtection="1">
      <alignment/>
      <protection locked="0"/>
    </xf>
    <xf numFmtId="3" fontId="17" fillId="42" borderId="99" xfId="0" applyNumberFormat="1" applyFont="1" applyFill="1" applyBorder="1" applyAlignment="1">
      <alignment/>
    </xf>
    <xf numFmtId="164" fontId="17" fillId="42" borderId="113" xfId="0" applyNumberFormat="1" applyFont="1" applyFill="1" applyBorder="1" applyAlignment="1">
      <alignment horizontal="center"/>
    </xf>
    <xf numFmtId="3" fontId="18" fillId="0" borderId="105" xfId="0" applyNumberFormat="1" applyFont="1" applyFill="1" applyBorder="1" applyAlignment="1" applyProtection="1">
      <alignment/>
      <protection locked="0"/>
    </xf>
    <xf numFmtId="0" fontId="0" fillId="0" borderId="134" xfId="0" applyBorder="1" applyAlignment="1" applyProtection="1">
      <alignment/>
      <protection locked="0"/>
    </xf>
    <xf numFmtId="3" fontId="17" fillId="40" borderId="117" xfId="0" applyNumberFormat="1" applyFont="1" applyFill="1" applyBorder="1" applyAlignment="1" applyProtection="1">
      <alignment/>
      <protection locked="0"/>
    </xf>
    <xf numFmtId="1" fontId="0" fillId="0" borderId="108" xfId="0" applyNumberFormat="1" applyBorder="1" applyAlignment="1" applyProtection="1">
      <alignment/>
      <protection locked="0"/>
    </xf>
    <xf numFmtId="0" fontId="0" fillId="0" borderId="135" xfId="0" applyBorder="1" applyAlignment="1" applyProtection="1">
      <alignment/>
      <protection locked="0"/>
    </xf>
    <xf numFmtId="3" fontId="17" fillId="42" borderId="118" xfId="0" applyNumberFormat="1" applyFont="1" applyFill="1" applyBorder="1" applyAlignment="1">
      <alignment/>
    </xf>
    <xf numFmtId="164" fontId="17" fillId="42" borderId="105" xfId="0" applyNumberFormat="1" applyFont="1" applyFill="1" applyBorder="1" applyAlignment="1">
      <alignment horizontal="center"/>
    </xf>
    <xf numFmtId="0" fontId="0" fillId="0" borderId="122" xfId="0" applyBorder="1" applyAlignment="1" applyProtection="1">
      <alignment/>
      <protection locked="0"/>
    </xf>
    <xf numFmtId="3" fontId="17" fillId="40" borderId="123" xfId="0" applyNumberFormat="1" applyFont="1" applyFill="1" applyBorder="1" applyAlignment="1" applyProtection="1">
      <alignment/>
      <protection locked="0"/>
    </xf>
    <xf numFmtId="1" fontId="0" fillId="0" borderId="123" xfId="0" applyNumberFormat="1" applyBorder="1" applyAlignment="1" applyProtection="1">
      <alignment/>
      <protection locked="0"/>
    </xf>
    <xf numFmtId="0" fontId="19" fillId="0" borderId="119" xfId="0" applyFont="1" applyBorder="1" applyAlignment="1">
      <alignment horizontal="center"/>
    </xf>
    <xf numFmtId="0" fontId="0" fillId="0" borderId="123" xfId="0" applyBorder="1" applyAlignment="1" applyProtection="1">
      <alignment/>
      <protection locked="0"/>
    </xf>
    <xf numFmtId="3" fontId="18" fillId="0" borderId="127" xfId="0" applyNumberFormat="1" applyFont="1" applyFill="1" applyBorder="1" applyAlignment="1">
      <alignment horizontal="center"/>
    </xf>
    <xf numFmtId="3" fontId="18" fillId="0" borderId="127" xfId="0" applyNumberFormat="1" applyFont="1" applyFill="1" applyBorder="1" applyAlignment="1" applyProtection="1">
      <alignment/>
      <protection locked="0"/>
    </xf>
    <xf numFmtId="0" fontId="0" fillId="0" borderId="101" xfId="0" applyFill="1" applyBorder="1" applyAlignment="1" applyProtection="1">
      <alignment/>
      <protection locked="0"/>
    </xf>
    <xf numFmtId="3" fontId="17" fillId="40" borderId="136" xfId="0" applyNumberFormat="1" applyFont="1" applyFill="1" applyBorder="1" applyAlignment="1" applyProtection="1">
      <alignment/>
      <protection locked="0"/>
    </xf>
    <xf numFmtId="1" fontId="0" fillId="0" borderId="99" xfId="0" applyNumberFormat="1" applyFill="1" applyBorder="1" applyAlignment="1" applyProtection="1">
      <alignment/>
      <protection locked="0"/>
    </xf>
    <xf numFmtId="0" fontId="0" fillId="0" borderId="137" xfId="0" applyBorder="1" applyAlignment="1" applyProtection="1">
      <alignment/>
      <protection locked="0"/>
    </xf>
    <xf numFmtId="0" fontId="0" fillId="0" borderId="138" xfId="0" applyFill="1" applyBorder="1" applyAlignment="1" applyProtection="1">
      <alignment/>
      <protection locked="0"/>
    </xf>
    <xf numFmtId="3" fontId="17" fillId="42" borderId="139" xfId="0" applyNumberFormat="1" applyFont="1" applyFill="1" applyBorder="1" applyAlignment="1">
      <alignment/>
    </xf>
    <xf numFmtId="164" fontId="17" fillId="42" borderId="127" xfId="0" applyNumberFormat="1" applyFont="1" applyFill="1" applyBorder="1" applyAlignment="1">
      <alignment horizontal="center"/>
    </xf>
    <xf numFmtId="0" fontId="32" fillId="42" borderId="91" xfId="0" applyFont="1" applyFill="1" applyBorder="1" applyAlignment="1">
      <alignment/>
    </xf>
    <xf numFmtId="0" fontId="17" fillId="42" borderId="128" xfId="0" applyFont="1" applyFill="1" applyBorder="1" applyAlignment="1">
      <alignment horizontal="center"/>
    </xf>
    <xf numFmtId="3" fontId="17" fillId="42" borderId="128" xfId="0" applyNumberFormat="1" applyFont="1" applyFill="1" applyBorder="1" applyAlignment="1">
      <alignment/>
    </xf>
    <xf numFmtId="3" fontId="17" fillId="42" borderId="128" xfId="0" applyNumberFormat="1" applyFont="1" applyFill="1" applyBorder="1" applyAlignment="1">
      <alignment horizontal="center"/>
    </xf>
    <xf numFmtId="3" fontId="17" fillId="42" borderId="128" xfId="0" applyNumberFormat="1" applyFont="1" applyFill="1" applyBorder="1" applyAlignment="1" applyProtection="1">
      <alignment/>
      <protection locked="0"/>
    </xf>
    <xf numFmtId="3" fontId="17" fillId="42" borderId="93" xfId="0" applyNumberFormat="1" applyFont="1" applyFill="1" applyBorder="1" applyAlignment="1" applyProtection="1">
      <alignment/>
      <protection locked="0"/>
    </xf>
    <xf numFmtId="3" fontId="17" fillId="40" borderId="128" xfId="0" applyNumberFormat="1" applyFont="1" applyFill="1" applyBorder="1" applyAlignment="1" applyProtection="1">
      <alignment/>
      <protection/>
    </xf>
    <xf numFmtId="3" fontId="17" fillId="42" borderId="92" xfId="0" applyNumberFormat="1" applyFont="1" applyFill="1" applyBorder="1" applyAlignment="1">
      <alignment/>
    </xf>
    <xf numFmtId="3" fontId="17" fillId="42" borderId="129" xfId="0" applyNumberFormat="1" applyFont="1" applyFill="1" applyBorder="1" applyAlignment="1">
      <alignment/>
    </xf>
    <xf numFmtId="3" fontId="17" fillId="42" borderId="130" xfId="0" applyNumberFormat="1" applyFont="1" applyFill="1" applyBorder="1" applyAlignment="1">
      <alignment/>
    </xf>
    <xf numFmtId="3" fontId="17" fillId="42" borderId="91" xfId="0" applyNumberFormat="1" applyFont="1" applyFill="1" applyBorder="1" applyAlignment="1">
      <alignment/>
    </xf>
    <xf numFmtId="164" fontId="17" fillId="42" borderId="128" xfId="0" applyNumberFormat="1" applyFont="1" applyFill="1" applyBorder="1" applyAlignment="1">
      <alignment horizontal="center"/>
    </xf>
    <xf numFmtId="3" fontId="18" fillId="0" borderId="117" xfId="0" applyNumberFormat="1" applyFont="1" applyFill="1" applyBorder="1" applyAlignment="1" applyProtection="1">
      <alignment/>
      <protection locked="0"/>
    </xf>
    <xf numFmtId="3" fontId="17" fillId="42" borderId="117" xfId="0" applyNumberFormat="1" applyFont="1" applyFill="1" applyBorder="1" applyAlignment="1">
      <alignment/>
    </xf>
    <xf numFmtId="3" fontId="18" fillId="0" borderId="123" xfId="0" applyNumberFormat="1" applyFont="1" applyFill="1" applyBorder="1" applyAlignment="1" applyProtection="1">
      <alignment/>
      <protection locked="0"/>
    </xf>
    <xf numFmtId="1" fontId="0" fillId="0" borderId="118" xfId="0" applyNumberFormat="1" applyFont="1" applyBorder="1" applyAlignment="1" applyProtection="1">
      <alignment horizontal="right"/>
      <protection locked="0"/>
    </xf>
    <xf numFmtId="3" fontId="18" fillId="0" borderId="136" xfId="0" applyNumberFormat="1" applyFont="1" applyFill="1" applyBorder="1" applyAlignment="1" applyProtection="1">
      <alignment/>
      <protection locked="0"/>
    </xf>
    <xf numFmtId="3" fontId="17" fillId="40" borderId="127" xfId="0" applyNumberFormat="1" applyFont="1" applyFill="1" applyBorder="1" applyAlignment="1" applyProtection="1">
      <alignment/>
      <protection locked="0"/>
    </xf>
    <xf numFmtId="1" fontId="0" fillId="0" borderId="104" xfId="0" applyNumberFormat="1" applyFill="1" applyBorder="1" applyAlignment="1" applyProtection="1">
      <alignment/>
      <protection locked="0"/>
    </xf>
    <xf numFmtId="3" fontId="17" fillId="42" borderId="91" xfId="0" applyNumberFormat="1" applyFont="1" applyFill="1" applyBorder="1" applyAlignment="1" applyProtection="1">
      <alignment/>
      <protection locked="0"/>
    </xf>
    <xf numFmtId="3" fontId="17" fillId="40" borderId="129" xfId="0" applyNumberFormat="1" applyFont="1" applyFill="1" applyBorder="1" applyAlignment="1" applyProtection="1">
      <alignment/>
      <protection/>
    </xf>
    <xf numFmtId="0" fontId="0" fillId="0" borderId="110" xfId="0" applyBorder="1" applyAlignment="1">
      <alignment/>
    </xf>
    <xf numFmtId="3" fontId="0" fillId="0" borderId="110" xfId="0" applyNumberFormat="1" applyBorder="1" applyAlignment="1">
      <alignment/>
    </xf>
    <xf numFmtId="3" fontId="17" fillId="0" borderId="110" xfId="0" applyNumberFormat="1" applyFont="1" applyFill="1" applyBorder="1" applyAlignment="1">
      <alignment horizontal="center"/>
    </xf>
    <xf numFmtId="3" fontId="17" fillId="0" borderId="104" xfId="0" applyNumberFormat="1" applyFont="1" applyFill="1" applyBorder="1" applyAlignment="1" applyProtection="1">
      <alignment/>
      <protection locked="0"/>
    </xf>
    <xf numFmtId="3" fontId="17" fillId="0" borderId="110" xfId="0" applyNumberFormat="1" applyFont="1" applyFill="1" applyBorder="1" applyAlignment="1" applyProtection="1">
      <alignment/>
      <protection locked="0"/>
    </xf>
    <xf numFmtId="3" fontId="17" fillId="0" borderId="128" xfId="0" applyNumberFormat="1" applyFont="1" applyFill="1" applyBorder="1" applyAlignment="1" applyProtection="1">
      <alignment/>
      <protection locked="0"/>
    </xf>
    <xf numFmtId="3" fontId="0" fillId="0" borderId="109" xfId="0" applyNumberFormat="1" applyBorder="1" applyAlignment="1">
      <alignment/>
    </xf>
    <xf numFmtId="3" fontId="0" fillId="0" borderId="107" xfId="0" applyNumberFormat="1" applyBorder="1" applyAlignment="1">
      <alignment/>
    </xf>
    <xf numFmtId="3" fontId="17" fillId="0" borderId="128" xfId="0" applyNumberFormat="1" applyFont="1" applyFill="1" applyBorder="1" applyAlignment="1">
      <alignment/>
    </xf>
    <xf numFmtId="164" fontId="17" fillId="0" borderId="93" xfId="0" applyNumberFormat="1" applyFont="1" applyFill="1" applyBorder="1" applyAlignment="1">
      <alignment horizontal="center"/>
    </xf>
    <xf numFmtId="0" fontId="32" fillId="42" borderId="94" xfId="0" applyFont="1" applyFill="1" applyBorder="1" applyAlignment="1">
      <alignment/>
    </xf>
    <xf numFmtId="3" fontId="17" fillId="42" borderId="140" xfId="0" applyNumberFormat="1" applyFont="1" applyFill="1" applyBorder="1" applyAlignment="1">
      <alignment/>
    </xf>
    <xf numFmtId="0" fontId="32" fillId="42" borderId="99" xfId="0" applyFont="1" applyFill="1" applyBorder="1" applyAlignment="1">
      <alignment/>
    </xf>
    <xf numFmtId="0" fontId="17" fillId="42" borderId="100" xfId="0" applyFont="1" applyFill="1" applyBorder="1" applyAlignment="1">
      <alignment horizontal="center"/>
    </xf>
    <xf numFmtId="3" fontId="17" fillId="42" borderId="100" xfId="0" applyNumberFormat="1" applyFont="1" applyFill="1" applyBorder="1" applyAlignment="1">
      <alignment/>
    </xf>
    <xf numFmtId="3" fontId="17" fillId="42" borderId="100" xfId="0" applyNumberFormat="1" applyFont="1" applyFill="1" applyBorder="1" applyAlignment="1">
      <alignment horizontal="center"/>
    </xf>
    <xf numFmtId="3" fontId="17" fillId="42" borderId="99" xfId="0" applyNumberFormat="1" applyFont="1" applyFill="1" applyBorder="1" applyAlignment="1" applyProtection="1">
      <alignment/>
      <protection locked="0"/>
    </xf>
    <xf numFmtId="3" fontId="17" fillId="42" borderId="100" xfId="0" applyNumberFormat="1" applyFont="1" applyFill="1" applyBorder="1" applyAlignment="1" applyProtection="1">
      <alignment/>
      <protection locked="0"/>
    </xf>
    <xf numFmtId="0" fontId="46" fillId="0" borderId="0" xfId="0" applyFont="1" applyAlignment="1">
      <alignment/>
    </xf>
    <xf numFmtId="0" fontId="9" fillId="0" borderId="0" xfId="0" applyFont="1" applyAlignment="1">
      <alignment/>
    </xf>
    <xf numFmtId="0" fontId="14" fillId="43" borderId="36" xfId="0" applyFont="1" applyFill="1" applyBorder="1" applyAlignment="1">
      <alignment/>
    </xf>
    <xf numFmtId="0" fontId="30" fillId="43" borderId="37" xfId="0" applyFont="1" applyFill="1" applyBorder="1" applyAlignment="1">
      <alignment/>
    </xf>
    <xf numFmtId="0" fontId="15" fillId="0" borderId="35" xfId="0" applyFont="1" applyFill="1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8" fillId="0" borderId="65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165" fontId="0" fillId="0" borderId="47" xfId="0" applyNumberFormat="1" applyBorder="1" applyAlignment="1">
      <alignment horizontal="right"/>
    </xf>
    <xf numFmtId="164" fontId="0" fillId="0" borderId="46" xfId="0" applyNumberFormat="1" applyFill="1" applyBorder="1" applyAlignment="1">
      <alignment/>
    </xf>
    <xf numFmtId="165" fontId="19" fillId="0" borderId="47" xfId="0" applyNumberFormat="1" applyFont="1" applyFill="1" applyBorder="1" applyAlignment="1">
      <alignment horizontal="right"/>
    </xf>
    <xf numFmtId="164" fontId="0" fillId="0" borderId="17" xfId="0" applyNumberFormat="1" applyFill="1" applyBorder="1" applyAlignment="1">
      <alignment/>
    </xf>
    <xf numFmtId="165" fontId="15" fillId="38" borderId="46" xfId="0" applyNumberFormat="1" applyFont="1" applyFill="1" applyBorder="1" applyAlignment="1">
      <alignment horizontal="right"/>
    </xf>
    <xf numFmtId="164" fontId="0" fillId="0" borderId="69" xfId="0" applyNumberFormat="1" applyBorder="1" applyAlignment="1">
      <alignment/>
    </xf>
    <xf numFmtId="164" fontId="0" fillId="0" borderId="68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8" xfId="0" applyNumberFormat="1" applyFill="1" applyBorder="1" applyAlignment="1">
      <alignment/>
    </xf>
    <xf numFmtId="164" fontId="0" fillId="0" borderId="0" xfId="0" applyNumberFormat="1" applyAlignment="1">
      <alignment/>
    </xf>
    <xf numFmtId="165" fontId="0" fillId="0" borderId="74" xfId="0" applyNumberFormat="1" applyBorder="1" applyAlignment="1">
      <alignment horizontal="right"/>
    </xf>
    <xf numFmtId="164" fontId="0" fillId="0" borderId="71" xfId="0" applyNumberFormat="1" applyBorder="1" applyAlignment="1">
      <alignment/>
    </xf>
    <xf numFmtId="165" fontId="19" fillId="0" borderId="74" xfId="0" applyNumberFormat="1" applyFont="1" applyFill="1" applyBorder="1" applyAlignment="1">
      <alignment horizontal="right"/>
    </xf>
    <xf numFmtId="164" fontId="0" fillId="0" borderId="72" xfId="0" applyNumberFormat="1" applyBorder="1" applyAlignment="1">
      <alignment/>
    </xf>
    <xf numFmtId="165" fontId="15" fillId="38" borderId="71" xfId="0" applyNumberFormat="1" applyFont="1" applyFill="1" applyBorder="1" applyAlignment="1">
      <alignment horizontal="right"/>
    </xf>
    <xf numFmtId="164" fontId="0" fillId="0" borderId="67" xfId="0" applyNumberFormat="1" applyBorder="1" applyAlignment="1">
      <alignment/>
    </xf>
    <xf numFmtId="164" fontId="0" fillId="0" borderId="73" xfId="0" applyNumberFormat="1" applyBorder="1" applyAlignment="1">
      <alignment/>
    </xf>
    <xf numFmtId="164" fontId="15" fillId="38" borderId="71" xfId="0" applyNumberFormat="1" applyFont="1" applyFill="1" applyBorder="1" applyAlignment="1">
      <alignment/>
    </xf>
    <xf numFmtId="3" fontId="19" fillId="0" borderId="76" xfId="0" applyNumberFormat="1" applyFont="1" applyFill="1" applyBorder="1" applyAlignment="1">
      <alignment horizontal="right"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78" xfId="0" applyNumberFormat="1" applyBorder="1" applyAlignment="1">
      <alignment/>
    </xf>
    <xf numFmtId="3" fontId="0" fillId="0" borderId="46" xfId="0" applyNumberFormat="1" applyFill="1" applyBorder="1" applyAlignment="1">
      <alignment/>
    </xf>
    <xf numFmtId="3" fontId="19" fillId="0" borderId="47" xfId="0" applyNumberFormat="1" applyFont="1" applyFill="1" applyBorder="1" applyAlignment="1">
      <alignment horizontal="right"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15" fillId="38" borderId="38" xfId="0" applyNumberFormat="1" applyFont="1" applyFill="1" applyBorder="1" applyAlignment="1">
      <alignment horizontal="right"/>
    </xf>
    <xf numFmtId="3" fontId="15" fillId="38" borderId="37" xfId="0" applyNumberFormat="1" applyFont="1" applyFill="1" applyBorder="1" applyAlignment="1">
      <alignment/>
    </xf>
    <xf numFmtId="3" fontId="15" fillId="38" borderId="81" xfId="0" applyNumberFormat="1" applyFont="1" applyFill="1" applyBorder="1" applyAlignment="1">
      <alignment/>
    </xf>
    <xf numFmtId="3" fontId="15" fillId="38" borderId="82" xfId="0" applyNumberFormat="1" applyFont="1" applyFill="1" applyBorder="1" applyAlignment="1">
      <alignment/>
    </xf>
    <xf numFmtId="0" fontId="16" fillId="0" borderId="84" xfId="0" applyFont="1" applyBorder="1" applyAlignment="1">
      <alignment/>
    </xf>
    <xf numFmtId="0" fontId="0" fillId="0" borderId="84" xfId="0" applyBorder="1" applyAlignment="1">
      <alignment/>
    </xf>
    <xf numFmtId="3" fontId="18" fillId="0" borderId="84" xfId="0" applyNumberFormat="1" applyFont="1" applyFill="1" applyBorder="1" applyAlignment="1">
      <alignment/>
    </xf>
    <xf numFmtId="3" fontId="18" fillId="0" borderId="63" xfId="0" applyNumberFormat="1" applyFont="1" applyFill="1" applyBorder="1" applyAlignment="1">
      <alignment/>
    </xf>
    <xf numFmtId="3" fontId="18" fillId="0" borderId="31" xfId="0" applyNumberFormat="1" applyFont="1" applyFill="1" applyBorder="1" applyAlignment="1">
      <alignment/>
    </xf>
    <xf numFmtId="3" fontId="18" fillId="0" borderId="35" xfId="0" applyNumberFormat="1" applyFont="1" applyFill="1" applyBorder="1" applyAlignment="1">
      <alignment/>
    </xf>
    <xf numFmtId="3" fontId="17" fillId="38" borderId="35" xfId="0" applyNumberFormat="1" applyFont="1" applyFill="1" applyBorder="1" applyAlignment="1">
      <alignment/>
    </xf>
    <xf numFmtId="3" fontId="0" fillId="0" borderId="65" xfId="0" applyNumberFormat="1" applyBorder="1" applyAlignment="1">
      <alignment/>
    </xf>
    <xf numFmtId="3" fontId="0" fillId="0" borderId="85" xfId="0" applyNumberFormat="1" applyBorder="1" applyAlignment="1">
      <alignment/>
    </xf>
    <xf numFmtId="164" fontId="17" fillId="38" borderId="63" xfId="0" applyNumberFormat="1" applyFont="1" applyFill="1" applyBorder="1" applyAlignment="1">
      <alignment/>
    </xf>
    <xf numFmtId="3" fontId="18" fillId="0" borderId="49" xfId="0" applyNumberFormat="1" applyFont="1" applyFill="1" applyBorder="1" applyAlignment="1">
      <alignment/>
    </xf>
    <xf numFmtId="3" fontId="18" fillId="0" borderId="48" xfId="0" applyNumberFormat="1" applyFont="1" applyFill="1" applyBorder="1" applyAlignment="1">
      <alignment/>
    </xf>
    <xf numFmtId="3" fontId="17" fillId="38" borderId="49" xfId="0" applyNumberFormat="1" applyFont="1" applyFill="1" applyBorder="1" applyAlignment="1">
      <alignment/>
    </xf>
    <xf numFmtId="164" fontId="17" fillId="38" borderId="76" xfId="0" applyNumberFormat="1" applyFont="1" applyFill="1" applyBorder="1" applyAlignment="1">
      <alignment/>
    </xf>
    <xf numFmtId="0" fontId="16" fillId="0" borderId="39" xfId="0" applyFont="1" applyBorder="1" applyAlignment="1">
      <alignment/>
    </xf>
    <xf numFmtId="3" fontId="18" fillId="0" borderId="40" xfId="0" applyNumberFormat="1" applyFont="1" applyFill="1" applyBorder="1" applyAlignment="1">
      <alignment/>
    </xf>
    <xf numFmtId="3" fontId="18" fillId="0" borderId="41" xfId="0" applyNumberFormat="1" applyFont="1" applyFill="1" applyBorder="1" applyAlignment="1">
      <alignment/>
    </xf>
    <xf numFmtId="3" fontId="18" fillId="0" borderId="66" xfId="0" applyNumberFormat="1" applyFont="1" applyFill="1" applyBorder="1" applyAlignment="1">
      <alignment/>
    </xf>
    <xf numFmtId="3" fontId="0" fillId="0" borderId="66" xfId="0" applyNumberFormat="1" applyBorder="1" applyAlignment="1">
      <alignment/>
    </xf>
    <xf numFmtId="3" fontId="0" fillId="0" borderId="24" xfId="0" applyNumberFormat="1" applyBorder="1" applyAlignment="1">
      <alignment/>
    </xf>
    <xf numFmtId="164" fontId="17" fillId="38" borderId="41" xfId="0" applyNumberFormat="1" applyFont="1" applyFill="1" applyBorder="1" applyAlignment="1">
      <alignment/>
    </xf>
    <xf numFmtId="3" fontId="18" fillId="0" borderId="83" xfId="0" applyNumberFormat="1" applyFont="1" applyFill="1" applyBorder="1" applyAlignment="1">
      <alignment/>
    </xf>
    <xf numFmtId="3" fontId="18" fillId="0" borderId="89" xfId="0" applyNumberFormat="1" applyFont="1" applyFill="1" applyBorder="1" applyAlignment="1">
      <alignment/>
    </xf>
    <xf numFmtId="3" fontId="18" fillId="0" borderId="79" xfId="0" applyNumberFormat="1" applyFont="1" applyFill="1" applyBorder="1" applyAlignment="1">
      <alignment/>
    </xf>
    <xf numFmtId="3" fontId="17" fillId="38" borderId="79" xfId="0" applyNumberFormat="1" applyFont="1" applyFill="1" applyBorder="1" applyAlignment="1">
      <alignment/>
    </xf>
    <xf numFmtId="3" fontId="18" fillId="0" borderId="43" xfId="0" applyNumberFormat="1" applyFont="1" applyFill="1" applyBorder="1" applyAlignment="1">
      <alignment/>
    </xf>
    <xf numFmtId="0" fontId="19" fillId="0" borderId="49" xfId="0" applyFont="1" applyBorder="1" applyAlignment="1">
      <alignment/>
    </xf>
    <xf numFmtId="0" fontId="19" fillId="0" borderId="49" xfId="0" applyFont="1" applyBorder="1" applyAlignment="1">
      <alignment horizontal="right"/>
    </xf>
    <xf numFmtId="3" fontId="18" fillId="0" borderId="46" xfId="0" applyNumberFormat="1" applyFont="1" applyFill="1" applyBorder="1" applyAlignment="1">
      <alignment/>
    </xf>
    <xf numFmtId="3" fontId="18" fillId="0" borderId="47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7" fillId="38" borderId="46" xfId="0" applyNumberFormat="1" applyFont="1" applyFill="1" applyBorder="1" applyAlignment="1">
      <alignment/>
    </xf>
    <xf numFmtId="3" fontId="0" fillId="0" borderId="45" xfId="0" applyNumberFormat="1" applyFill="1" applyBorder="1" applyAlignment="1">
      <alignment/>
    </xf>
    <xf numFmtId="164" fontId="17" fillId="38" borderId="47" xfId="0" applyNumberFormat="1" applyFont="1" applyFill="1" applyBorder="1" applyAlignment="1">
      <alignment/>
    </xf>
    <xf numFmtId="0" fontId="17" fillId="38" borderId="80" xfId="0" applyFont="1" applyFill="1" applyBorder="1" applyAlignment="1">
      <alignment/>
    </xf>
    <xf numFmtId="164" fontId="17" fillId="38" borderId="38" xfId="0" applyNumberFormat="1" applyFont="1" applyFill="1" applyBorder="1" applyAlignment="1">
      <alignment/>
    </xf>
    <xf numFmtId="3" fontId="18" fillId="0" borderId="44" xfId="0" applyNumberFormat="1" applyFont="1" applyFill="1" applyBorder="1" applyAlignment="1">
      <alignment/>
    </xf>
    <xf numFmtId="3" fontId="18" fillId="0" borderId="77" xfId="0" applyNumberFormat="1" applyFont="1" applyFill="1" applyBorder="1" applyAlignment="1">
      <alignment/>
    </xf>
    <xf numFmtId="3" fontId="17" fillId="38" borderId="43" xfId="0" applyNumberFormat="1" applyFont="1" applyFill="1" applyBorder="1" applyAlignment="1">
      <alignment/>
    </xf>
    <xf numFmtId="3" fontId="17" fillId="0" borderId="46" xfId="0" applyNumberFormat="1" applyFont="1" applyFill="1" applyBorder="1" applyAlignment="1">
      <alignment/>
    </xf>
    <xf numFmtId="3" fontId="17" fillId="0" borderId="47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7" fillId="38" borderId="80" xfId="0" applyFont="1" applyFill="1" applyBorder="1" applyAlignment="1">
      <alignment horizontal="right"/>
    </xf>
    <xf numFmtId="0" fontId="47" fillId="0" borderId="0" xfId="0" applyFont="1" applyAlignment="1">
      <alignment/>
    </xf>
    <xf numFmtId="3" fontId="30" fillId="0" borderId="0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3" fontId="0" fillId="37" borderId="63" xfId="0" applyNumberFormat="1" applyFill="1" applyBorder="1" applyAlignment="1">
      <alignment/>
    </xf>
    <xf numFmtId="3" fontId="15" fillId="36" borderId="35" xfId="0" applyNumberFormat="1" applyFont="1" applyFill="1" applyBorder="1" applyAlignment="1">
      <alignment horizontal="center"/>
    </xf>
    <xf numFmtId="3" fontId="15" fillId="37" borderId="36" xfId="0" applyNumberFormat="1" applyFont="1" applyFill="1" applyBorder="1" applyAlignment="1">
      <alignment horizontal="center"/>
    </xf>
    <xf numFmtId="3" fontId="8" fillId="37" borderId="37" xfId="0" applyNumberFormat="1" applyFont="1" applyFill="1" applyBorder="1" applyAlignment="1">
      <alignment horizontal="center"/>
    </xf>
    <xf numFmtId="3" fontId="0" fillId="37" borderId="37" xfId="0" applyNumberFormat="1" applyFill="1" applyBorder="1" applyAlignment="1">
      <alignment/>
    </xf>
    <xf numFmtId="3" fontId="0" fillId="37" borderId="38" xfId="0" applyNumberFormat="1" applyFill="1" applyBorder="1" applyAlignment="1">
      <alignment/>
    </xf>
    <xf numFmtId="3" fontId="0" fillId="37" borderId="41" xfId="0" applyNumberFormat="1" applyFill="1" applyBorder="1" applyAlignment="1">
      <alignment horizontal="center"/>
    </xf>
    <xf numFmtId="3" fontId="15" fillId="36" borderId="40" xfId="0" applyNumberFormat="1" applyFont="1" applyFill="1" applyBorder="1" applyAlignment="1">
      <alignment horizontal="center"/>
    </xf>
    <xf numFmtId="3" fontId="15" fillId="37" borderId="66" xfId="0" applyNumberFormat="1" applyFont="1" applyFill="1" applyBorder="1" applyAlignment="1">
      <alignment horizontal="center"/>
    </xf>
    <xf numFmtId="3" fontId="0" fillId="37" borderId="24" xfId="0" applyNumberFormat="1" applyFill="1" applyBorder="1" applyAlignment="1">
      <alignment horizontal="center"/>
    </xf>
    <xf numFmtId="3" fontId="0" fillId="37" borderId="66" xfId="0" applyNumberFormat="1" applyFill="1" applyBorder="1" applyAlignment="1">
      <alignment horizontal="center"/>
    </xf>
    <xf numFmtId="0" fontId="0" fillId="37" borderId="46" xfId="0" applyFill="1" applyBorder="1" applyAlignment="1">
      <alignment/>
    </xf>
    <xf numFmtId="0" fontId="0" fillId="37" borderId="40" xfId="0" applyFill="1" applyBorder="1" applyAlignment="1">
      <alignment/>
    </xf>
    <xf numFmtId="3" fontId="0" fillId="0" borderId="35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3" fontId="19" fillId="0" borderId="35" xfId="0" applyNumberFormat="1" applyFont="1" applyFill="1" applyBorder="1" applyAlignment="1">
      <alignment horizontal="right"/>
    </xf>
    <xf numFmtId="3" fontId="15" fillId="36" borderId="42" xfId="0" applyNumberFormat="1" applyFont="1" applyFill="1" applyBorder="1" applyAlignment="1">
      <alignment horizontal="right"/>
    </xf>
    <xf numFmtId="3" fontId="15" fillId="0" borderId="35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 applyProtection="1">
      <alignment horizontal="right"/>
      <protection locked="0"/>
    </xf>
    <xf numFmtId="3" fontId="0" fillId="0" borderId="35" xfId="0" applyNumberFormat="1" applyFill="1" applyBorder="1" applyAlignment="1" applyProtection="1">
      <alignment horizontal="right"/>
      <protection locked="0"/>
    </xf>
    <xf numFmtId="3" fontId="0" fillId="0" borderId="68" xfId="0" applyNumberFormat="1" applyFill="1" applyBorder="1" applyAlignment="1" applyProtection="1">
      <alignment horizontal="right"/>
      <protection locked="0"/>
    </xf>
    <xf numFmtId="3" fontId="15" fillId="38" borderId="47" xfId="0" applyNumberFormat="1" applyFont="1" applyFill="1" applyBorder="1" applyAlignment="1">
      <alignment horizontal="right"/>
    </xf>
    <xf numFmtId="0" fontId="0" fillId="44" borderId="84" xfId="0" applyFill="1" applyBorder="1" applyAlignment="1">
      <alignment horizontal="right"/>
    </xf>
    <xf numFmtId="3" fontId="15" fillId="0" borderId="63" xfId="0" applyNumberFormat="1" applyFont="1" applyFill="1" applyBorder="1" applyAlignment="1">
      <alignment horizontal="right"/>
    </xf>
    <xf numFmtId="3" fontId="0" fillId="0" borderId="71" xfId="0" applyNumberFormat="1" applyFont="1" applyBorder="1" applyAlignment="1">
      <alignment horizontal="right"/>
    </xf>
    <xf numFmtId="3" fontId="0" fillId="0" borderId="70" xfId="0" applyNumberFormat="1" applyFont="1" applyFill="1" applyBorder="1" applyAlignment="1">
      <alignment horizontal="right"/>
    </xf>
    <xf numFmtId="3" fontId="19" fillId="0" borderId="71" xfId="0" applyNumberFormat="1" applyFont="1" applyFill="1" applyBorder="1" applyAlignment="1">
      <alignment horizontal="right"/>
    </xf>
    <xf numFmtId="3" fontId="15" fillId="36" borderId="70" xfId="0" applyNumberFormat="1" applyFont="1" applyFill="1" applyBorder="1" applyAlignment="1">
      <alignment horizontal="right"/>
    </xf>
    <xf numFmtId="3" fontId="15" fillId="0" borderId="71" xfId="0" applyNumberFormat="1" applyFont="1" applyFill="1" applyBorder="1" applyAlignment="1">
      <alignment horizontal="right"/>
    </xf>
    <xf numFmtId="3" fontId="0" fillId="0" borderId="72" xfId="0" applyNumberFormat="1" applyFill="1" applyBorder="1" applyAlignment="1" applyProtection="1">
      <alignment horizontal="right"/>
      <protection locked="0"/>
    </xf>
    <xf numFmtId="3" fontId="0" fillId="0" borderId="71" xfId="0" applyNumberFormat="1" applyFill="1" applyBorder="1" applyAlignment="1" applyProtection="1">
      <alignment horizontal="right"/>
      <protection locked="0"/>
    </xf>
    <xf numFmtId="3" fontId="0" fillId="0" borderId="72" xfId="0" applyNumberFormat="1" applyBorder="1" applyAlignment="1" applyProtection="1">
      <alignment horizontal="right"/>
      <protection locked="0"/>
    </xf>
    <xf numFmtId="3" fontId="15" fillId="38" borderId="74" xfId="0" applyNumberFormat="1" applyFont="1" applyFill="1" applyBorder="1" applyAlignment="1">
      <alignment horizontal="right"/>
    </xf>
    <xf numFmtId="0" fontId="0" fillId="44" borderId="79" xfId="0" applyFill="1" applyBorder="1" applyAlignment="1">
      <alignment horizontal="right"/>
    </xf>
    <xf numFmtId="3" fontId="15" fillId="0" borderId="74" xfId="0" applyNumberFormat="1" applyFont="1" applyFill="1" applyBorder="1" applyAlignment="1">
      <alignment horizontal="right"/>
    </xf>
    <xf numFmtId="3" fontId="0" fillId="0" borderId="49" xfId="0" applyNumberFormat="1" applyFont="1" applyBorder="1" applyAlignment="1">
      <alignment horizontal="right"/>
    </xf>
    <xf numFmtId="3" fontId="0" fillId="0" borderId="43" xfId="0" applyNumberFormat="1" applyFont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3" fontId="19" fillId="0" borderId="49" xfId="0" applyNumberFormat="1" applyFont="1" applyFill="1" applyBorder="1" applyAlignment="1">
      <alignment horizontal="right"/>
    </xf>
    <xf numFmtId="3" fontId="15" fillId="0" borderId="43" xfId="0" applyNumberFormat="1" applyFont="1" applyFill="1" applyBorder="1" applyAlignment="1">
      <alignment horizontal="right"/>
    </xf>
    <xf numFmtId="3" fontId="0" fillId="38" borderId="26" xfId="0" applyNumberFormat="1" applyFill="1" applyBorder="1" applyAlignment="1" applyProtection="1">
      <alignment horizontal="right"/>
      <protection locked="0"/>
    </xf>
    <xf numFmtId="3" fontId="0" fillId="0" borderId="49" xfId="0" applyNumberFormat="1" applyFill="1" applyBorder="1" applyAlignment="1" applyProtection="1">
      <alignment horizontal="right"/>
      <protection locked="0"/>
    </xf>
    <xf numFmtId="3" fontId="0" fillId="0" borderId="26" xfId="0" applyNumberFormat="1" applyFill="1" applyBorder="1" applyAlignment="1" applyProtection="1">
      <alignment horizontal="right"/>
      <protection locked="0"/>
    </xf>
    <xf numFmtId="3" fontId="15" fillId="38" borderId="49" xfId="0" applyNumberFormat="1" applyFont="1" applyFill="1" applyBorder="1" applyAlignment="1">
      <alignment horizontal="right"/>
    </xf>
    <xf numFmtId="3" fontId="15" fillId="38" borderId="76" xfId="0" applyNumberFormat="1" applyFont="1" applyFill="1" applyBorder="1" applyAlignment="1">
      <alignment horizontal="right"/>
    </xf>
    <xf numFmtId="3" fontId="15" fillId="0" borderId="76" xfId="0" applyNumberFormat="1" applyFont="1" applyFill="1" applyBorder="1" applyAlignment="1">
      <alignment horizontal="right"/>
    </xf>
    <xf numFmtId="3" fontId="15" fillId="36" borderId="48" xfId="0" applyNumberFormat="1" applyFont="1" applyFill="1" applyBorder="1" applyAlignment="1">
      <alignment horizontal="right"/>
    </xf>
    <xf numFmtId="3" fontId="15" fillId="0" borderId="49" xfId="0" applyNumberFormat="1" applyFont="1" applyFill="1" applyBorder="1" applyAlignment="1">
      <alignment horizontal="right"/>
    </xf>
    <xf numFmtId="0" fontId="0" fillId="44" borderId="49" xfId="0" applyFill="1" applyBorder="1" applyAlignment="1">
      <alignment horizontal="right"/>
    </xf>
    <xf numFmtId="3" fontId="0" fillId="0" borderId="45" xfId="0" applyNumberFormat="1" applyFont="1" applyFill="1" applyBorder="1" applyAlignment="1">
      <alignment horizontal="right"/>
    </xf>
    <xf numFmtId="3" fontId="19" fillId="0" borderId="46" xfId="0" applyNumberFormat="1" applyFont="1" applyFill="1" applyBorder="1" applyAlignment="1">
      <alignment horizontal="right"/>
    </xf>
    <xf numFmtId="3" fontId="15" fillId="36" borderId="88" xfId="0" applyNumberFormat="1" applyFont="1" applyFill="1" applyBorder="1" applyAlignment="1">
      <alignment horizontal="right"/>
    </xf>
    <xf numFmtId="3" fontId="15" fillId="0" borderId="46" xfId="0" applyNumberFormat="1" applyFont="1" applyFill="1" applyBorder="1" applyAlignment="1">
      <alignment horizontal="right"/>
    </xf>
    <xf numFmtId="3" fontId="0" fillId="38" borderId="89" xfId="0" applyNumberFormat="1" applyFill="1" applyBorder="1" applyAlignment="1" applyProtection="1">
      <alignment horizontal="right"/>
      <protection locked="0"/>
    </xf>
    <xf numFmtId="3" fontId="0" fillId="0" borderId="79" xfId="0" applyNumberFormat="1" applyFill="1" applyBorder="1" applyAlignment="1" applyProtection="1">
      <alignment horizontal="right"/>
      <protection locked="0"/>
    </xf>
    <xf numFmtId="3" fontId="0" fillId="0" borderId="89" xfId="0" applyNumberFormat="1" applyFill="1" applyBorder="1" applyAlignment="1" applyProtection="1">
      <alignment horizontal="right"/>
      <protection locked="0"/>
    </xf>
    <xf numFmtId="3" fontId="15" fillId="38" borderId="46" xfId="0" applyNumberFormat="1" applyFont="1" applyFill="1" applyBorder="1" applyAlignment="1">
      <alignment horizontal="right"/>
    </xf>
    <xf numFmtId="0" fontId="0" fillId="44" borderId="71" xfId="0" applyFill="1" applyBorder="1" applyAlignment="1">
      <alignment horizontal="right"/>
    </xf>
    <xf numFmtId="3" fontId="15" fillId="0" borderId="47" xfId="0" applyNumberFormat="1" applyFont="1" applyFill="1" applyBorder="1" applyAlignment="1">
      <alignment horizontal="right"/>
    </xf>
    <xf numFmtId="3" fontId="18" fillId="0" borderId="80" xfId="0" applyNumberFormat="1" applyFont="1" applyFill="1" applyBorder="1" applyAlignment="1">
      <alignment horizontal="right"/>
    </xf>
    <xf numFmtId="3" fontId="18" fillId="0" borderId="36" xfId="0" applyNumberFormat="1" applyFont="1" applyFill="1" applyBorder="1" applyAlignment="1">
      <alignment horizontal="right"/>
    </xf>
    <xf numFmtId="3" fontId="19" fillId="0" borderId="80" xfId="0" applyNumberFormat="1" applyFont="1" applyFill="1" applyBorder="1" applyAlignment="1">
      <alignment horizontal="right"/>
    </xf>
    <xf numFmtId="3" fontId="15" fillId="36" borderId="36" xfId="0" applyNumberFormat="1" applyFont="1" applyFill="1" applyBorder="1" applyAlignment="1">
      <alignment horizontal="right"/>
    </xf>
    <xf numFmtId="3" fontId="15" fillId="0" borderId="80" xfId="0" applyNumberFormat="1" applyFont="1" applyFill="1" applyBorder="1" applyAlignment="1">
      <alignment horizontal="right"/>
    </xf>
    <xf numFmtId="3" fontId="0" fillId="38" borderId="80" xfId="0" applyNumberFormat="1" applyFill="1" applyBorder="1" applyAlignment="1" applyProtection="1">
      <alignment horizontal="right"/>
      <protection locked="0"/>
    </xf>
    <xf numFmtId="3" fontId="0" fillId="0" borderId="80" xfId="0" applyNumberFormat="1" applyFill="1" applyBorder="1" applyAlignment="1" applyProtection="1">
      <alignment horizontal="right"/>
      <protection locked="0"/>
    </xf>
    <xf numFmtId="3" fontId="0" fillId="0" borderId="38" xfId="0" applyNumberFormat="1" applyFill="1" applyBorder="1" applyAlignment="1" applyProtection="1">
      <alignment horizontal="right"/>
      <protection locked="0"/>
    </xf>
    <xf numFmtId="3" fontId="15" fillId="38" borderId="80" xfId="0" applyNumberFormat="1" applyFont="1" applyFill="1" applyBorder="1" applyAlignment="1">
      <alignment horizontal="right"/>
    </xf>
    <xf numFmtId="3" fontId="15" fillId="38" borderId="38" xfId="0" applyNumberFormat="1" applyFont="1" applyFill="1" applyBorder="1" applyAlignment="1">
      <alignment horizontal="right"/>
    </xf>
    <xf numFmtId="0" fontId="0" fillId="44" borderId="80" xfId="0" applyFill="1" applyBorder="1" applyAlignment="1">
      <alignment horizontal="right"/>
    </xf>
    <xf numFmtId="3" fontId="15" fillId="0" borderId="38" xfId="0" applyNumberFormat="1" applyFont="1" applyFill="1" applyBorder="1" applyAlignment="1">
      <alignment horizontal="right"/>
    </xf>
    <xf numFmtId="3" fontId="0" fillId="38" borderId="77" xfId="0" applyNumberFormat="1" applyFill="1" applyBorder="1" applyAlignment="1" applyProtection="1">
      <alignment horizontal="right"/>
      <protection locked="0"/>
    </xf>
    <xf numFmtId="3" fontId="0" fillId="0" borderId="43" xfId="0" applyNumberFormat="1" applyFill="1" applyBorder="1" applyAlignment="1" applyProtection="1">
      <alignment horizontal="right"/>
      <protection locked="0"/>
    </xf>
    <xf numFmtId="3" fontId="0" fillId="0" borderId="77" xfId="0" applyNumberFormat="1" applyFill="1" applyBorder="1" applyAlignment="1" applyProtection="1">
      <alignment horizontal="right"/>
      <protection locked="0"/>
    </xf>
    <xf numFmtId="0" fontId="0" fillId="44" borderId="43" xfId="0" applyFill="1" applyBorder="1" applyAlignment="1">
      <alignment horizontal="right"/>
    </xf>
    <xf numFmtId="3" fontId="15" fillId="0" borderId="79" xfId="0" applyNumberFormat="1" applyFont="1" applyFill="1" applyBorder="1" applyAlignment="1">
      <alignment horizontal="right"/>
    </xf>
    <xf numFmtId="3" fontId="15" fillId="38" borderId="79" xfId="0" applyNumberFormat="1" applyFont="1" applyFill="1" applyBorder="1" applyAlignment="1">
      <alignment horizontal="right"/>
    </xf>
    <xf numFmtId="3" fontId="15" fillId="38" borderId="83" xfId="0" applyNumberFormat="1" applyFont="1" applyFill="1" applyBorder="1" applyAlignment="1">
      <alignment horizontal="right"/>
    </xf>
    <xf numFmtId="3" fontId="15" fillId="0" borderId="83" xfId="0" applyNumberFormat="1" applyFont="1" applyFill="1" applyBorder="1" applyAlignment="1">
      <alignment horizontal="right"/>
    </xf>
    <xf numFmtId="3" fontId="0" fillId="0" borderId="84" xfId="0" applyNumberFormat="1" applyFont="1" applyBorder="1" applyAlignment="1">
      <alignment horizontal="right"/>
    </xf>
    <xf numFmtId="3" fontId="0" fillId="0" borderId="64" xfId="0" applyNumberFormat="1" applyFont="1" applyFill="1" applyBorder="1" applyAlignment="1">
      <alignment horizontal="right"/>
    </xf>
    <xf numFmtId="3" fontId="18" fillId="0" borderId="84" xfId="0" applyNumberFormat="1" applyFont="1" applyFill="1" applyBorder="1" applyAlignment="1">
      <alignment horizontal="right"/>
    </xf>
    <xf numFmtId="3" fontId="17" fillId="36" borderId="64" xfId="0" applyNumberFormat="1" applyFont="1" applyFill="1" applyBorder="1" applyAlignment="1" applyProtection="1">
      <alignment horizontal="right"/>
      <protection locked="0"/>
    </xf>
    <xf numFmtId="3" fontId="17" fillId="0" borderId="84" xfId="0" applyNumberFormat="1" applyFont="1" applyFill="1" applyBorder="1" applyAlignment="1" applyProtection="1">
      <alignment horizontal="right"/>
      <protection locked="0"/>
    </xf>
    <xf numFmtId="3" fontId="0" fillId="38" borderId="84" xfId="0" applyNumberFormat="1" applyFill="1" applyBorder="1" applyAlignment="1" applyProtection="1">
      <alignment horizontal="right"/>
      <protection locked="0"/>
    </xf>
    <xf numFmtId="3" fontId="0" fillId="0" borderId="84" xfId="0" applyNumberFormat="1" applyFill="1" applyBorder="1" applyAlignment="1" applyProtection="1">
      <alignment horizontal="right"/>
      <protection locked="0"/>
    </xf>
    <xf numFmtId="3" fontId="0" fillId="0" borderId="86" xfId="0" applyNumberFormat="1" applyFill="1" applyBorder="1" applyAlignment="1" applyProtection="1">
      <alignment horizontal="right"/>
      <protection locked="0"/>
    </xf>
    <xf numFmtId="3" fontId="17" fillId="38" borderId="64" xfId="0" applyNumberFormat="1" applyFont="1" applyFill="1" applyBorder="1" applyAlignment="1">
      <alignment horizontal="right"/>
    </xf>
    <xf numFmtId="164" fontId="17" fillId="38" borderId="84" xfId="0" applyNumberFormat="1" applyFont="1" applyFill="1" applyBorder="1" applyAlignment="1">
      <alignment horizontal="right"/>
    </xf>
    <xf numFmtId="164" fontId="17" fillId="0" borderId="86" xfId="0" applyNumberFormat="1" applyFont="1" applyFill="1" applyBorder="1" applyAlignment="1">
      <alignment horizontal="right"/>
    </xf>
    <xf numFmtId="164" fontId="17" fillId="0" borderId="84" xfId="0" applyNumberFormat="1" applyFont="1" applyFill="1" applyBorder="1" applyAlignment="1">
      <alignment horizontal="right"/>
    </xf>
    <xf numFmtId="3" fontId="18" fillId="0" borderId="49" xfId="0" applyNumberFormat="1" applyFont="1" applyFill="1" applyBorder="1" applyAlignment="1">
      <alignment horizontal="right"/>
    </xf>
    <xf numFmtId="3" fontId="17" fillId="36" borderId="48" xfId="0" applyNumberFormat="1" applyFont="1" applyFill="1" applyBorder="1" applyAlignment="1" applyProtection="1">
      <alignment horizontal="right"/>
      <protection locked="0"/>
    </xf>
    <xf numFmtId="3" fontId="17" fillId="0" borderId="49" xfId="0" applyNumberFormat="1" applyFont="1" applyFill="1" applyBorder="1" applyAlignment="1" applyProtection="1">
      <alignment horizontal="right"/>
      <protection locked="0"/>
    </xf>
    <xf numFmtId="3" fontId="0" fillId="38" borderId="49" xfId="0" applyNumberFormat="1" applyFill="1" applyBorder="1" applyAlignment="1" applyProtection="1">
      <alignment horizontal="right"/>
      <protection locked="0"/>
    </xf>
    <xf numFmtId="3" fontId="0" fillId="0" borderId="76" xfId="0" applyNumberFormat="1" applyFill="1" applyBorder="1" applyAlignment="1" applyProtection="1">
      <alignment horizontal="right"/>
      <protection locked="0"/>
    </xf>
    <xf numFmtId="164" fontId="17" fillId="0" borderId="76" xfId="0" applyNumberFormat="1" applyFont="1" applyFill="1" applyBorder="1" applyAlignment="1">
      <alignment horizontal="right"/>
    </xf>
    <xf numFmtId="164" fontId="17" fillId="0" borderId="49" xfId="0" applyNumberFormat="1" applyFont="1" applyFill="1" applyBorder="1" applyAlignment="1">
      <alignment horizontal="right"/>
    </xf>
    <xf numFmtId="3" fontId="0" fillId="0" borderId="40" xfId="0" applyNumberFormat="1" applyFont="1" applyBorder="1" applyAlignment="1">
      <alignment horizontal="right"/>
    </xf>
    <xf numFmtId="3" fontId="0" fillId="0" borderId="39" xfId="0" applyNumberFormat="1" applyFont="1" applyFill="1" applyBorder="1" applyAlignment="1">
      <alignment horizontal="right"/>
    </xf>
    <xf numFmtId="3" fontId="18" fillId="0" borderId="71" xfId="0" applyNumberFormat="1" applyFont="1" applyFill="1" applyBorder="1" applyAlignment="1">
      <alignment horizontal="right"/>
    </xf>
    <xf numFmtId="3" fontId="17" fillId="36" borderId="70" xfId="0" applyNumberFormat="1" applyFont="1" applyFill="1" applyBorder="1" applyAlignment="1" applyProtection="1">
      <alignment horizontal="right"/>
      <protection locked="0"/>
    </xf>
    <xf numFmtId="3" fontId="17" fillId="0" borderId="40" xfId="0" applyNumberFormat="1" applyFont="1" applyFill="1" applyBorder="1" applyAlignment="1" applyProtection="1">
      <alignment horizontal="right"/>
      <protection locked="0"/>
    </xf>
    <xf numFmtId="3" fontId="0" fillId="38" borderId="71" xfId="0" applyNumberFormat="1" applyFill="1" applyBorder="1" applyAlignment="1" applyProtection="1">
      <alignment horizontal="right"/>
      <protection locked="0"/>
    </xf>
    <xf numFmtId="3" fontId="0" fillId="0" borderId="74" xfId="0" applyNumberFormat="1" applyFill="1" applyBorder="1" applyAlignment="1" applyProtection="1">
      <alignment horizontal="right"/>
      <protection locked="0"/>
    </xf>
    <xf numFmtId="164" fontId="17" fillId="0" borderId="74" xfId="0" applyNumberFormat="1" applyFont="1" applyFill="1" applyBorder="1" applyAlignment="1">
      <alignment horizontal="right"/>
    </xf>
    <xf numFmtId="164" fontId="17" fillId="0" borderId="71" xfId="0" applyNumberFormat="1" applyFont="1" applyFill="1" applyBorder="1" applyAlignment="1">
      <alignment horizontal="right"/>
    </xf>
    <xf numFmtId="3" fontId="18" fillId="0" borderId="43" xfId="0" applyNumberFormat="1" applyFont="1" applyFill="1" applyBorder="1" applyAlignment="1">
      <alignment horizontal="right"/>
    </xf>
    <xf numFmtId="3" fontId="17" fillId="36" borderId="42" xfId="0" applyNumberFormat="1" applyFont="1" applyFill="1" applyBorder="1" applyAlignment="1" applyProtection="1">
      <alignment horizontal="right"/>
      <protection locked="0"/>
    </xf>
    <xf numFmtId="3" fontId="17" fillId="0" borderId="43" xfId="0" applyNumberFormat="1" applyFont="1" applyFill="1" applyBorder="1" applyAlignment="1" applyProtection="1">
      <alignment horizontal="right"/>
      <protection locked="0"/>
    </xf>
    <xf numFmtId="164" fontId="17" fillId="0" borderId="44" xfId="0" applyNumberFormat="1" applyFont="1" applyFill="1" applyBorder="1" applyAlignment="1">
      <alignment horizontal="right"/>
    </xf>
    <xf numFmtId="164" fontId="17" fillId="0" borderId="43" xfId="0" applyNumberFormat="1" applyFont="1" applyFill="1" applyBorder="1" applyAlignment="1">
      <alignment horizontal="right"/>
    </xf>
    <xf numFmtId="3" fontId="0" fillId="45" borderId="45" xfId="0" applyNumberFormat="1" applyFont="1" applyFill="1" applyBorder="1" applyAlignment="1">
      <alignment horizontal="right"/>
    </xf>
    <xf numFmtId="3" fontId="18" fillId="0" borderId="79" xfId="0" applyNumberFormat="1" applyFont="1" applyFill="1" applyBorder="1" applyAlignment="1">
      <alignment horizontal="right"/>
    </xf>
    <xf numFmtId="3" fontId="17" fillId="36" borderId="88" xfId="0" applyNumberFormat="1" applyFont="1" applyFill="1" applyBorder="1" applyAlignment="1" applyProtection="1">
      <alignment horizontal="right"/>
      <protection locked="0"/>
    </xf>
    <xf numFmtId="3" fontId="17" fillId="0" borderId="46" xfId="0" applyNumberFormat="1" applyFont="1" applyFill="1" applyBorder="1" applyAlignment="1" applyProtection="1">
      <alignment horizontal="right"/>
      <protection locked="0"/>
    </xf>
    <xf numFmtId="164" fontId="17" fillId="0" borderId="83" xfId="0" applyNumberFormat="1" applyFont="1" applyFill="1" applyBorder="1" applyAlignment="1">
      <alignment horizontal="right"/>
    </xf>
    <xf numFmtId="164" fontId="17" fillId="0" borderId="79" xfId="0" applyNumberFormat="1" applyFont="1" applyFill="1" applyBorder="1" applyAlignment="1">
      <alignment horizontal="right"/>
    </xf>
    <xf numFmtId="3" fontId="17" fillId="38" borderId="80" xfId="0" applyNumberFormat="1" applyFont="1" applyFill="1" applyBorder="1" applyAlignment="1">
      <alignment horizontal="right"/>
    </xf>
    <xf numFmtId="3" fontId="17" fillId="38" borderId="36" xfId="0" applyNumberFormat="1" applyFont="1" applyFill="1" applyBorder="1" applyAlignment="1">
      <alignment horizontal="right"/>
    </xf>
    <xf numFmtId="3" fontId="17" fillId="38" borderId="36" xfId="0" applyNumberFormat="1" applyFont="1" applyFill="1" applyBorder="1" applyAlignment="1" applyProtection="1">
      <alignment horizontal="right"/>
      <protection/>
    </xf>
    <xf numFmtId="3" fontId="17" fillId="38" borderId="82" xfId="0" applyNumberFormat="1" applyFont="1" applyFill="1" applyBorder="1" applyAlignment="1">
      <alignment horizontal="right"/>
    </xf>
    <xf numFmtId="164" fontId="17" fillId="38" borderId="80" xfId="0" applyNumberFormat="1" applyFont="1" applyFill="1" applyBorder="1" applyAlignment="1">
      <alignment horizontal="right"/>
    </xf>
    <xf numFmtId="164" fontId="17" fillId="38" borderId="38" xfId="0" applyNumberFormat="1" applyFont="1" applyFill="1" applyBorder="1" applyAlignment="1">
      <alignment horizontal="right"/>
    </xf>
    <xf numFmtId="3" fontId="0" fillId="0" borderId="43" xfId="0" applyNumberFormat="1" applyBorder="1" applyAlignment="1">
      <alignment horizontal="right"/>
    </xf>
    <xf numFmtId="3" fontId="0" fillId="0" borderId="42" xfId="0" applyNumberFormat="1" applyFont="1" applyFill="1" applyBorder="1" applyAlignment="1">
      <alignment horizontal="right"/>
    </xf>
    <xf numFmtId="3" fontId="17" fillId="0" borderId="43" xfId="0" applyNumberFormat="1" applyFont="1" applyFill="1" applyBorder="1" applyAlignment="1">
      <alignment horizontal="right"/>
    </xf>
    <xf numFmtId="3" fontId="0" fillId="0" borderId="49" xfId="0" applyNumberFormat="1" applyBorder="1" applyAlignment="1">
      <alignment horizontal="right"/>
    </xf>
    <xf numFmtId="3" fontId="17" fillId="0" borderId="49" xfId="0" applyNumberFormat="1" applyFont="1" applyFill="1" applyBorder="1" applyAlignment="1">
      <alignment horizontal="right"/>
    </xf>
    <xf numFmtId="3" fontId="0" fillId="0" borderId="46" xfId="0" applyNumberFormat="1" applyBorder="1" applyAlignment="1">
      <alignment horizontal="right"/>
    </xf>
    <xf numFmtId="3" fontId="17" fillId="0" borderId="79" xfId="0" applyNumberFormat="1" applyFont="1" applyFill="1" applyBorder="1" applyAlignment="1">
      <alignment horizontal="right"/>
    </xf>
    <xf numFmtId="3" fontId="17" fillId="38" borderId="37" xfId="0" applyNumberFormat="1" applyFont="1" applyFill="1" applyBorder="1" applyAlignment="1">
      <alignment horizontal="right"/>
    </xf>
    <xf numFmtId="3" fontId="0" fillId="38" borderId="45" xfId="0" applyNumberFormat="1" applyFill="1" applyBorder="1" applyAlignment="1">
      <alignment horizontal="right"/>
    </xf>
    <xf numFmtId="3" fontId="17" fillId="0" borderId="38" xfId="0" applyNumberFormat="1" applyFont="1" applyFill="1" applyBorder="1" applyAlignment="1">
      <alignment horizontal="right"/>
    </xf>
    <xf numFmtId="3" fontId="17" fillId="0" borderId="3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Border="1" applyAlignment="1">
      <alignment horizontal="right"/>
    </xf>
    <xf numFmtId="3" fontId="0" fillId="38" borderId="35" xfId="0" applyNumberFormat="1" applyFill="1" applyBorder="1" applyAlignment="1" applyProtection="1">
      <alignment horizontal="right"/>
      <protection locked="0"/>
    </xf>
    <xf numFmtId="0" fontId="0" fillId="38" borderId="46" xfId="0" applyFill="1" applyBorder="1" applyAlignment="1">
      <alignment horizontal="right"/>
    </xf>
    <xf numFmtId="164" fontId="17" fillId="0" borderId="38" xfId="0" applyNumberFormat="1" applyFont="1" applyFill="1" applyBorder="1" applyAlignment="1">
      <alignment horizontal="right"/>
    </xf>
    <xf numFmtId="3" fontId="17" fillId="38" borderId="38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4" fillId="0" borderId="0" xfId="0" applyFont="1" applyAlignment="1">
      <alignment/>
    </xf>
    <xf numFmtId="3" fontId="15" fillId="38" borderId="35" xfId="0" applyNumberFormat="1" applyFont="1" applyFill="1" applyBorder="1" applyAlignment="1">
      <alignment horizontal="center"/>
    </xf>
    <xf numFmtId="164" fontId="15" fillId="38" borderId="63" xfId="0" applyNumberFormat="1" applyFont="1" applyFill="1" applyBorder="1" applyAlignment="1">
      <alignment horizontal="center"/>
    </xf>
    <xf numFmtId="3" fontId="0" fillId="37" borderId="35" xfId="0" applyNumberFormat="1" applyFill="1" applyBorder="1" applyAlignment="1">
      <alignment/>
    </xf>
    <xf numFmtId="3" fontId="15" fillId="38" borderId="40" xfId="0" applyNumberFormat="1" applyFont="1" applyFill="1" applyBorder="1" applyAlignment="1">
      <alignment horizontal="center"/>
    </xf>
    <xf numFmtId="164" fontId="15" fillId="38" borderId="41" xfId="0" applyNumberFormat="1" applyFont="1" applyFill="1" applyBorder="1" applyAlignment="1">
      <alignment horizontal="center"/>
    </xf>
    <xf numFmtId="3" fontId="0" fillId="37" borderId="46" xfId="0" applyNumberFormat="1" applyFill="1" applyBorder="1" applyAlignment="1">
      <alignment/>
    </xf>
    <xf numFmtId="3" fontId="0" fillId="37" borderId="40" xfId="0" applyNumberFormat="1" applyFill="1" applyBorder="1" applyAlignment="1">
      <alignment/>
    </xf>
    <xf numFmtId="3" fontId="0" fillId="0" borderId="35" xfId="0" applyNumberFormat="1" applyBorder="1" applyAlignment="1">
      <alignment horizontal="right"/>
    </xf>
    <xf numFmtId="3" fontId="15" fillId="36" borderId="84" xfId="0" applyNumberFormat="1" applyFont="1" applyFill="1" applyBorder="1" applyAlignment="1">
      <alignment horizontal="right"/>
    </xf>
    <xf numFmtId="164" fontId="15" fillId="38" borderId="47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44" borderId="84" xfId="0" applyNumberFormat="1" applyFill="1" applyBorder="1" applyAlignment="1">
      <alignment horizontal="right"/>
    </xf>
    <xf numFmtId="3" fontId="0" fillId="0" borderId="71" xfId="0" applyNumberFormat="1" applyBorder="1" applyAlignment="1">
      <alignment horizontal="right"/>
    </xf>
    <xf numFmtId="3" fontId="15" fillId="36" borderId="71" xfId="0" applyNumberFormat="1" applyFont="1" applyFill="1" applyBorder="1" applyAlignment="1">
      <alignment horizontal="right"/>
    </xf>
    <xf numFmtId="3" fontId="15" fillId="38" borderId="71" xfId="0" applyNumberFormat="1" applyFont="1" applyFill="1" applyBorder="1" applyAlignment="1">
      <alignment horizontal="right"/>
    </xf>
    <xf numFmtId="164" fontId="15" fillId="38" borderId="74" xfId="0" applyNumberFormat="1" applyFont="1" applyFill="1" applyBorder="1" applyAlignment="1">
      <alignment horizontal="right"/>
    </xf>
    <xf numFmtId="3" fontId="0" fillId="44" borderId="79" xfId="0" applyNumberFormat="1" applyFill="1" applyBorder="1" applyAlignment="1">
      <alignment horizontal="right"/>
    </xf>
    <xf numFmtId="3" fontId="15" fillId="36" borderId="43" xfId="0" applyNumberFormat="1" applyFont="1" applyFill="1" applyBorder="1" applyAlignment="1">
      <alignment horizontal="right"/>
    </xf>
    <xf numFmtId="164" fontId="15" fillId="38" borderId="76" xfId="0" applyNumberFormat="1" applyFont="1" applyFill="1" applyBorder="1" applyAlignment="1">
      <alignment horizontal="right"/>
    </xf>
    <xf numFmtId="3" fontId="15" fillId="36" borderId="49" xfId="0" applyNumberFormat="1" applyFont="1" applyFill="1" applyBorder="1" applyAlignment="1">
      <alignment horizontal="right"/>
    </xf>
    <xf numFmtId="3" fontId="0" fillId="44" borderId="49" xfId="0" applyNumberFormat="1" applyFill="1" applyBorder="1" applyAlignment="1">
      <alignment horizontal="right"/>
    </xf>
    <xf numFmtId="3" fontId="15" fillId="36" borderId="79" xfId="0" applyNumberFormat="1" applyFont="1" applyFill="1" applyBorder="1" applyAlignment="1">
      <alignment horizontal="right"/>
    </xf>
    <xf numFmtId="3" fontId="0" fillId="44" borderId="71" xfId="0" applyNumberFormat="1" applyFill="1" applyBorder="1" applyAlignment="1">
      <alignment horizontal="right"/>
    </xf>
    <xf numFmtId="3" fontId="17" fillId="0" borderId="80" xfId="0" applyNumberFormat="1" applyFont="1" applyFill="1" applyBorder="1" applyAlignment="1">
      <alignment horizontal="right"/>
    </xf>
    <xf numFmtId="3" fontId="15" fillId="36" borderId="80" xfId="0" applyNumberFormat="1" applyFont="1" applyFill="1" applyBorder="1" applyAlignment="1">
      <alignment horizontal="right"/>
    </xf>
    <xf numFmtId="164" fontId="15" fillId="38" borderId="38" xfId="0" applyNumberFormat="1" applyFont="1" applyFill="1" applyBorder="1" applyAlignment="1">
      <alignment horizontal="right"/>
    </xf>
    <xf numFmtId="3" fontId="0" fillId="44" borderId="80" xfId="0" applyNumberFormat="1" applyFill="1" applyBorder="1" applyAlignment="1">
      <alignment horizontal="right"/>
    </xf>
    <xf numFmtId="3" fontId="0" fillId="44" borderId="43" xfId="0" applyNumberFormat="1" applyFill="1" applyBorder="1" applyAlignment="1">
      <alignment horizontal="right"/>
    </xf>
    <xf numFmtId="164" fontId="15" fillId="38" borderId="83" xfId="0" applyNumberFormat="1" applyFont="1" applyFill="1" applyBorder="1" applyAlignment="1">
      <alignment horizontal="right"/>
    </xf>
    <xf numFmtId="3" fontId="0" fillId="0" borderId="84" xfId="0" applyNumberFormat="1" applyBorder="1" applyAlignment="1">
      <alignment horizontal="right"/>
    </xf>
    <xf numFmtId="3" fontId="17" fillId="0" borderId="84" xfId="0" applyNumberFormat="1" applyFont="1" applyFill="1" applyBorder="1" applyAlignment="1">
      <alignment horizontal="right"/>
    </xf>
    <xf numFmtId="3" fontId="17" fillId="36" borderId="43" xfId="0" applyNumberFormat="1" applyFont="1" applyFill="1" applyBorder="1" applyAlignment="1" applyProtection="1">
      <alignment horizontal="right"/>
      <protection locked="0"/>
    </xf>
    <xf numFmtId="3" fontId="17" fillId="0" borderId="86" xfId="0" applyNumberFormat="1" applyFont="1" applyFill="1" applyBorder="1" applyAlignment="1">
      <alignment horizontal="right"/>
    </xf>
    <xf numFmtId="3" fontId="17" fillId="36" borderId="49" xfId="0" applyNumberFormat="1" applyFont="1" applyFill="1" applyBorder="1" applyAlignment="1" applyProtection="1">
      <alignment horizontal="right"/>
      <protection locked="0"/>
    </xf>
    <xf numFmtId="3" fontId="17" fillId="0" borderId="76" xfId="0" applyNumberFormat="1" applyFont="1" applyFill="1" applyBorder="1" applyAlignment="1">
      <alignment horizontal="right"/>
    </xf>
    <xf numFmtId="3" fontId="0" fillId="0" borderId="40" xfId="0" applyNumberFormat="1" applyBorder="1" applyAlignment="1">
      <alignment horizontal="right"/>
    </xf>
    <xf numFmtId="3" fontId="17" fillId="0" borderId="71" xfId="0" applyNumberFormat="1" applyFont="1" applyFill="1" applyBorder="1" applyAlignment="1">
      <alignment horizontal="right"/>
    </xf>
    <xf numFmtId="3" fontId="17" fillId="36" borderId="71" xfId="0" applyNumberFormat="1" applyFont="1" applyFill="1" applyBorder="1" applyAlignment="1" applyProtection="1">
      <alignment horizontal="right"/>
      <protection locked="0"/>
    </xf>
    <xf numFmtId="3" fontId="17" fillId="0" borderId="74" xfId="0" applyNumberFormat="1" applyFont="1" applyFill="1" applyBorder="1" applyAlignment="1">
      <alignment horizontal="right"/>
    </xf>
    <xf numFmtId="3" fontId="17" fillId="0" borderId="44" xfId="0" applyNumberFormat="1" applyFont="1" applyFill="1" applyBorder="1" applyAlignment="1">
      <alignment horizontal="right"/>
    </xf>
    <xf numFmtId="3" fontId="17" fillId="36" borderId="79" xfId="0" applyNumberFormat="1" applyFont="1" applyFill="1" applyBorder="1" applyAlignment="1" applyProtection="1">
      <alignment horizontal="right"/>
      <protection locked="0"/>
    </xf>
    <xf numFmtId="3" fontId="17" fillId="0" borderId="83" xfId="0" applyNumberFormat="1" applyFont="1" applyFill="1" applyBorder="1" applyAlignment="1">
      <alignment horizontal="right"/>
    </xf>
    <xf numFmtId="3" fontId="17" fillId="38" borderId="80" xfId="0" applyNumberFormat="1" applyFont="1" applyFill="1" applyBorder="1" applyAlignment="1" applyProtection="1">
      <alignment horizontal="right"/>
      <protection/>
    </xf>
    <xf numFmtId="3" fontId="17" fillId="0" borderId="80" xfId="0" applyNumberFormat="1" applyFont="1" applyFill="1" applyBorder="1" applyAlignment="1" applyProtection="1">
      <alignment horizontal="right"/>
      <protection locked="0"/>
    </xf>
    <xf numFmtId="3" fontId="0" fillId="38" borderId="46" xfId="0" applyNumberFormat="1" applyFill="1" applyBorder="1" applyAlignment="1">
      <alignment horizontal="right"/>
    </xf>
    <xf numFmtId="0" fontId="29" fillId="40" borderId="0" xfId="0" applyFont="1" applyFill="1" applyAlignment="1">
      <alignment/>
    </xf>
    <xf numFmtId="3" fontId="0" fillId="41" borderId="96" xfId="0" applyNumberFormat="1" applyFill="1" applyBorder="1" applyAlignment="1">
      <alignment/>
    </xf>
    <xf numFmtId="3" fontId="15" fillId="40" borderId="95" xfId="0" applyNumberFormat="1" applyFont="1" applyFill="1" applyBorder="1" applyAlignment="1">
      <alignment horizontal="center"/>
    </xf>
    <xf numFmtId="3" fontId="15" fillId="41" borderId="91" xfId="0" applyNumberFormat="1" applyFont="1" applyFill="1" applyBorder="1" applyAlignment="1">
      <alignment horizontal="center"/>
    </xf>
    <xf numFmtId="3" fontId="8" fillId="41" borderId="92" xfId="0" applyNumberFormat="1" applyFont="1" applyFill="1" applyBorder="1" applyAlignment="1">
      <alignment horizontal="center"/>
    </xf>
    <xf numFmtId="3" fontId="0" fillId="41" borderId="92" xfId="0" applyNumberFormat="1" applyFill="1" applyBorder="1" applyAlignment="1">
      <alignment/>
    </xf>
    <xf numFmtId="3" fontId="0" fillId="41" borderId="93" xfId="0" applyNumberFormat="1" applyFill="1" applyBorder="1" applyAlignment="1">
      <alignment/>
    </xf>
    <xf numFmtId="3" fontId="15" fillId="42" borderId="95" xfId="0" applyNumberFormat="1" applyFont="1" applyFill="1" applyBorder="1" applyAlignment="1">
      <alignment horizontal="center"/>
    </xf>
    <xf numFmtId="164" fontId="15" fillId="42" borderId="96" xfId="0" applyNumberFormat="1" applyFont="1" applyFill="1" applyBorder="1" applyAlignment="1">
      <alignment horizontal="center"/>
    </xf>
    <xf numFmtId="3" fontId="0" fillId="41" borderId="95" xfId="0" applyNumberFormat="1" applyFont="1" applyFill="1" applyBorder="1" applyAlignment="1">
      <alignment/>
    </xf>
    <xf numFmtId="3" fontId="0" fillId="41" borderId="101" xfId="0" applyNumberFormat="1" applyFont="1" applyFill="1" applyBorder="1" applyAlignment="1">
      <alignment horizontal="center"/>
    </xf>
    <xf numFmtId="3" fontId="15" fillId="40" borderId="100" xfId="0" applyNumberFormat="1" applyFont="1" applyFill="1" applyBorder="1" applyAlignment="1">
      <alignment horizontal="center"/>
    </xf>
    <xf numFmtId="3" fontId="15" fillId="41" borderId="102" xfId="0" applyNumberFormat="1" applyFont="1" applyFill="1" applyBorder="1" applyAlignment="1">
      <alignment horizontal="center"/>
    </xf>
    <xf numFmtId="3" fontId="0" fillId="41" borderId="137" xfId="0" applyNumberFormat="1" applyFont="1" applyFill="1" applyBorder="1" applyAlignment="1">
      <alignment horizontal="center"/>
    </xf>
    <xf numFmtId="3" fontId="0" fillId="41" borderId="102" xfId="0" applyNumberFormat="1" applyFont="1" applyFill="1" applyBorder="1" applyAlignment="1">
      <alignment horizontal="center"/>
    </xf>
    <xf numFmtId="3" fontId="15" fillId="42" borderId="100" xfId="0" applyNumberFormat="1" applyFont="1" applyFill="1" applyBorder="1" applyAlignment="1">
      <alignment horizontal="center"/>
    </xf>
    <xf numFmtId="164" fontId="15" fillId="42" borderId="101" xfId="0" applyNumberFormat="1" applyFont="1" applyFill="1" applyBorder="1" applyAlignment="1">
      <alignment horizontal="center"/>
    </xf>
    <xf numFmtId="3" fontId="0" fillId="41" borderId="110" xfId="0" applyNumberFormat="1" applyFont="1" applyFill="1" applyBorder="1" applyAlignment="1">
      <alignment/>
    </xf>
    <xf numFmtId="3" fontId="0" fillId="41" borderId="100" xfId="0" applyNumberFormat="1" applyFont="1" applyFill="1" applyBorder="1" applyAlignment="1">
      <alignment/>
    </xf>
    <xf numFmtId="3" fontId="0" fillId="0" borderId="95" xfId="0" applyNumberFormat="1" applyBorder="1" applyAlignment="1">
      <alignment horizontal="right"/>
    </xf>
    <xf numFmtId="3" fontId="15" fillId="0" borderId="96" xfId="0" applyNumberFormat="1" applyFont="1" applyFill="1" applyBorder="1" applyAlignment="1">
      <alignment horizontal="right"/>
    </xf>
    <xf numFmtId="3" fontId="15" fillId="40" borderId="132" xfId="0" applyNumberFormat="1" applyFont="1" applyFill="1" applyBorder="1" applyAlignment="1">
      <alignment horizontal="right"/>
    </xf>
    <xf numFmtId="3" fontId="15" fillId="0" borderId="95" xfId="0" applyNumberFormat="1" applyFont="1" applyFill="1" applyBorder="1" applyAlignment="1">
      <alignment horizontal="right"/>
    </xf>
    <xf numFmtId="3" fontId="0" fillId="0" borderId="95" xfId="0" applyNumberFormat="1" applyFill="1" applyBorder="1" applyAlignment="1" applyProtection="1">
      <alignment horizontal="right"/>
      <protection locked="0"/>
    </xf>
    <xf numFmtId="3" fontId="0" fillId="0" borderId="107" xfId="0" applyNumberFormat="1" applyFill="1" applyBorder="1" applyAlignment="1" applyProtection="1">
      <alignment horizontal="right"/>
      <protection locked="0"/>
    </xf>
    <xf numFmtId="3" fontId="15" fillId="42" borderId="110" xfId="0" applyNumberFormat="1" applyFont="1" applyFill="1" applyBorder="1" applyAlignment="1">
      <alignment horizontal="right"/>
    </xf>
    <xf numFmtId="164" fontId="15" fillId="42" borderId="111" xfId="0" applyNumberFormat="1" applyFont="1" applyFill="1" applyBorder="1" applyAlignment="1">
      <alignment horizontal="right"/>
    </xf>
    <xf numFmtId="3" fontId="0" fillId="46" borderId="132" xfId="0" applyNumberFormat="1" applyFill="1" applyBorder="1" applyAlignment="1">
      <alignment horizontal="right"/>
    </xf>
    <xf numFmtId="3" fontId="0" fillId="0" borderId="113" xfId="0" applyNumberFormat="1" applyBorder="1" applyAlignment="1">
      <alignment horizontal="right"/>
    </xf>
    <xf numFmtId="3" fontId="15" fillId="0" borderId="116" xfId="0" applyNumberFormat="1" applyFont="1" applyFill="1" applyBorder="1" applyAlignment="1">
      <alignment horizontal="right"/>
    </xf>
    <xf numFmtId="3" fontId="15" fillId="40" borderId="113" xfId="0" applyNumberFormat="1" applyFont="1" applyFill="1" applyBorder="1" applyAlignment="1">
      <alignment horizontal="right"/>
    </xf>
    <xf numFmtId="3" fontId="15" fillId="0" borderId="113" xfId="0" applyNumberFormat="1" applyFont="1" applyFill="1" applyBorder="1" applyAlignment="1">
      <alignment horizontal="right"/>
    </xf>
    <xf numFmtId="3" fontId="0" fillId="0" borderId="114" xfId="0" applyNumberFormat="1" applyFill="1" applyBorder="1" applyAlignment="1" applyProtection="1">
      <alignment horizontal="right"/>
      <protection locked="0"/>
    </xf>
    <xf numFmtId="3" fontId="0" fillId="0" borderId="113" xfId="0" applyNumberFormat="1" applyFill="1" applyBorder="1" applyAlignment="1" applyProtection="1">
      <alignment horizontal="right"/>
      <protection locked="0"/>
    </xf>
    <xf numFmtId="3" fontId="0" fillId="0" borderId="114" xfId="0" applyNumberFormat="1" applyBorder="1" applyAlignment="1" applyProtection="1">
      <alignment horizontal="right"/>
      <protection locked="0"/>
    </xf>
    <xf numFmtId="3" fontId="15" fillId="42" borderId="113" xfId="0" applyNumberFormat="1" applyFont="1" applyFill="1" applyBorder="1" applyAlignment="1">
      <alignment horizontal="right"/>
    </xf>
    <xf numFmtId="164" fontId="15" fillId="42" borderId="116" xfId="0" applyNumberFormat="1" applyFont="1" applyFill="1" applyBorder="1" applyAlignment="1">
      <alignment horizontal="right"/>
    </xf>
    <xf numFmtId="3" fontId="0" fillId="46" borderId="127" xfId="0" applyNumberFormat="1" applyFill="1" applyBorder="1" applyAlignment="1">
      <alignment horizontal="right"/>
    </xf>
    <xf numFmtId="3" fontId="0" fillId="0" borderId="119" xfId="0" applyNumberFormat="1" applyBorder="1" applyAlignment="1">
      <alignment horizontal="right"/>
    </xf>
    <xf numFmtId="3" fontId="15" fillId="0" borderId="122" xfId="0" applyNumberFormat="1" applyFont="1" applyFill="1" applyBorder="1" applyAlignment="1">
      <alignment horizontal="right"/>
    </xf>
    <xf numFmtId="3" fontId="15" fillId="40" borderId="105" xfId="0" applyNumberFormat="1" applyFont="1" applyFill="1" applyBorder="1" applyAlignment="1">
      <alignment horizontal="right"/>
    </xf>
    <xf numFmtId="3" fontId="15" fillId="0" borderId="105" xfId="0" applyNumberFormat="1" applyFont="1" applyFill="1" applyBorder="1" applyAlignment="1">
      <alignment horizontal="right"/>
    </xf>
    <xf numFmtId="3" fontId="0" fillId="42" borderId="118" xfId="0" applyNumberFormat="1" applyFill="1" applyBorder="1" applyAlignment="1" applyProtection="1">
      <alignment horizontal="right"/>
      <protection locked="0"/>
    </xf>
    <xf numFmtId="3" fontId="0" fillId="0" borderId="119" xfId="0" applyNumberFormat="1" applyFill="1" applyBorder="1" applyAlignment="1" applyProtection="1">
      <alignment horizontal="right"/>
      <protection locked="0"/>
    </xf>
    <xf numFmtId="3" fontId="0" fillId="0" borderId="118" xfId="0" applyNumberFormat="1" applyFill="1" applyBorder="1" applyAlignment="1" applyProtection="1">
      <alignment horizontal="right"/>
      <protection locked="0"/>
    </xf>
    <xf numFmtId="3" fontId="15" fillId="42" borderId="119" xfId="0" applyNumberFormat="1" applyFont="1" applyFill="1" applyBorder="1" applyAlignment="1">
      <alignment horizontal="right"/>
    </xf>
    <xf numFmtId="164" fontId="15" fillId="42" borderId="122" xfId="0" applyNumberFormat="1" applyFont="1" applyFill="1" applyBorder="1" applyAlignment="1">
      <alignment horizontal="right"/>
    </xf>
    <xf numFmtId="3" fontId="15" fillId="40" borderId="119" xfId="0" applyNumberFormat="1" applyFont="1" applyFill="1" applyBorder="1" applyAlignment="1">
      <alignment horizontal="right"/>
    </xf>
    <xf numFmtId="3" fontId="15" fillId="0" borderId="119" xfId="0" applyNumberFormat="1" applyFont="1" applyFill="1" applyBorder="1" applyAlignment="1">
      <alignment horizontal="right"/>
    </xf>
    <xf numFmtId="3" fontId="0" fillId="46" borderId="119" xfId="0" applyNumberFormat="1" applyFill="1" applyBorder="1" applyAlignment="1">
      <alignment horizontal="right"/>
    </xf>
    <xf numFmtId="3" fontId="0" fillId="0" borderId="110" xfId="0" applyNumberFormat="1" applyBorder="1" applyAlignment="1">
      <alignment horizontal="right"/>
    </xf>
    <xf numFmtId="3" fontId="15" fillId="0" borderId="111" xfId="0" applyNumberFormat="1" applyFont="1" applyFill="1" applyBorder="1" applyAlignment="1">
      <alignment horizontal="right"/>
    </xf>
    <xf numFmtId="3" fontId="15" fillId="40" borderId="127" xfId="0" applyNumberFormat="1" applyFont="1" applyFill="1" applyBorder="1" applyAlignment="1">
      <alignment horizontal="right"/>
    </xf>
    <xf numFmtId="3" fontId="15" fillId="0" borderId="110" xfId="0" applyNumberFormat="1" applyFont="1" applyFill="1" applyBorder="1" applyAlignment="1">
      <alignment horizontal="right"/>
    </xf>
    <xf numFmtId="3" fontId="0" fillId="42" borderId="139" xfId="0" applyNumberFormat="1" applyFill="1" applyBorder="1" applyAlignment="1" applyProtection="1">
      <alignment horizontal="right"/>
      <protection locked="0"/>
    </xf>
    <xf numFmtId="3" fontId="0" fillId="0" borderId="127" xfId="0" applyNumberFormat="1" applyFill="1" applyBorder="1" applyAlignment="1" applyProtection="1">
      <alignment horizontal="right"/>
      <protection locked="0"/>
    </xf>
    <xf numFmtId="3" fontId="0" fillId="0" borderId="139" xfId="0" applyNumberFormat="1" applyFill="1" applyBorder="1" applyAlignment="1" applyProtection="1">
      <alignment horizontal="right"/>
      <protection locked="0"/>
    </xf>
    <xf numFmtId="3" fontId="0" fillId="46" borderId="113" xfId="0" applyNumberFormat="1" applyFill="1" applyBorder="1" applyAlignment="1">
      <alignment horizontal="right"/>
    </xf>
    <xf numFmtId="3" fontId="17" fillId="0" borderId="128" xfId="0" applyNumberFormat="1" applyFont="1" applyFill="1" applyBorder="1" applyAlignment="1">
      <alignment horizontal="right"/>
    </xf>
    <xf numFmtId="3" fontId="15" fillId="0" borderId="93" xfId="0" applyNumberFormat="1" applyFont="1" applyFill="1" applyBorder="1" applyAlignment="1">
      <alignment horizontal="right"/>
    </xf>
    <xf numFmtId="3" fontId="15" fillId="40" borderId="128" xfId="0" applyNumberFormat="1" applyFont="1" applyFill="1" applyBorder="1" applyAlignment="1">
      <alignment horizontal="right"/>
    </xf>
    <xf numFmtId="3" fontId="15" fillId="0" borderId="128" xfId="0" applyNumberFormat="1" applyFont="1" applyFill="1" applyBorder="1" applyAlignment="1">
      <alignment horizontal="right"/>
    </xf>
    <xf numFmtId="3" fontId="0" fillId="42" borderId="128" xfId="0" applyNumberFormat="1" applyFill="1" applyBorder="1" applyAlignment="1" applyProtection="1">
      <alignment horizontal="right"/>
      <protection locked="0"/>
    </xf>
    <xf numFmtId="3" fontId="0" fillId="0" borderId="128" xfId="0" applyNumberFormat="1" applyFill="1" applyBorder="1" applyAlignment="1" applyProtection="1">
      <alignment horizontal="right"/>
      <protection locked="0"/>
    </xf>
    <xf numFmtId="3" fontId="0" fillId="0" borderId="93" xfId="0" applyNumberFormat="1" applyFill="1" applyBorder="1" applyAlignment="1" applyProtection="1">
      <alignment horizontal="right"/>
      <protection locked="0"/>
    </xf>
    <xf numFmtId="3" fontId="15" fillId="42" borderId="128" xfId="0" applyNumberFormat="1" applyFont="1" applyFill="1" applyBorder="1" applyAlignment="1">
      <alignment horizontal="right"/>
    </xf>
    <xf numFmtId="164" fontId="15" fillId="42" borderId="93" xfId="0" applyNumberFormat="1" applyFont="1" applyFill="1" applyBorder="1" applyAlignment="1">
      <alignment horizontal="right"/>
    </xf>
    <xf numFmtId="3" fontId="0" fillId="46" borderId="128" xfId="0" applyNumberFormat="1" applyFill="1" applyBorder="1" applyAlignment="1">
      <alignment horizontal="right"/>
    </xf>
    <xf numFmtId="3" fontId="0" fillId="42" borderId="124" xfId="0" applyNumberFormat="1" applyFill="1" applyBorder="1" applyAlignment="1" applyProtection="1">
      <alignment horizontal="right"/>
      <protection locked="0"/>
    </xf>
    <xf numFmtId="3" fontId="0" fillId="0" borderId="105" xfId="0" applyNumberFormat="1" applyFill="1" applyBorder="1" applyAlignment="1" applyProtection="1">
      <alignment horizontal="right"/>
      <protection locked="0"/>
    </xf>
    <xf numFmtId="3" fontId="0" fillId="0" borderId="124" xfId="0" applyNumberFormat="1" applyFill="1" applyBorder="1" applyAlignment="1" applyProtection="1">
      <alignment horizontal="right"/>
      <protection locked="0"/>
    </xf>
    <xf numFmtId="3" fontId="0" fillId="46" borderId="105" xfId="0" applyNumberFormat="1" applyFill="1" applyBorder="1" applyAlignment="1">
      <alignment horizontal="right"/>
    </xf>
    <xf numFmtId="3" fontId="15" fillId="0" borderId="131" xfId="0" applyNumberFormat="1" applyFont="1" applyFill="1" applyBorder="1" applyAlignment="1">
      <alignment horizontal="right"/>
    </xf>
    <xf numFmtId="3" fontId="15" fillId="0" borderId="127" xfId="0" applyNumberFormat="1" applyFont="1" applyFill="1" applyBorder="1" applyAlignment="1">
      <alignment horizontal="right"/>
    </xf>
    <xf numFmtId="3" fontId="15" fillId="42" borderId="127" xfId="0" applyNumberFormat="1" applyFont="1" applyFill="1" applyBorder="1" applyAlignment="1">
      <alignment horizontal="right"/>
    </xf>
    <xf numFmtId="164" fontId="15" fillId="42" borderId="131" xfId="0" applyNumberFormat="1" applyFont="1" applyFill="1" applyBorder="1" applyAlignment="1">
      <alignment horizontal="right"/>
    </xf>
    <xf numFmtId="3" fontId="0" fillId="0" borderId="132" xfId="0" applyNumberFormat="1" applyBorder="1" applyAlignment="1">
      <alignment horizontal="right"/>
    </xf>
    <xf numFmtId="3" fontId="17" fillId="0" borderId="132" xfId="0" applyNumberFormat="1" applyFont="1" applyFill="1" applyBorder="1" applyAlignment="1">
      <alignment horizontal="right"/>
    </xf>
    <xf numFmtId="3" fontId="17" fillId="40" borderId="105" xfId="0" applyNumberFormat="1" applyFont="1" applyFill="1" applyBorder="1" applyAlignment="1" applyProtection="1">
      <alignment horizontal="right"/>
      <protection locked="0"/>
    </xf>
    <xf numFmtId="3" fontId="17" fillId="0" borderId="132" xfId="0" applyNumberFormat="1" applyFont="1" applyFill="1" applyBorder="1" applyAlignment="1" applyProtection="1">
      <alignment horizontal="right"/>
      <protection locked="0"/>
    </xf>
    <xf numFmtId="3" fontId="0" fillId="42" borderId="132" xfId="0" applyNumberFormat="1" applyFill="1" applyBorder="1" applyAlignment="1" applyProtection="1">
      <alignment horizontal="right"/>
      <protection locked="0"/>
    </xf>
    <xf numFmtId="3" fontId="0" fillId="0" borderId="132" xfId="0" applyNumberFormat="1" applyFill="1" applyBorder="1" applyAlignment="1" applyProtection="1">
      <alignment horizontal="right"/>
      <protection locked="0"/>
    </xf>
    <xf numFmtId="3" fontId="0" fillId="0" borderId="134" xfId="0" applyNumberFormat="1" applyFill="1" applyBorder="1" applyAlignment="1" applyProtection="1">
      <alignment horizontal="right"/>
      <protection locked="0"/>
    </xf>
    <xf numFmtId="3" fontId="17" fillId="42" borderId="97" xfId="0" applyNumberFormat="1" applyFont="1" applyFill="1" applyBorder="1" applyAlignment="1">
      <alignment horizontal="right"/>
    </xf>
    <xf numFmtId="164" fontId="17" fillId="42" borderId="132" xfId="0" applyNumberFormat="1" applyFont="1" applyFill="1" applyBorder="1" applyAlignment="1">
      <alignment horizontal="right"/>
    </xf>
    <xf numFmtId="3" fontId="17" fillId="0" borderId="134" xfId="0" applyNumberFormat="1" applyFont="1" applyFill="1" applyBorder="1" applyAlignment="1">
      <alignment horizontal="right"/>
    </xf>
    <xf numFmtId="3" fontId="17" fillId="0" borderId="119" xfId="0" applyNumberFormat="1" applyFont="1" applyFill="1" applyBorder="1" applyAlignment="1">
      <alignment horizontal="right"/>
    </xf>
    <xf numFmtId="3" fontId="17" fillId="40" borderId="119" xfId="0" applyNumberFormat="1" applyFont="1" applyFill="1" applyBorder="1" applyAlignment="1" applyProtection="1">
      <alignment horizontal="right"/>
      <protection locked="0"/>
    </xf>
    <xf numFmtId="3" fontId="17" fillId="0" borderId="119" xfId="0" applyNumberFormat="1" applyFont="1" applyFill="1" applyBorder="1" applyAlignment="1" applyProtection="1">
      <alignment horizontal="right"/>
      <protection locked="0"/>
    </xf>
    <xf numFmtId="3" fontId="0" fillId="42" borderId="119" xfId="0" applyNumberFormat="1" applyFill="1" applyBorder="1" applyAlignment="1" applyProtection="1">
      <alignment horizontal="right"/>
      <protection locked="0"/>
    </xf>
    <xf numFmtId="3" fontId="0" fillId="0" borderId="122" xfId="0" applyNumberFormat="1" applyFill="1" applyBorder="1" applyAlignment="1" applyProtection="1">
      <alignment horizontal="right"/>
      <protection locked="0"/>
    </xf>
    <xf numFmtId="3" fontId="17" fillId="0" borderId="122" xfId="0" applyNumberFormat="1" applyFont="1" applyFill="1" applyBorder="1" applyAlignment="1">
      <alignment horizontal="right"/>
    </xf>
    <xf numFmtId="3" fontId="0" fillId="0" borderId="100" xfId="0" applyNumberFormat="1" applyBorder="1" applyAlignment="1">
      <alignment horizontal="right"/>
    </xf>
    <xf numFmtId="3" fontId="17" fillId="0" borderId="113" xfId="0" applyNumberFormat="1" applyFont="1" applyFill="1" applyBorder="1" applyAlignment="1">
      <alignment horizontal="right"/>
    </xf>
    <xf numFmtId="3" fontId="17" fillId="40" borderId="113" xfId="0" applyNumberFormat="1" applyFont="1" applyFill="1" applyBorder="1" applyAlignment="1" applyProtection="1">
      <alignment horizontal="right"/>
      <protection locked="0"/>
    </xf>
    <xf numFmtId="3" fontId="17" fillId="0" borderId="100" xfId="0" applyNumberFormat="1" applyFont="1" applyFill="1" applyBorder="1" applyAlignment="1" applyProtection="1">
      <alignment horizontal="right"/>
      <protection locked="0"/>
    </xf>
    <xf numFmtId="3" fontId="0" fillId="42" borderId="113" xfId="0" applyNumberFormat="1" applyFill="1" applyBorder="1" applyAlignment="1" applyProtection="1">
      <alignment horizontal="right"/>
      <protection locked="0"/>
    </xf>
    <xf numFmtId="3" fontId="0" fillId="0" borderId="116" xfId="0" applyNumberFormat="1" applyFill="1" applyBorder="1" applyAlignment="1" applyProtection="1">
      <alignment horizontal="right"/>
      <protection locked="0"/>
    </xf>
    <xf numFmtId="3" fontId="17" fillId="0" borderId="116" xfId="0" applyNumberFormat="1" applyFont="1" applyFill="1" applyBorder="1" applyAlignment="1">
      <alignment horizontal="right"/>
    </xf>
    <xf numFmtId="3" fontId="0" fillId="0" borderId="123" xfId="0" applyNumberFormat="1" applyBorder="1" applyAlignment="1">
      <alignment horizontal="right"/>
    </xf>
    <xf numFmtId="3" fontId="17" fillId="0" borderId="105" xfId="0" applyNumberFormat="1" applyFont="1" applyFill="1" applyBorder="1" applyAlignment="1">
      <alignment horizontal="right"/>
    </xf>
    <xf numFmtId="3" fontId="17" fillId="0" borderId="105" xfId="0" applyNumberFormat="1" applyFont="1" applyFill="1" applyBorder="1" applyAlignment="1" applyProtection="1">
      <alignment horizontal="right"/>
      <protection locked="0"/>
    </xf>
    <xf numFmtId="3" fontId="17" fillId="0" borderId="141" xfId="0" applyNumberFormat="1" applyFont="1" applyFill="1" applyBorder="1" applyAlignment="1">
      <alignment horizontal="right"/>
    </xf>
    <xf numFmtId="3" fontId="0" fillId="0" borderId="104" xfId="0" applyNumberFormat="1" applyBorder="1" applyAlignment="1">
      <alignment horizontal="right"/>
    </xf>
    <xf numFmtId="3" fontId="17" fillId="0" borderId="127" xfId="0" applyNumberFormat="1" applyFont="1" applyFill="1" applyBorder="1" applyAlignment="1">
      <alignment horizontal="right"/>
    </xf>
    <xf numFmtId="3" fontId="17" fillId="40" borderId="127" xfId="0" applyNumberFormat="1" applyFont="1" applyFill="1" applyBorder="1" applyAlignment="1" applyProtection="1">
      <alignment horizontal="right"/>
      <protection locked="0"/>
    </xf>
    <xf numFmtId="3" fontId="17" fillId="0" borderId="110" xfId="0" applyNumberFormat="1" applyFont="1" applyFill="1" applyBorder="1" applyAlignment="1" applyProtection="1">
      <alignment horizontal="right"/>
      <protection locked="0"/>
    </xf>
    <xf numFmtId="3" fontId="17" fillId="0" borderId="131" xfId="0" applyNumberFormat="1" applyFont="1" applyFill="1" applyBorder="1" applyAlignment="1">
      <alignment horizontal="right"/>
    </xf>
    <xf numFmtId="3" fontId="17" fillId="42" borderId="128" xfId="0" applyNumberFormat="1" applyFont="1" applyFill="1" applyBorder="1" applyAlignment="1">
      <alignment horizontal="right"/>
    </xf>
    <xf numFmtId="3" fontId="17" fillId="42" borderId="91" xfId="0" applyNumberFormat="1" applyFont="1" applyFill="1" applyBorder="1" applyAlignment="1">
      <alignment horizontal="right"/>
    </xf>
    <xf numFmtId="3" fontId="17" fillId="42" borderId="128" xfId="0" applyNumberFormat="1" applyFont="1" applyFill="1" applyBorder="1" applyAlignment="1" applyProtection="1">
      <alignment horizontal="right"/>
      <protection/>
    </xf>
    <xf numFmtId="3" fontId="17" fillId="42" borderId="130" xfId="0" applyNumberFormat="1" applyFont="1" applyFill="1" applyBorder="1" applyAlignment="1">
      <alignment horizontal="right"/>
    </xf>
    <xf numFmtId="3" fontId="17" fillId="42" borderId="93" xfId="0" applyNumberFormat="1" applyFont="1" applyFill="1" applyBorder="1" applyAlignment="1">
      <alignment horizontal="right"/>
    </xf>
    <xf numFmtId="3" fontId="0" fillId="0" borderId="105" xfId="0" applyNumberFormat="1" applyBorder="1" applyAlignment="1">
      <alignment horizontal="right"/>
    </xf>
    <xf numFmtId="3" fontId="0" fillId="0" borderId="117" xfId="0" applyNumberFormat="1" applyBorder="1" applyAlignment="1">
      <alignment horizontal="right"/>
    </xf>
    <xf numFmtId="3" fontId="17" fillId="42" borderId="92" xfId="0" applyNumberFormat="1" applyFont="1" applyFill="1" applyBorder="1" applyAlignment="1">
      <alignment horizontal="right"/>
    </xf>
    <xf numFmtId="3" fontId="17" fillId="0" borderId="93" xfId="0" applyNumberFormat="1" applyFont="1" applyFill="1" applyBorder="1" applyAlignment="1">
      <alignment horizontal="right"/>
    </xf>
    <xf numFmtId="3" fontId="17" fillId="0" borderId="128" xfId="0" applyNumberFormat="1" applyFont="1" applyFill="1" applyBorder="1" applyAlignment="1" applyProtection="1">
      <alignment horizontal="right"/>
      <protection locked="0"/>
    </xf>
    <xf numFmtId="3" fontId="0" fillId="42" borderId="95" xfId="0" applyNumberFormat="1" applyFill="1" applyBorder="1" applyAlignment="1" applyProtection="1">
      <alignment horizontal="right"/>
      <protection locked="0"/>
    </xf>
    <xf numFmtId="3" fontId="0" fillId="42" borderId="110" xfId="0" applyNumberFormat="1" applyFill="1" applyBorder="1" applyAlignment="1">
      <alignment horizontal="right"/>
    </xf>
    <xf numFmtId="164" fontId="17" fillId="42" borderId="128" xfId="0" applyNumberFormat="1" applyFont="1" applyFill="1" applyBorder="1" applyAlignment="1">
      <alignment horizontal="right"/>
    </xf>
    <xf numFmtId="0" fontId="51" fillId="0" borderId="0" xfId="0" applyFont="1" applyAlignment="1">
      <alignment/>
    </xf>
    <xf numFmtId="0" fontId="4" fillId="0" borderId="0" xfId="0" applyFont="1" applyAlignment="1">
      <alignment/>
    </xf>
    <xf numFmtId="3" fontId="0" fillId="0" borderId="40" xfId="0" applyNumberFormat="1" applyFill="1" applyBorder="1" applyAlignment="1">
      <alignment horizontal="right"/>
    </xf>
    <xf numFmtId="3" fontId="0" fillId="0" borderId="95" xfId="0" applyNumberFormat="1" applyFill="1" applyBorder="1" applyAlignment="1">
      <alignment horizontal="right"/>
    </xf>
    <xf numFmtId="3" fontId="0" fillId="0" borderId="113" xfId="0" applyNumberFormat="1" applyFill="1" applyBorder="1" applyAlignment="1">
      <alignment horizontal="right"/>
    </xf>
    <xf numFmtId="3" fontId="0" fillId="0" borderId="119" xfId="0" applyNumberFormat="1" applyFill="1" applyBorder="1" applyAlignment="1">
      <alignment horizontal="right"/>
    </xf>
    <xf numFmtId="3" fontId="0" fillId="0" borderId="110" xfId="0" applyNumberFormat="1" applyFill="1" applyBorder="1" applyAlignment="1">
      <alignment horizontal="right"/>
    </xf>
    <xf numFmtId="3" fontId="0" fillId="0" borderId="132" xfId="0" applyNumberFormat="1" applyFill="1" applyBorder="1" applyAlignment="1">
      <alignment horizontal="right"/>
    </xf>
    <xf numFmtId="3" fontId="0" fillId="0" borderId="100" xfId="0" applyNumberFormat="1" applyFill="1" applyBorder="1" applyAlignment="1">
      <alignment horizontal="right"/>
    </xf>
    <xf numFmtId="3" fontId="0" fillId="38" borderId="80" xfId="0" applyNumberFormat="1" applyFill="1" applyBorder="1" applyAlignment="1">
      <alignment horizontal="right"/>
    </xf>
    <xf numFmtId="3" fontId="15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52" fillId="37" borderId="36" xfId="0" applyFont="1" applyFill="1" applyBorder="1" applyAlignment="1">
      <alignment/>
    </xf>
    <xf numFmtId="0" fontId="30" fillId="37" borderId="37" xfId="0" applyFont="1" applyFill="1" applyBorder="1" applyAlignment="1">
      <alignment horizontal="right"/>
    </xf>
    <xf numFmtId="0" fontId="30" fillId="37" borderId="38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 horizontal="right"/>
    </xf>
    <xf numFmtId="0" fontId="0" fillId="37" borderId="34" xfId="0" applyFont="1" applyFill="1" applyBorder="1" applyAlignment="1">
      <alignment horizontal="center"/>
    </xf>
    <xf numFmtId="0" fontId="0" fillId="37" borderId="35" xfId="0" applyFont="1" applyFill="1" applyBorder="1" applyAlignment="1">
      <alignment horizontal="center"/>
    </xf>
    <xf numFmtId="0" fontId="0" fillId="37" borderId="63" xfId="0" applyFont="1" applyFill="1" applyBorder="1" applyAlignment="1">
      <alignment horizontal="center"/>
    </xf>
    <xf numFmtId="3" fontId="0" fillId="37" borderId="63" xfId="0" applyNumberFormat="1" applyFont="1" applyFill="1" applyBorder="1" applyAlignment="1">
      <alignment horizontal="center"/>
    </xf>
    <xf numFmtId="3" fontId="0" fillId="37" borderId="37" xfId="0" applyNumberFormat="1" applyFill="1" applyBorder="1" applyAlignment="1">
      <alignment horizontal="center"/>
    </xf>
    <xf numFmtId="3" fontId="0" fillId="37" borderId="38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37" borderId="35" xfId="0" applyNumberFormat="1" applyFill="1" applyBorder="1" applyAlignment="1">
      <alignment horizontal="center"/>
    </xf>
    <xf numFmtId="0" fontId="54" fillId="37" borderId="39" xfId="0" applyFont="1" applyFill="1" applyBorder="1" applyAlignment="1">
      <alignment horizontal="center"/>
    </xf>
    <xf numFmtId="0" fontId="0" fillId="37" borderId="40" xfId="0" applyFont="1" applyFill="1" applyBorder="1" applyAlignment="1">
      <alignment horizontal="center"/>
    </xf>
    <xf numFmtId="0" fontId="0" fillId="37" borderId="41" xfId="0" applyFont="1" applyFill="1" applyBorder="1" applyAlignment="1">
      <alignment horizontal="center"/>
    </xf>
    <xf numFmtId="3" fontId="0" fillId="37" borderId="41" xfId="0" applyNumberFormat="1" applyFont="1" applyFill="1" applyBorder="1" applyAlignment="1">
      <alignment horizontal="center"/>
    </xf>
    <xf numFmtId="3" fontId="0" fillId="37" borderId="46" xfId="0" applyNumberFormat="1" applyFill="1" applyBorder="1" applyAlignment="1">
      <alignment horizontal="center"/>
    </xf>
    <xf numFmtId="3" fontId="0" fillId="37" borderId="40" xfId="0" applyNumberFormat="1" applyFill="1" applyBorder="1" applyAlignment="1">
      <alignment horizontal="center"/>
    </xf>
    <xf numFmtId="0" fontId="54" fillId="0" borderId="45" xfId="0" applyFont="1" applyBorder="1" applyAlignment="1">
      <alignment/>
    </xf>
    <xf numFmtId="0" fontId="0" fillId="0" borderId="43" xfId="0" applyFont="1" applyBorder="1" applyAlignment="1">
      <alignment/>
    </xf>
    <xf numFmtId="165" fontId="0" fillId="0" borderId="43" xfId="0" applyNumberFormat="1" applyFont="1" applyBorder="1" applyAlignment="1">
      <alignment/>
    </xf>
    <xf numFmtId="165" fontId="0" fillId="0" borderId="17" xfId="0" applyNumberFormat="1" applyFont="1" applyFill="1" applyBorder="1" applyAlignment="1">
      <alignment horizontal="center"/>
    </xf>
    <xf numFmtId="3" fontId="0" fillId="0" borderId="35" xfId="0" applyNumberFormat="1" applyFont="1" applyBorder="1" applyAlignment="1">
      <alignment horizontal="right"/>
    </xf>
    <xf numFmtId="3" fontId="7" fillId="0" borderId="63" xfId="0" applyNumberFormat="1" applyFont="1" applyFill="1" applyBorder="1" applyAlignment="1">
      <alignment horizontal="right"/>
    </xf>
    <xf numFmtId="0" fontId="54" fillId="0" borderId="70" xfId="0" applyFont="1" applyBorder="1" applyAlignment="1">
      <alignment/>
    </xf>
    <xf numFmtId="0" fontId="0" fillId="0" borderId="71" xfId="0" applyFont="1" applyBorder="1" applyAlignment="1">
      <alignment/>
    </xf>
    <xf numFmtId="165" fontId="0" fillId="0" borderId="71" xfId="0" applyNumberFormat="1" applyFont="1" applyBorder="1" applyAlignment="1">
      <alignment/>
    </xf>
    <xf numFmtId="165" fontId="0" fillId="0" borderId="72" xfId="0" applyNumberFormat="1" applyFont="1" applyBorder="1" applyAlignment="1">
      <alignment horizontal="center"/>
    </xf>
    <xf numFmtId="3" fontId="0" fillId="0" borderId="71" xfId="0" applyNumberFormat="1" applyFont="1" applyBorder="1" applyAlignment="1">
      <alignment horizontal="right"/>
    </xf>
    <xf numFmtId="3" fontId="7" fillId="0" borderId="74" xfId="0" applyNumberFormat="1" applyFont="1" applyFill="1" applyBorder="1" applyAlignment="1">
      <alignment horizontal="right"/>
    </xf>
    <xf numFmtId="0" fontId="54" fillId="0" borderId="42" xfId="0" applyFont="1" applyBorder="1" applyAlignment="1">
      <alignment/>
    </xf>
    <xf numFmtId="0" fontId="0" fillId="0" borderId="43" xfId="0" applyFont="1" applyBorder="1" applyAlignment="1">
      <alignment horizontal="center"/>
    </xf>
    <xf numFmtId="3" fontId="0" fillId="0" borderId="43" xfId="0" applyNumberFormat="1" applyFont="1" applyBorder="1" applyAlignment="1">
      <alignment/>
    </xf>
    <xf numFmtId="3" fontId="0" fillId="0" borderId="26" xfId="0" applyNumberFormat="1" applyFont="1" applyBorder="1" applyAlignment="1">
      <alignment horizontal="center"/>
    </xf>
    <xf numFmtId="3" fontId="0" fillId="0" borderId="49" xfId="0" applyNumberFormat="1" applyFont="1" applyBorder="1" applyAlignment="1">
      <alignment horizontal="right"/>
    </xf>
    <xf numFmtId="3" fontId="7" fillId="0" borderId="76" xfId="0" applyNumberFormat="1" applyFont="1" applyFill="1" applyBorder="1" applyAlignment="1">
      <alignment horizontal="right"/>
    </xf>
    <xf numFmtId="0" fontId="54" fillId="0" borderId="48" xfId="0" applyFont="1" applyBorder="1" applyAlignment="1">
      <alignment/>
    </xf>
    <xf numFmtId="0" fontId="0" fillId="0" borderId="49" xfId="0" applyFont="1" applyBorder="1" applyAlignment="1">
      <alignment horizontal="center"/>
    </xf>
    <xf numFmtId="3" fontId="0" fillId="0" borderId="49" xfId="0" applyNumberFormat="1" applyFont="1" applyBorder="1" applyAlignment="1">
      <alignment/>
    </xf>
    <xf numFmtId="0" fontId="0" fillId="0" borderId="79" xfId="0" applyFont="1" applyBorder="1" applyAlignment="1">
      <alignment horizontal="center"/>
    </xf>
    <xf numFmtId="3" fontId="0" fillId="0" borderId="79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 horizontal="center"/>
    </xf>
    <xf numFmtId="3" fontId="0" fillId="0" borderId="46" xfId="0" applyNumberFormat="1" applyFont="1" applyBorder="1" applyAlignment="1">
      <alignment horizontal="right"/>
    </xf>
    <xf numFmtId="3" fontId="7" fillId="0" borderId="47" xfId="0" applyNumberFormat="1" applyFont="1" applyFill="1" applyBorder="1" applyAlignment="1">
      <alignment horizontal="right"/>
    </xf>
    <xf numFmtId="0" fontId="54" fillId="38" borderId="36" xfId="0" applyFont="1" applyFill="1" applyBorder="1" applyAlignment="1">
      <alignment/>
    </xf>
    <xf numFmtId="0" fontId="7" fillId="38" borderId="80" xfId="0" applyFont="1" applyFill="1" applyBorder="1" applyAlignment="1">
      <alignment horizontal="center"/>
    </xf>
    <xf numFmtId="3" fontId="7" fillId="38" borderId="80" xfId="0" applyNumberFormat="1" applyFont="1" applyFill="1" applyBorder="1" applyAlignment="1">
      <alignment/>
    </xf>
    <xf numFmtId="3" fontId="7" fillId="38" borderId="37" xfId="0" applyNumberFormat="1" applyFont="1" applyFill="1" applyBorder="1" applyAlignment="1">
      <alignment horizontal="center"/>
    </xf>
    <xf numFmtId="3" fontId="7" fillId="0" borderId="80" xfId="0" applyNumberFormat="1" applyFont="1" applyFill="1" applyBorder="1" applyAlignment="1">
      <alignment horizontal="right"/>
    </xf>
    <xf numFmtId="3" fontId="7" fillId="0" borderId="38" xfId="0" applyNumberFormat="1" applyFont="1" applyFill="1" applyBorder="1" applyAlignment="1">
      <alignment horizontal="right"/>
    </xf>
    <xf numFmtId="3" fontId="0" fillId="44" borderId="43" xfId="0" applyNumberFormat="1" applyFont="1" applyFill="1" applyBorder="1" applyAlignment="1">
      <alignment horizontal="right"/>
    </xf>
    <xf numFmtId="0" fontId="0" fillId="0" borderId="71" xfId="0" applyFont="1" applyBorder="1" applyAlignment="1">
      <alignment horizontal="center"/>
    </xf>
    <xf numFmtId="3" fontId="0" fillId="0" borderId="71" xfId="0" applyNumberFormat="1" applyFont="1" applyBorder="1" applyAlignment="1">
      <alignment/>
    </xf>
    <xf numFmtId="3" fontId="0" fillId="0" borderId="70" xfId="0" applyNumberFormat="1" applyFont="1" applyBorder="1" applyAlignment="1">
      <alignment horizontal="center"/>
    </xf>
    <xf numFmtId="3" fontId="7" fillId="0" borderId="83" xfId="0" applyNumberFormat="1" applyFont="1" applyFill="1" applyBorder="1" applyAlignment="1">
      <alignment horizontal="right"/>
    </xf>
    <xf numFmtId="0" fontId="54" fillId="0" borderId="43" xfId="0" applyFont="1" applyBorder="1" applyAlignment="1">
      <alignment/>
    </xf>
    <xf numFmtId="3" fontId="0" fillId="0" borderId="43" xfId="0" applyNumberFormat="1" applyFont="1" applyFill="1" applyBorder="1" applyAlignment="1">
      <alignment horizontal="center"/>
    </xf>
    <xf numFmtId="3" fontId="0" fillId="0" borderId="84" xfId="0" applyNumberFormat="1" applyFont="1" applyBorder="1" applyAlignment="1">
      <alignment horizontal="right"/>
    </xf>
    <xf numFmtId="3" fontId="7" fillId="0" borderId="84" xfId="0" applyNumberFormat="1" applyFont="1" applyFill="1" applyBorder="1" applyAlignment="1">
      <alignment horizontal="right"/>
    </xf>
    <xf numFmtId="3" fontId="15" fillId="36" borderId="43" xfId="0" applyNumberFormat="1" applyFont="1" applyFill="1" applyBorder="1" applyAlignment="1" applyProtection="1">
      <alignment horizontal="right"/>
      <protection locked="0"/>
    </xf>
    <xf numFmtId="3" fontId="0" fillId="0" borderId="49" xfId="0" applyNumberFormat="1" applyFont="1" applyFill="1" applyBorder="1" applyAlignment="1">
      <alignment horizontal="center"/>
    </xf>
    <xf numFmtId="3" fontId="7" fillId="0" borderId="49" xfId="0" applyNumberFormat="1" applyFont="1" applyFill="1" applyBorder="1" applyAlignment="1">
      <alignment horizontal="right"/>
    </xf>
    <xf numFmtId="3" fontId="15" fillId="36" borderId="49" xfId="0" applyNumberFormat="1" applyFont="1" applyFill="1" applyBorder="1" applyAlignment="1" applyProtection="1">
      <alignment horizontal="right"/>
      <protection locked="0"/>
    </xf>
    <xf numFmtId="3" fontId="0" fillId="0" borderId="71" xfId="0" applyNumberFormat="1" applyFont="1" applyFill="1" applyBorder="1" applyAlignment="1">
      <alignment horizontal="center"/>
    </xf>
    <xf numFmtId="3" fontId="0" fillId="0" borderId="40" xfId="0" applyNumberFormat="1" applyFont="1" applyBorder="1" applyAlignment="1">
      <alignment horizontal="right"/>
    </xf>
    <xf numFmtId="3" fontId="7" fillId="0" borderId="71" xfId="0" applyNumberFormat="1" applyFont="1" applyFill="1" applyBorder="1" applyAlignment="1">
      <alignment horizontal="right"/>
    </xf>
    <xf numFmtId="3" fontId="15" fillId="36" borderId="71" xfId="0" applyNumberFormat="1" applyFont="1" applyFill="1" applyBorder="1" applyAlignment="1" applyProtection="1">
      <alignment horizontal="right"/>
      <protection locked="0"/>
    </xf>
    <xf numFmtId="3" fontId="7" fillId="0" borderId="43" xfId="0" applyNumberFormat="1" applyFont="1" applyFill="1" applyBorder="1" applyAlignment="1">
      <alignment horizontal="right"/>
    </xf>
    <xf numFmtId="3" fontId="0" fillId="0" borderId="79" xfId="0" applyNumberFormat="1" applyFont="1" applyFill="1" applyBorder="1" applyAlignment="1">
      <alignment horizontal="center"/>
    </xf>
    <xf numFmtId="3" fontId="7" fillId="0" borderId="79" xfId="0" applyNumberFormat="1" applyFont="1" applyFill="1" applyBorder="1" applyAlignment="1">
      <alignment horizontal="right"/>
    </xf>
    <xf numFmtId="3" fontId="15" fillId="36" borderId="79" xfId="0" applyNumberFormat="1" applyFont="1" applyFill="1" applyBorder="1" applyAlignment="1" applyProtection="1">
      <alignment horizontal="right"/>
      <protection locked="0"/>
    </xf>
    <xf numFmtId="3" fontId="7" fillId="38" borderId="80" xfId="0" applyNumberFormat="1" applyFont="1" applyFill="1" applyBorder="1" applyAlignment="1">
      <alignment horizontal="center"/>
    </xf>
    <xf numFmtId="3" fontId="7" fillId="38" borderId="80" xfId="0" applyNumberFormat="1" applyFont="1" applyFill="1" applyBorder="1" applyAlignment="1">
      <alignment horizontal="right"/>
    </xf>
    <xf numFmtId="3" fontId="15" fillId="38" borderId="80" xfId="0" applyNumberFormat="1" applyFont="1" applyFill="1" applyBorder="1" applyAlignment="1" applyProtection="1">
      <alignment horizontal="right"/>
      <protection/>
    </xf>
    <xf numFmtId="3" fontId="0" fillId="0" borderId="43" xfId="0" applyNumberFormat="1" applyFont="1" applyBorder="1" applyAlignment="1">
      <alignment horizontal="right"/>
    </xf>
    <xf numFmtId="0" fontId="0" fillId="0" borderId="46" xfId="0" applyFont="1" applyBorder="1" applyAlignment="1">
      <alignment/>
    </xf>
    <xf numFmtId="3" fontId="0" fillId="0" borderId="46" xfId="0" applyNumberFormat="1" applyFont="1" applyBorder="1" applyAlignment="1">
      <alignment/>
    </xf>
    <xf numFmtId="3" fontId="7" fillId="0" borderId="46" xfId="0" applyNumberFormat="1" applyFont="1" applyFill="1" applyBorder="1" applyAlignment="1">
      <alignment horizontal="center"/>
    </xf>
    <xf numFmtId="3" fontId="15" fillId="0" borderId="80" xfId="0" applyNumberFormat="1" applyFont="1" applyFill="1" applyBorder="1" applyAlignment="1" applyProtection="1">
      <alignment horizontal="right"/>
      <protection locked="0"/>
    </xf>
    <xf numFmtId="0" fontId="54" fillId="38" borderId="34" xfId="0" applyFont="1" applyFill="1" applyBorder="1" applyAlignment="1">
      <alignment/>
    </xf>
    <xf numFmtId="0" fontId="54" fillId="38" borderId="39" xfId="0" applyFont="1" applyFill="1" applyBorder="1" applyAlignment="1">
      <alignment/>
    </xf>
    <xf numFmtId="0" fontId="7" fillId="38" borderId="40" xfId="0" applyFont="1" applyFill="1" applyBorder="1" applyAlignment="1">
      <alignment horizontal="center"/>
    </xf>
    <xf numFmtId="3" fontId="7" fillId="38" borderId="40" xfId="0" applyNumberFormat="1" applyFont="1" applyFill="1" applyBorder="1" applyAlignment="1">
      <alignment/>
    </xf>
    <xf numFmtId="3" fontId="7" fillId="38" borderId="40" xfId="0" applyNumberFormat="1" applyFont="1" applyFill="1" applyBorder="1" applyAlignment="1">
      <alignment horizontal="center"/>
    </xf>
    <xf numFmtId="0" fontId="0" fillId="41" borderId="94" xfId="0" applyFont="1" applyFill="1" applyBorder="1" applyAlignment="1">
      <alignment/>
    </xf>
    <xf numFmtId="0" fontId="0" fillId="41" borderId="95" xfId="0" applyFont="1" applyFill="1" applyBorder="1" applyAlignment="1">
      <alignment/>
    </xf>
    <xf numFmtId="0" fontId="0" fillId="41" borderId="95" xfId="0" applyFont="1" applyFill="1" applyBorder="1" applyAlignment="1">
      <alignment horizontal="center"/>
    </xf>
    <xf numFmtId="0" fontId="0" fillId="41" borderId="96" xfId="0" applyFont="1" applyFill="1" applyBorder="1" applyAlignment="1">
      <alignment/>
    </xf>
    <xf numFmtId="3" fontId="0" fillId="41" borderId="96" xfId="0" applyNumberFormat="1" applyFont="1" applyFill="1" applyBorder="1" applyAlignment="1">
      <alignment/>
    </xf>
    <xf numFmtId="0" fontId="54" fillId="41" borderId="99" xfId="0" applyFont="1" applyFill="1" applyBorder="1" applyAlignment="1">
      <alignment horizontal="center"/>
    </xf>
    <xf numFmtId="0" fontId="54" fillId="0" borderId="104" xfId="0" applyFont="1" applyBorder="1" applyAlignment="1">
      <alignment/>
    </xf>
    <xf numFmtId="0" fontId="0" fillId="0" borderId="105" xfId="0" applyFont="1" applyBorder="1" applyAlignment="1">
      <alignment/>
    </xf>
    <xf numFmtId="165" fontId="0" fillId="0" borderId="105" xfId="0" applyNumberFormat="1" applyFont="1" applyBorder="1" applyAlignment="1">
      <alignment/>
    </xf>
    <xf numFmtId="165" fontId="0" fillId="0" borderId="106" xfId="0" applyNumberFormat="1" applyFont="1" applyFill="1" applyBorder="1" applyAlignment="1">
      <alignment horizontal="center"/>
    </xf>
    <xf numFmtId="3" fontId="0" fillId="0" borderId="95" xfId="0" applyNumberFormat="1" applyFont="1" applyBorder="1" applyAlignment="1">
      <alignment horizontal="right"/>
    </xf>
    <xf numFmtId="3" fontId="7" fillId="0" borderId="96" xfId="0" applyNumberFormat="1" applyFont="1" applyFill="1" applyBorder="1" applyAlignment="1">
      <alignment horizontal="right"/>
    </xf>
    <xf numFmtId="0" fontId="54" fillId="0" borderId="112" xfId="0" applyFont="1" applyBorder="1" applyAlignment="1">
      <alignment/>
    </xf>
    <xf numFmtId="0" fontId="0" fillId="0" borderId="113" xfId="0" applyFont="1" applyBorder="1" applyAlignment="1">
      <alignment/>
    </xf>
    <xf numFmtId="165" fontId="0" fillId="0" borderId="113" xfId="0" applyNumberFormat="1" applyFont="1" applyBorder="1" applyAlignment="1">
      <alignment/>
    </xf>
    <xf numFmtId="165" fontId="0" fillId="0" borderId="114" xfId="0" applyNumberFormat="1" applyFont="1" applyBorder="1" applyAlignment="1">
      <alignment horizontal="center"/>
    </xf>
    <xf numFmtId="3" fontId="0" fillId="0" borderId="113" xfId="0" applyNumberFormat="1" applyFont="1" applyBorder="1" applyAlignment="1">
      <alignment horizontal="right"/>
    </xf>
    <xf numFmtId="3" fontId="7" fillId="0" borderId="116" xfId="0" applyNumberFormat="1" applyFont="1" applyFill="1" applyBorder="1" applyAlignment="1">
      <alignment horizontal="right"/>
    </xf>
    <xf numFmtId="0" fontId="54" fillId="0" borderId="117" xfId="0" applyFont="1" applyBorder="1" applyAlignment="1">
      <alignment/>
    </xf>
    <xf numFmtId="3" fontId="0" fillId="0" borderId="105" xfId="0" applyNumberFormat="1" applyFont="1" applyBorder="1" applyAlignment="1">
      <alignment/>
    </xf>
    <xf numFmtId="3" fontId="0" fillId="0" borderId="119" xfId="0" applyNumberFormat="1" applyFont="1" applyBorder="1" applyAlignment="1">
      <alignment horizontal="right"/>
    </xf>
    <xf numFmtId="3" fontId="7" fillId="0" borderId="122" xfId="0" applyNumberFormat="1" applyFont="1" applyFill="1" applyBorder="1" applyAlignment="1">
      <alignment horizontal="right"/>
    </xf>
    <xf numFmtId="0" fontId="54" fillId="0" borderId="123" xfId="0" applyFont="1" applyBorder="1" applyAlignment="1">
      <alignment/>
    </xf>
    <xf numFmtId="3" fontId="0" fillId="0" borderId="119" xfId="0" applyNumberFormat="1" applyFont="1" applyBorder="1" applyAlignment="1">
      <alignment/>
    </xf>
    <xf numFmtId="3" fontId="0" fillId="0" borderId="127" xfId="0" applyNumberFormat="1" applyFont="1" applyBorder="1" applyAlignment="1">
      <alignment/>
    </xf>
    <xf numFmtId="3" fontId="0" fillId="0" borderId="110" xfId="0" applyNumberFormat="1" applyFont="1" applyBorder="1" applyAlignment="1">
      <alignment horizontal="right"/>
    </xf>
    <xf numFmtId="3" fontId="7" fillId="0" borderId="111" xfId="0" applyNumberFormat="1" applyFont="1" applyFill="1" applyBorder="1" applyAlignment="1">
      <alignment horizontal="right"/>
    </xf>
    <xf numFmtId="0" fontId="54" fillId="42" borderId="91" xfId="0" applyFont="1" applyFill="1" applyBorder="1" applyAlignment="1">
      <alignment/>
    </xf>
    <xf numFmtId="0" fontId="7" fillId="42" borderId="128" xfId="0" applyFont="1" applyFill="1" applyBorder="1" applyAlignment="1">
      <alignment horizontal="center"/>
    </xf>
    <xf numFmtId="3" fontId="7" fillId="42" borderId="128" xfId="0" applyNumberFormat="1" applyFont="1" applyFill="1" applyBorder="1" applyAlignment="1">
      <alignment/>
    </xf>
    <xf numFmtId="3" fontId="7" fillId="42" borderId="92" xfId="0" applyNumberFormat="1" applyFont="1" applyFill="1" applyBorder="1" applyAlignment="1">
      <alignment horizontal="center"/>
    </xf>
    <xf numFmtId="3" fontId="7" fillId="0" borderId="128" xfId="0" applyNumberFormat="1" applyFont="1" applyFill="1" applyBorder="1" applyAlignment="1">
      <alignment horizontal="right"/>
    </xf>
    <xf numFmtId="3" fontId="7" fillId="0" borderId="91" xfId="0" applyNumberFormat="1" applyFont="1" applyFill="1" applyBorder="1" applyAlignment="1">
      <alignment horizontal="right"/>
    </xf>
    <xf numFmtId="3" fontId="7" fillId="0" borderId="93" xfId="0" applyNumberFormat="1" applyFont="1" applyFill="1" applyBorder="1" applyAlignment="1">
      <alignment horizontal="right"/>
    </xf>
    <xf numFmtId="3" fontId="0" fillId="0" borderId="113" xfId="0" applyNumberFormat="1" applyFont="1" applyBorder="1" applyAlignment="1">
      <alignment/>
    </xf>
    <xf numFmtId="3" fontId="7" fillId="0" borderId="131" xfId="0" applyNumberFormat="1" applyFont="1" applyFill="1" applyBorder="1" applyAlignment="1">
      <alignment horizontal="right"/>
    </xf>
    <xf numFmtId="0" fontId="54" fillId="0" borderId="105" xfId="0" applyFont="1" applyBorder="1" applyAlignment="1">
      <alignment/>
    </xf>
    <xf numFmtId="3" fontId="0" fillId="0" borderId="105" xfId="0" applyNumberFormat="1" applyFont="1" applyFill="1" applyBorder="1" applyAlignment="1">
      <alignment horizontal="center"/>
    </xf>
    <xf numFmtId="3" fontId="0" fillId="0" borderId="132" xfId="0" applyNumberFormat="1" applyFont="1" applyBorder="1" applyAlignment="1">
      <alignment horizontal="right"/>
    </xf>
    <xf numFmtId="3" fontId="0" fillId="0" borderId="97" xfId="0" applyNumberFormat="1" applyFont="1" applyBorder="1" applyAlignment="1">
      <alignment horizontal="right"/>
    </xf>
    <xf numFmtId="3" fontId="7" fillId="0" borderId="132" xfId="0" applyNumberFormat="1" applyFont="1" applyFill="1" applyBorder="1" applyAlignment="1">
      <alignment horizontal="right"/>
    </xf>
    <xf numFmtId="3" fontId="0" fillId="0" borderId="119" xfId="0" applyNumberFormat="1" applyFont="1" applyFill="1" applyBorder="1" applyAlignment="1">
      <alignment horizontal="center"/>
    </xf>
    <xf numFmtId="3" fontId="0" fillId="0" borderId="123" xfId="0" applyNumberFormat="1" applyFont="1" applyBorder="1" applyAlignment="1">
      <alignment horizontal="right"/>
    </xf>
    <xf numFmtId="3" fontId="7" fillId="0" borderId="119" xfId="0" applyNumberFormat="1" applyFont="1" applyFill="1" applyBorder="1" applyAlignment="1">
      <alignment horizontal="right"/>
    </xf>
    <xf numFmtId="3" fontId="0" fillId="0" borderId="113" xfId="0" applyNumberFormat="1" applyFont="1" applyFill="1" applyBorder="1" applyAlignment="1">
      <alignment horizontal="center"/>
    </xf>
    <xf numFmtId="3" fontId="0" fillId="0" borderId="100" xfId="0" applyNumberFormat="1" applyFont="1" applyBorder="1" applyAlignment="1">
      <alignment horizontal="right"/>
    </xf>
    <xf numFmtId="3" fontId="0" fillId="0" borderId="99" xfId="0" applyNumberFormat="1" applyFont="1" applyBorder="1" applyAlignment="1">
      <alignment horizontal="right"/>
    </xf>
    <xf numFmtId="3" fontId="7" fillId="0" borderId="113" xfId="0" applyNumberFormat="1" applyFont="1" applyFill="1" applyBorder="1" applyAlignment="1">
      <alignment horizontal="right"/>
    </xf>
    <xf numFmtId="3" fontId="7" fillId="0" borderId="105" xfId="0" applyNumberFormat="1" applyFont="1" applyFill="1" applyBorder="1" applyAlignment="1">
      <alignment horizontal="right"/>
    </xf>
    <xf numFmtId="3" fontId="0" fillId="0" borderId="127" xfId="0" applyNumberFormat="1" applyFont="1" applyFill="1" applyBorder="1" applyAlignment="1">
      <alignment horizontal="center"/>
    </xf>
    <xf numFmtId="3" fontId="7" fillId="0" borderId="127" xfId="0" applyNumberFormat="1" applyFont="1" applyFill="1" applyBorder="1" applyAlignment="1">
      <alignment horizontal="right"/>
    </xf>
    <xf numFmtId="3" fontId="7" fillId="42" borderId="128" xfId="0" applyNumberFormat="1" applyFont="1" applyFill="1" applyBorder="1" applyAlignment="1">
      <alignment horizontal="center"/>
    </xf>
    <xf numFmtId="3" fontId="7" fillId="42" borderId="128" xfId="0" applyNumberFormat="1" applyFont="1" applyFill="1" applyBorder="1" applyAlignment="1">
      <alignment horizontal="right"/>
    </xf>
    <xf numFmtId="3" fontId="7" fillId="42" borderId="91" xfId="0" applyNumberFormat="1" applyFont="1" applyFill="1" applyBorder="1" applyAlignment="1">
      <alignment horizontal="right"/>
    </xf>
    <xf numFmtId="3" fontId="0" fillId="0" borderId="105" xfId="0" applyNumberFormat="1" applyFont="1" applyBorder="1" applyAlignment="1">
      <alignment horizontal="right"/>
    </xf>
    <xf numFmtId="0" fontId="0" fillId="0" borderId="110" xfId="0" applyFont="1" applyBorder="1" applyAlignment="1">
      <alignment/>
    </xf>
    <xf numFmtId="3" fontId="0" fillId="0" borderId="110" xfId="0" applyNumberFormat="1" applyFont="1" applyBorder="1" applyAlignment="1">
      <alignment/>
    </xf>
    <xf numFmtId="3" fontId="7" fillId="0" borderId="110" xfId="0" applyNumberFormat="1" applyFont="1" applyFill="1" applyBorder="1" applyAlignment="1">
      <alignment horizontal="center"/>
    </xf>
    <xf numFmtId="0" fontId="54" fillId="42" borderId="94" xfId="0" applyFont="1" applyFill="1" applyBorder="1" applyAlignment="1">
      <alignment/>
    </xf>
    <xf numFmtId="164" fontId="7" fillId="42" borderId="128" xfId="0" applyNumberFormat="1" applyFont="1" applyFill="1" applyBorder="1" applyAlignment="1">
      <alignment horizontal="right"/>
    </xf>
    <xf numFmtId="0" fontId="54" fillId="42" borderId="99" xfId="0" applyFont="1" applyFill="1" applyBorder="1" applyAlignment="1">
      <alignment/>
    </xf>
    <xf numFmtId="0" fontId="7" fillId="42" borderId="100" xfId="0" applyFont="1" applyFill="1" applyBorder="1" applyAlignment="1">
      <alignment horizontal="center"/>
    </xf>
    <xf numFmtId="3" fontId="7" fillId="42" borderId="100" xfId="0" applyNumberFormat="1" applyFont="1" applyFill="1" applyBorder="1" applyAlignment="1">
      <alignment/>
    </xf>
    <xf numFmtId="3" fontId="7" fillId="42" borderId="100" xfId="0" applyNumberFormat="1" applyFont="1" applyFill="1" applyBorder="1" applyAlignment="1">
      <alignment horizontal="center"/>
    </xf>
    <xf numFmtId="3" fontId="0" fillId="0" borderId="35" xfId="0" applyNumberFormat="1" applyBorder="1" applyAlignment="1">
      <alignment/>
    </xf>
    <xf numFmtId="3" fontId="15" fillId="0" borderId="35" xfId="0" applyNumberFormat="1" applyFont="1" applyFill="1" applyBorder="1" applyAlignment="1">
      <alignment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35" xfId="0" applyNumberFormat="1" applyFill="1" applyBorder="1" applyAlignment="1" applyProtection="1">
      <alignment/>
      <protection locked="0"/>
    </xf>
    <xf numFmtId="3" fontId="0" fillId="0" borderId="68" xfId="0" applyNumberFormat="1" applyFill="1" applyBorder="1" applyAlignment="1" applyProtection="1">
      <alignment/>
      <protection locked="0"/>
    </xf>
    <xf numFmtId="164" fontId="15" fillId="38" borderId="47" xfId="0" applyNumberFormat="1" applyFont="1" applyFill="1" applyBorder="1" applyAlignment="1">
      <alignment horizontal="center"/>
    </xf>
    <xf numFmtId="3" fontId="0" fillId="44" borderId="84" xfId="0" applyNumberFormat="1" applyFill="1" applyBorder="1" applyAlignment="1">
      <alignment/>
    </xf>
    <xf numFmtId="3" fontId="15" fillId="0" borderId="71" xfId="0" applyNumberFormat="1" applyFont="1" applyFill="1" applyBorder="1" applyAlignment="1">
      <alignment/>
    </xf>
    <xf numFmtId="3" fontId="0" fillId="0" borderId="72" xfId="0" applyNumberFormat="1" applyFill="1" applyBorder="1" applyAlignment="1" applyProtection="1">
      <alignment/>
      <protection locked="0"/>
    </xf>
    <xf numFmtId="3" fontId="0" fillId="0" borderId="71" xfId="0" applyNumberFormat="1" applyFill="1" applyBorder="1" applyAlignment="1" applyProtection="1">
      <alignment/>
      <protection locked="0"/>
    </xf>
    <xf numFmtId="3" fontId="0" fillId="0" borderId="72" xfId="0" applyNumberFormat="1" applyBorder="1" applyAlignment="1" applyProtection="1">
      <alignment/>
      <protection locked="0"/>
    </xf>
    <xf numFmtId="3" fontId="15" fillId="38" borderId="71" xfId="0" applyNumberFormat="1" applyFont="1" applyFill="1" applyBorder="1" applyAlignment="1">
      <alignment horizontal="center"/>
    </xf>
    <xf numFmtId="164" fontId="15" fillId="38" borderId="74" xfId="0" applyNumberFormat="1" applyFont="1" applyFill="1" applyBorder="1" applyAlignment="1">
      <alignment horizontal="center"/>
    </xf>
    <xf numFmtId="3" fontId="0" fillId="44" borderId="79" xfId="0" applyNumberFormat="1" applyFill="1" applyBorder="1" applyAlignment="1">
      <alignment/>
    </xf>
    <xf numFmtId="3" fontId="15" fillId="0" borderId="43" xfId="0" applyNumberFormat="1" applyFont="1" applyFill="1" applyBorder="1" applyAlignment="1">
      <alignment/>
    </xf>
    <xf numFmtId="3" fontId="0" fillId="0" borderId="49" xfId="0" applyNumberFormat="1" applyFill="1" applyBorder="1" applyAlignment="1" applyProtection="1">
      <alignment/>
      <protection locked="0"/>
    </xf>
    <xf numFmtId="3" fontId="0" fillId="0" borderId="26" xfId="0" applyNumberFormat="1" applyFill="1" applyBorder="1" applyAlignment="1" applyProtection="1">
      <alignment/>
      <protection locked="0"/>
    </xf>
    <xf numFmtId="164" fontId="15" fillId="38" borderId="76" xfId="0" applyNumberFormat="1" applyFont="1" applyFill="1" applyBorder="1" applyAlignment="1">
      <alignment horizontal="center"/>
    </xf>
    <xf numFmtId="3" fontId="15" fillId="0" borderId="49" xfId="0" applyNumberFormat="1" applyFont="1" applyFill="1" applyBorder="1" applyAlignment="1">
      <alignment/>
    </xf>
    <xf numFmtId="3" fontId="0" fillId="44" borderId="49" xfId="0" applyNumberFormat="1" applyFill="1" applyBorder="1" applyAlignment="1">
      <alignment/>
    </xf>
    <xf numFmtId="3" fontId="15" fillId="0" borderId="46" xfId="0" applyNumberFormat="1" applyFont="1" applyFill="1" applyBorder="1" applyAlignment="1">
      <alignment/>
    </xf>
    <xf numFmtId="3" fontId="0" fillId="0" borderId="79" xfId="0" applyNumberFormat="1" applyFill="1" applyBorder="1" applyAlignment="1" applyProtection="1">
      <alignment/>
      <protection locked="0"/>
    </xf>
    <xf numFmtId="3" fontId="0" fillId="0" borderId="89" xfId="0" applyNumberFormat="1" applyFill="1" applyBorder="1" applyAlignment="1" applyProtection="1">
      <alignment/>
      <protection locked="0"/>
    </xf>
    <xf numFmtId="3" fontId="0" fillId="44" borderId="71" xfId="0" applyNumberFormat="1" applyFill="1" applyBorder="1" applyAlignment="1">
      <alignment/>
    </xf>
    <xf numFmtId="3" fontId="15" fillId="0" borderId="80" xfId="0" applyNumberFormat="1" applyFont="1" applyFill="1" applyBorder="1" applyAlignment="1">
      <alignment/>
    </xf>
    <xf numFmtId="3" fontId="0" fillId="0" borderId="80" xfId="0" applyNumberFormat="1" applyFill="1" applyBorder="1" applyAlignment="1" applyProtection="1">
      <alignment/>
      <protection locked="0"/>
    </xf>
    <xf numFmtId="3" fontId="0" fillId="0" borderId="38" xfId="0" applyNumberFormat="1" applyFill="1" applyBorder="1" applyAlignment="1" applyProtection="1">
      <alignment/>
      <protection locked="0"/>
    </xf>
    <xf numFmtId="164" fontId="15" fillId="38" borderId="38" xfId="0" applyNumberFormat="1" applyFont="1" applyFill="1" applyBorder="1" applyAlignment="1">
      <alignment horizontal="center"/>
    </xf>
    <xf numFmtId="3" fontId="0" fillId="44" borderId="80" xfId="0" applyNumberFormat="1" applyFill="1" applyBorder="1" applyAlignment="1">
      <alignment/>
    </xf>
    <xf numFmtId="3" fontId="0" fillId="0" borderId="43" xfId="0" applyNumberFormat="1" applyFill="1" applyBorder="1" applyAlignment="1" applyProtection="1">
      <alignment/>
      <protection locked="0"/>
    </xf>
    <xf numFmtId="3" fontId="0" fillId="0" borderId="77" xfId="0" applyNumberFormat="1" applyFill="1" applyBorder="1" applyAlignment="1" applyProtection="1">
      <alignment/>
      <protection locked="0"/>
    </xf>
    <xf numFmtId="3" fontId="0" fillId="44" borderId="43" xfId="0" applyNumberFormat="1" applyFill="1" applyBorder="1" applyAlignment="1">
      <alignment/>
    </xf>
    <xf numFmtId="3" fontId="15" fillId="0" borderId="79" xfId="0" applyNumberFormat="1" applyFont="1" applyFill="1" applyBorder="1" applyAlignment="1">
      <alignment/>
    </xf>
    <xf numFmtId="164" fontId="15" fillId="38" borderId="83" xfId="0" applyNumberFormat="1" applyFont="1" applyFill="1" applyBorder="1" applyAlignment="1">
      <alignment horizontal="center"/>
    </xf>
    <xf numFmtId="3" fontId="0" fillId="0" borderId="84" xfId="0" applyNumberFormat="1" applyBorder="1" applyAlignment="1">
      <alignment/>
    </xf>
    <xf numFmtId="3" fontId="55" fillId="0" borderId="84" xfId="0" applyNumberFormat="1" applyFont="1" applyBorder="1" applyAlignment="1">
      <alignment/>
    </xf>
    <xf numFmtId="3" fontId="17" fillId="0" borderId="84" xfId="0" applyNumberFormat="1" applyFont="1" applyFill="1" applyBorder="1" applyAlignment="1" applyProtection="1">
      <alignment/>
      <protection locked="0"/>
    </xf>
    <xf numFmtId="3" fontId="0" fillId="0" borderId="84" xfId="0" applyNumberFormat="1" applyFill="1" applyBorder="1" applyAlignment="1" applyProtection="1">
      <alignment/>
      <protection locked="0"/>
    </xf>
    <xf numFmtId="3" fontId="0" fillId="0" borderId="86" xfId="0" applyNumberFormat="1" applyFill="1" applyBorder="1" applyAlignment="1" applyProtection="1">
      <alignment/>
      <protection locked="0"/>
    </xf>
    <xf numFmtId="3" fontId="55" fillId="0" borderId="49" xfId="0" applyNumberFormat="1" applyFont="1" applyBorder="1" applyAlignment="1">
      <alignment/>
    </xf>
    <xf numFmtId="3" fontId="17" fillId="0" borderId="49" xfId="0" applyNumberFormat="1" applyFont="1" applyFill="1" applyBorder="1" applyAlignment="1" applyProtection="1">
      <alignment/>
      <protection locked="0"/>
    </xf>
    <xf numFmtId="3" fontId="0" fillId="0" borderId="76" xfId="0" applyNumberFormat="1" applyFill="1" applyBorder="1" applyAlignment="1" applyProtection="1">
      <alignment/>
      <protection locked="0"/>
    </xf>
    <xf numFmtId="3" fontId="0" fillId="0" borderId="40" xfId="0" applyNumberFormat="1" applyBorder="1" applyAlignment="1">
      <alignment/>
    </xf>
    <xf numFmtId="3" fontId="55" fillId="0" borderId="40" xfId="0" applyNumberFormat="1" applyFont="1" applyBorder="1" applyAlignment="1">
      <alignment/>
    </xf>
    <xf numFmtId="3" fontId="17" fillId="0" borderId="40" xfId="0" applyNumberFormat="1" applyFont="1" applyFill="1" applyBorder="1" applyAlignment="1" applyProtection="1">
      <alignment/>
      <protection locked="0"/>
    </xf>
    <xf numFmtId="3" fontId="0" fillId="0" borderId="74" xfId="0" applyNumberFormat="1" applyFill="1" applyBorder="1" applyAlignment="1" applyProtection="1">
      <alignment/>
      <protection locked="0"/>
    </xf>
    <xf numFmtId="3" fontId="17" fillId="0" borderId="43" xfId="0" applyNumberFormat="1" applyFont="1" applyFill="1" applyBorder="1" applyAlignment="1" applyProtection="1">
      <alignment/>
      <protection locked="0"/>
    </xf>
    <xf numFmtId="3" fontId="17" fillId="0" borderId="46" xfId="0" applyNumberFormat="1" applyFont="1" applyFill="1" applyBorder="1" applyAlignment="1" applyProtection="1">
      <alignment/>
      <protection locked="0"/>
    </xf>
    <xf numFmtId="3" fontId="17" fillId="0" borderId="83" xfId="0" applyNumberFormat="1" applyFont="1" applyFill="1" applyBorder="1" applyAlignment="1">
      <alignment/>
    </xf>
    <xf numFmtId="3" fontId="17" fillId="38" borderId="80" xfId="0" applyNumberFormat="1" applyFont="1" applyFill="1" applyBorder="1" applyAlignment="1" applyProtection="1">
      <alignment/>
      <protection/>
    </xf>
    <xf numFmtId="3" fontId="17" fillId="38" borderId="80" xfId="0" applyNumberFormat="1" applyFont="1" applyFill="1" applyBorder="1" applyAlignment="1">
      <alignment/>
    </xf>
    <xf numFmtId="3" fontId="17" fillId="0" borderId="44" xfId="0" applyNumberFormat="1" applyFont="1" applyFill="1" applyBorder="1" applyAlignment="1">
      <alignment/>
    </xf>
    <xf numFmtId="3" fontId="17" fillId="0" borderId="76" xfId="0" applyNumberFormat="1" applyFont="1" applyFill="1" applyBorder="1" applyAlignment="1">
      <alignment/>
    </xf>
    <xf numFmtId="3" fontId="0" fillId="0" borderId="46" xfId="0" applyNumberFormat="1" applyBorder="1" applyAlignment="1">
      <alignment/>
    </xf>
    <xf numFmtId="3" fontId="0" fillId="38" borderId="35" xfId="0" applyNumberFormat="1" applyFill="1" applyBorder="1" applyAlignment="1" applyProtection="1">
      <alignment/>
      <protection locked="0"/>
    </xf>
    <xf numFmtId="3" fontId="0" fillId="38" borderId="46" xfId="0" applyNumberFormat="1" applyFill="1" applyBorder="1" applyAlignment="1">
      <alignment/>
    </xf>
    <xf numFmtId="3" fontId="17" fillId="0" borderId="38" xfId="0" applyNumberFormat="1" applyFont="1" applyFill="1" applyBorder="1" applyAlignment="1">
      <alignment/>
    </xf>
    <xf numFmtId="0" fontId="1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3" fontId="7" fillId="0" borderId="11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46" applyFont="1" applyFill="1" applyAlignment="1">
      <alignment/>
      <protection/>
    </xf>
    <xf numFmtId="0" fontId="25" fillId="0" borderId="0" xfId="46" applyFont="1" applyAlignment="1">
      <alignment horizontal="center"/>
      <protection/>
    </xf>
    <xf numFmtId="0" fontId="26" fillId="0" borderId="0" xfId="46" applyFont="1" applyAlignment="1">
      <alignment/>
      <protection/>
    </xf>
    <xf numFmtId="0" fontId="27" fillId="0" borderId="0" xfId="46" applyFont="1" applyAlignment="1">
      <alignment/>
      <protection/>
    </xf>
    <xf numFmtId="0" fontId="23" fillId="35" borderId="142" xfId="46" applyFont="1" applyFill="1" applyBorder="1" applyAlignment="1">
      <alignment horizontal="center" vertical="center"/>
      <protection/>
    </xf>
    <xf numFmtId="0" fontId="21" fillId="0" borderId="143" xfId="46" applyFont="1" applyBorder="1" applyAlignment="1">
      <alignment horizontal="center" vertical="center"/>
      <protection/>
    </xf>
    <xf numFmtId="0" fontId="38" fillId="43" borderId="36" xfId="0" applyFont="1" applyFill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8"/>
  <sheetViews>
    <sheetView tabSelected="1" zoomScale="80" zoomScaleNormal="80" zoomScalePageLayoutView="0" workbookViewId="0" topLeftCell="A1">
      <selection activeCell="G409" sqref="G409"/>
    </sheetView>
  </sheetViews>
  <sheetFormatPr defaultColWidth="9.140625" defaultRowHeight="12.75"/>
  <cols>
    <col min="1" max="1" width="9.140625" style="4" customWidth="1"/>
    <col min="2" max="3" width="10.28125" style="4" customWidth="1"/>
    <col min="4" max="4" width="77.00390625" style="4" customWidth="1"/>
    <col min="5" max="7" width="16.7109375" style="97" customWidth="1"/>
    <col min="8" max="8" width="11.421875" style="206" customWidth="1"/>
    <col min="9" max="16384" width="9.140625" style="4" customWidth="1"/>
  </cols>
  <sheetData>
    <row r="1" spans="1:8" ht="21.75" customHeight="1">
      <c r="A1" s="1484" t="s">
        <v>0</v>
      </c>
      <c r="B1" s="1485"/>
      <c r="C1" s="1485"/>
      <c r="D1" s="1"/>
      <c r="E1" s="2"/>
      <c r="F1" s="2"/>
      <c r="G1" s="3"/>
      <c r="H1" s="180"/>
    </row>
    <row r="2" spans="1:8" ht="12.75" customHeight="1">
      <c r="A2" s="5"/>
      <c r="B2" s="6"/>
      <c r="C2" s="5"/>
      <c r="D2" s="7"/>
      <c r="E2" s="2"/>
      <c r="F2" s="2"/>
      <c r="G2" s="2"/>
      <c r="H2" s="181"/>
    </row>
    <row r="3" spans="1:8" s="6" customFormat="1" ht="20.25">
      <c r="A3" s="1486" t="s">
        <v>1</v>
      </c>
      <c r="B3" s="1486"/>
      <c r="C3" s="1486"/>
      <c r="D3" s="1485"/>
      <c r="E3" s="1485"/>
      <c r="F3" s="172"/>
      <c r="G3" s="172"/>
      <c r="H3" s="182"/>
    </row>
    <row r="4" spans="1:8" s="6" customFormat="1" ht="15" customHeight="1" thickBot="1">
      <c r="A4" s="8"/>
      <c r="B4" s="8"/>
      <c r="C4" s="8"/>
      <c r="D4" s="8"/>
      <c r="E4" s="9"/>
      <c r="F4" s="9"/>
      <c r="G4" s="10" t="s">
        <v>267</v>
      </c>
      <c r="H4" s="183"/>
    </row>
    <row r="5" spans="1:8" ht="15.75">
      <c r="A5" s="173" t="s">
        <v>2</v>
      </c>
      <c r="B5" s="173" t="s">
        <v>3</v>
      </c>
      <c r="C5" s="173" t="s">
        <v>4</v>
      </c>
      <c r="D5" s="174" t="s">
        <v>5</v>
      </c>
      <c r="E5" s="175" t="s">
        <v>6</v>
      </c>
      <c r="F5" s="175" t="s">
        <v>6</v>
      </c>
      <c r="G5" s="175" t="s">
        <v>7</v>
      </c>
      <c r="H5" s="184" t="s">
        <v>8</v>
      </c>
    </row>
    <row r="6" spans="1:8" ht="15.75" customHeight="1" thickBot="1">
      <c r="A6" s="176"/>
      <c r="B6" s="176"/>
      <c r="C6" s="176"/>
      <c r="D6" s="177"/>
      <c r="E6" s="178" t="s">
        <v>9</v>
      </c>
      <c r="F6" s="178" t="s">
        <v>10</v>
      </c>
      <c r="G6" s="179" t="s">
        <v>11</v>
      </c>
      <c r="H6" s="185" t="s">
        <v>12</v>
      </c>
    </row>
    <row r="7" spans="1:8" ht="16.5" customHeight="1" thickTop="1">
      <c r="A7" s="11">
        <v>10</v>
      </c>
      <c r="B7" s="11"/>
      <c r="C7" s="11"/>
      <c r="D7" s="12" t="s">
        <v>13</v>
      </c>
      <c r="E7" s="13"/>
      <c r="F7" s="13"/>
      <c r="G7" s="13"/>
      <c r="H7" s="186"/>
    </row>
    <row r="8" spans="1:8" ht="15" customHeight="1">
      <c r="A8" s="11"/>
      <c r="B8" s="11"/>
      <c r="C8" s="11"/>
      <c r="D8" s="12"/>
      <c r="E8" s="13"/>
      <c r="F8" s="13"/>
      <c r="G8" s="13"/>
      <c r="H8" s="186"/>
    </row>
    <row r="9" spans="1:8" ht="15">
      <c r="A9" s="14"/>
      <c r="B9" s="14"/>
      <c r="C9" s="14">
        <v>1361</v>
      </c>
      <c r="D9" s="14" t="s">
        <v>14</v>
      </c>
      <c r="E9" s="15">
        <v>15</v>
      </c>
      <c r="F9" s="15">
        <v>15</v>
      </c>
      <c r="G9" s="15">
        <v>12.5</v>
      </c>
      <c r="H9" s="187">
        <f aca="true" t="shared" si="0" ref="H9:H38">(G9/F9)*100</f>
        <v>83.33333333333334</v>
      </c>
    </row>
    <row r="10" spans="1:8" ht="15">
      <c r="A10" s="16"/>
      <c r="B10" s="16"/>
      <c r="C10" s="16">
        <v>4116</v>
      </c>
      <c r="D10" s="14" t="s">
        <v>15</v>
      </c>
      <c r="E10" s="17">
        <v>15</v>
      </c>
      <c r="F10" s="17">
        <v>945.9</v>
      </c>
      <c r="G10" s="17">
        <v>945.9</v>
      </c>
      <c r="H10" s="187">
        <f t="shared" si="0"/>
        <v>100</v>
      </c>
    </row>
    <row r="11" spans="1:8" ht="15">
      <c r="A11" s="16"/>
      <c r="B11" s="16"/>
      <c r="C11" s="16">
        <v>4121</v>
      </c>
      <c r="D11" s="16" t="s">
        <v>16</v>
      </c>
      <c r="E11" s="17">
        <v>200</v>
      </c>
      <c r="F11" s="17">
        <v>200</v>
      </c>
      <c r="G11" s="15">
        <v>277</v>
      </c>
      <c r="H11" s="187">
        <f t="shared" si="0"/>
        <v>138.5</v>
      </c>
    </row>
    <row r="12" spans="1:8" ht="15" hidden="1">
      <c r="A12" s="16"/>
      <c r="B12" s="16"/>
      <c r="C12" s="16">
        <v>4122</v>
      </c>
      <c r="D12" s="16" t="s">
        <v>17</v>
      </c>
      <c r="E12" s="18">
        <v>0</v>
      </c>
      <c r="F12" s="18">
        <v>0</v>
      </c>
      <c r="G12" s="17"/>
      <c r="H12" s="187" t="e">
        <f t="shared" si="0"/>
        <v>#DIV/0!</v>
      </c>
    </row>
    <row r="13" spans="1:8" ht="15">
      <c r="A13" s="16"/>
      <c r="B13" s="16"/>
      <c r="C13" s="16">
        <v>4216</v>
      </c>
      <c r="D13" s="16" t="s">
        <v>18</v>
      </c>
      <c r="E13" s="18">
        <v>0</v>
      </c>
      <c r="F13" s="18">
        <v>176</v>
      </c>
      <c r="G13" s="17">
        <v>176</v>
      </c>
      <c r="H13" s="187">
        <f t="shared" si="0"/>
        <v>100</v>
      </c>
    </row>
    <row r="14" spans="1:8" ht="15">
      <c r="A14" s="16"/>
      <c r="B14" s="16">
        <v>2143</v>
      </c>
      <c r="C14" s="16">
        <v>2111</v>
      </c>
      <c r="D14" s="16" t="s">
        <v>19</v>
      </c>
      <c r="E14" s="17">
        <v>500</v>
      </c>
      <c r="F14" s="17">
        <v>500</v>
      </c>
      <c r="G14" s="17">
        <v>152.9</v>
      </c>
      <c r="H14" s="187">
        <f t="shared" si="0"/>
        <v>30.580000000000002</v>
      </c>
    </row>
    <row r="15" spans="1:8" ht="15">
      <c r="A15" s="16"/>
      <c r="B15" s="16">
        <v>2143</v>
      </c>
      <c r="C15" s="16">
        <v>2112</v>
      </c>
      <c r="D15" s="16" t="s">
        <v>20</v>
      </c>
      <c r="E15" s="17">
        <v>500</v>
      </c>
      <c r="F15" s="17">
        <v>500</v>
      </c>
      <c r="G15" s="17">
        <v>183.4</v>
      </c>
      <c r="H15" s="187">
        <f t="shared" si="0"/>
        <v>36.68</v>
      </c>
    </row>
    <row r="16" spans="1:8" ht="15">
      <c r="A16" s="16"/>
      <c r="B16" s="16">
        <v>2143</v>
      </c>
      <c r="C16" s="16">
        <v>2324</v>
      </c>
      <c r="D16" s="16" t="s">
        <v>21</v>
      </c>
      <c r="E16" s="17">
        <v>0</v>
      </c>
      <c r="F16" s="17">
        <v>0</v>
      </c>
      <c r="G16" s="17">
        <v>24.5</v>
      </c>
      <c r="H16" s="187" t="e">
        <f t="shared" si="0"/>
        <v>#DIV/0!</v>
      </c>
    </row>
    <row r="17" spans="1:8" ht="15">
      <c r="A17" s="16"/>
      <c r="B17" s="16">
        <v>2143</v>
      </c>
      <c r="C17" s="16">
        <v>2329</v>
      </c>
      <c r="D17" s="16" t="s">
        <v>22</v>
      </c>
      <c r="E17" s="17">
        <v>0</v>
      </c>
      <c r="F17" s="17">
        <v>0</v>
      </c>
      <c r="G17" s="17">
        <v>3</v>
      </c>
      <c r="H17" s="187" t="e">
        <f t="shared" si="0"/>
        <v>#DIV/0!</v>
      </c>
    </row>
    <row r="18" spans="1:8" ht="15">
      <c r="A18" s="16"/>
      <c r="B18" s="16">
        <v>3111</v>
      </c>
      <c r="C18" s="16">
        <v>2122</v>
      </c>
      <c r="D18" s="16" t="s">
        <v>23</v>
      </c>
      <c r="E18" s="17">
        <v>0</v>
      </c>
      <c r="F18" s="17">
        <v>241.2</v>
      </c>
      <c r="G18" s="17">
        <v>241.2</v>
      </c>
      <c r="H18" s="187">
        <f t="shared" si="0"/>
        <v>100</v>
      </c>
    </row>
    <row r="19" spans="1:8" ht="15">
      <c r="A19" s="16"/>
      <c r="B19" s="16">
        <v>3113</v>
      </c>
      <c r="C19" s="16">
        <v>2119</v>
      </c>
      <c r="D19" s="16" t="s">
        <v>24</v>
      </c>
      <c r="E19" s="17">
        <v>0</v>
      </c>
      <c r="F19" s="17">
        <v>0</v>
      </c>
      <c r="G19" s="17">
        <v>19.3</v>
      </c>
      <c r="H19" s="187" t="e">
        <f t="shared" si="0"/>
        <v>#DIV/0!</v>
      </c>
    </row>
    <row r="20" spans="1:8" ht="15">
      <c r="A20" s="16"/>
      <c r="B20" s="16">
        <v>3113</v>
      </c>
      <c r="C20" s="16">
        <v>2122</v>
      </c>
      <c r="D20" s="16" t="s">
        <v>25</v>
      </c>
      <c r="E20" s="17">
        <v>0</v>
      </c>
      <c r="F20" s="17">
        <v>581.4</v>
      </c>
      <c r="G20" s="17">
        <v>581.4</v>
      </c>
      <c r="H20" s="187">
        <f t="shared" si="0"/>
        <v>100</v>
      </c>
    </row>
    <row r="21" spans="1:8" ht="15">
      <c r="A21" s="16"/>
      <c r="B21" s="16">
        <v>3313</v>
      </c>
      <c r="C21" s="16">
        <v>2132</v>
      </c>
      <c r="D21" s="16" t="s">
        <v>26</v>
      </c>
      <c r="E21" s="17">
        <v>350</v>
      </c>
      <c r="F21" s="17">
        <v>350</v>
      </c>
      <c r="G21" s="17">
        <v>0</v>
      </c>
      <c r="H21" s="187">
        <f t="shared" si="0"/>
        <v>0</v>
      </c>
    </row>
    <row r="22" spans="1:8" ht="15">
      <c r="A22" s="16"/>
      <c r="B22" s="16">
        <v>3313</v>
      </c>
      <c r="C22" s="16">
        <v>2324</v>
      </c>
      <c r="D22" s="16" t="s">
        <v>27</v>
      </c>
      <c r="E22" s="17">
        <v>0</v>
      </c>
      <c r="F22" s="17">
        <v>0</v>
      </c>
      <c r="G22" s="17">
        <v>56.2</v>
      </c>
      <c r="H22" s="187" t="e">
        <f t="shared" si="0"/>
        <v>#DIV/0!</v>
      </c>
    </row>
    <row r="23" spans="1:8" ht="15">
      <c r="A23" s="16"/>
      <c r="B23" s="16">
        <v>3319</v>
      </c>
      <c r="C23" s="16">
        <v>2324</v>
      </c>
      <c r="D23" s="16" t="s">
        <v>28</v>
      </c>
      <c r="E23" s="17">
        <v>0</v>
      </c>
      <c r="F23" s="17">
        <v>0</v>
      </c>
      <c r="G23" s="17">
        <v>2.8</v>
      </c>
      <c r="H23" s="187" t="e">
        <f t="shared" si="0"/>
        <v>#DIV/0!</v>
      </c>
    </row>
    <row r="24" spans="1:8" ht="15">
      <c r="A24" s="16"/>
      <c r="B24" s="16">
        <v>3326</v>
      </c>
      <c r="C24" s="16">
        <v>2212</v>
      </c>
      <c r="D24" s="16" t="s">
        <v>29</v>
      </c>
      <c r="E24" s="17">
        <v>0</v>
      </c>
      <c r="F24" s="17">
        <v>0</v>
      </c>
      <c r="G24" s="17">
        <v>30</v>
      </c>
      <c r="H24" s="187" t="e">
        <f t="shared" si="0"/>
        <v>#DIV/0!</v>
      </c>
    </row>
    <row r="25" spans="1:8" ht="15">
      <c r="A25" s="16"/>
      <c r="B25" s="16">
        <v>3326</v>
      </c>
      <c r="C25" s="16">
        <v>2324</v>
      </c>
      <c r="D25" s="16" t="s">
        <v>30</v>
      </c>
      <c r="E25" s="17">
        <v>0</v>
      </c>
      <c r="F25" s="17">
        <v>0</v>
      </c>
      <c r="G25" s="17">
        <v>1</v>
      </c>
      <c r="H25" s="187" t="e">
        <f t="shared" si="0"/>
        <v>#DIV/0!</v>
      </c>
    </row>
    <row r="26" spans="1:8" ht="15">
      <c r="A26" s="16"/>
      <c r="B26" s="16">
        <v>3349</v>
      </c>
      <c r="C26" s="16">
        <v>2111</v>
      </c>
      <c r="D26" s="16" t="s">
        <v>31</v>
      </c>
      <c r="E26" s="17">
        <v>1150</v>
      </c>
      <c r="F26" s="17">
        <v>26</v>
      </c>
      <c r="G26" s="17">
        <v>26</v>
      </c>
      <c r="H26" s="187">
        <f t="shared" si="0"/>
        <v>100</v>
      </c>
    </row>
    <row r="27" spans="1:8" ht="15">
      <c r="A27" s="16"/>
      <c r="B27" s="16">
        <v>3399</v>
      </c>
      <c r="C27" s="16">
        <v>2111</v>
      </c>
      <c r="D27" s="16" t="s">
        <v>32</v>
      </c>
      <c r="E27" s="17">
        <v>210</v>
      </c>
      <c r="F27" s="17">
        <v>210</v>
      </c>
      <c r="G27" s="17">
        <v>191.9</v>
      </c>
      <c r="H27" s="187">
        <f t="shared" si="0"/>
        <v>91.38095238095238</v>
      </c>
    </row>
    <row r="28" spans="1:8" ht="15">
      <c r="A28" s="16"/>
      <c r="B28" s="16">
        <v>3399</v>
      </c>
      <c r="C28" s="16">
        <v>2133</v>
      </c>
      <c r="D28" s="16" t="s">
        <v>33</v>
      </c>
      <c r="E28" s="17">
        <v>50</v>
      </c>
      <c r="F28" s="17">
        <v>50</v>
      </c>
      <c r="G28" s="17">
        <v>0.6</v>
      </c>
      <c r="H28" s="187">
        <f t="shared" si="0"/>
        <v>1.2</v>
      </c>
    </row>
    <row r="29" spans="1:8" ht="15">
      <c r="A29" s="16"/>
      <c r="B29" s="16">
        <v>3399</v>
      </c>
      <c r="C29" s="16">
        <v>2321</v>
      </c>
      <c r="D29" s="16" t="s">
        <v>34</v>
      </c>
      <c r="E29" s="17">
        <v>30</v>
      </c>
      <c r="F29" s="17">
        <v>30</v>
      </c>
      <c r="G29" s="17">
        <v>0</v>
      </c>
      <c r="H29" s="187">
        <f t="shared" si="0"/>
        <v>0</v>
      </c>
    </row>
    <row r="30" spans="1:8" ht="15">
      <c r="A30" s="16"/>
      <c r="B30" s="16">
        <v>3399</v>
      </c>
      <c r="C30" s="16">
        <v>2324</v>
      </c>
      <c r="D30" s="16" t="s">
        <v>35</v>
      </c>
      <c r="E30" s="17">
        <v>300</v>
      </c>
      <c r="F30" s="17">
        <v>300</v>
      </c>
      <c r="G30" s="17">
        <v>10</v>
      </c>
      <c r="H30" s="187">
        <f t="shared" si="0"/>
        <v>3.3333333333333335</v>
      </c>
    </row>
    <row r="31" spans="1:8" ht="15">
      <c r="A31" s="16"/>
      <c r="B31" s="16">
        <v>3412</v>
      </c>
      <c r="C31" s="16">
        <v>2132</v>
      </c>
      <c r="D31" s="16" t="s">
        <v>36</v>
      </c>
      <c r="E31" s="17">
        <v>0</v>
      </c>
      <c r="F31" s="17">
        <v>679.6</v>
      </c>
      <c r="G31" s="17">
        <v>97.1</v>
      </c>
      <c r="H31" s="187">
        <f t="shared" si="0"/>
        <v>14.287816362566213</v>
      </c>
    </row>
    <row r="32" spans="1:8" ht="15">
      <c r="A32" s="16"/>
      <c r="B32" s="16">
        <v>3412</v>
      </c>
      <c r="C32" s="16">
        <v>2133</v>
      </c>
      <c r="D32" s="16" t="s">
        <v>37</v>
      </c>
      <c r="E32" s="17">
        <v>0</v>
      </c>
      <c r="F32" s="17">
        <v>20.4</v>
      </c>
      <c r="G32" s="17">
        <v>2.9</v>
      </c>
      <c r="H32" s="187">
        <f t="shared" si="0"/>
        <v>14.215686274509803</v>
      </c>
    </row>
    <row r="33" spans="1:8" ht="15">
      <c r="A33" s="16"/>
      <c r="B33" s="16">
        <v>3412</v>
      </c>
      <c r="C33" s="16">
        <v>2324</v>
      </c>
      <c r="D33" s="16" t="s">
        <v>38</v>
      </c>
      <c r="E33" s="17">
        <v>0</v>
      </c>
      <c r="F33" s="17">
        <v>204.6</v>
      </c>
      <c r="G33" s="15">
        <v>235.1</v>
      </c>
      <c r="H33" s="187">
        <f t="shared" si="0"/>
        <v>114.90713587487782</v>
      </c>
    </row>
    <row r="34" spans="1:8" ht="15">
      <c r="A34" s="16"/>
      <c r="B34" s="16">
        <v>3419</v>
      </c>
      <c r="C34" s="16">
        <v>2132</v>
      </c>
      <c r="D34" s="16" t="s">
        <v>39</v>
      </c>
      <c r="E34" s="17">
        <v>700</v>
      </c>
      <c r="F34" s="17">
        <v>0</v>
      </c>
      <c r="G34" s="17">
        <v>0</v>
      </c>
      <c r="H34" s="187" t="e">
        <f t="shared" si="0"/>
        <v>#DIV/0!</v>
      </c>
    </row>
    <row r="35" spans="1:8" ht="15">
      <c r="A35" s="16"/>
      <c r="B35" s="16">
        <v>3419</v>
      </c>
      <c r="C35" s="16">
        <v>2229</v>
      </c>
      <c r="D35" s="16" t="s">
        <v>40</v>
      </c>
      <c r="E35" s="17">
        <v>0</v>
      </c>
      <c r="F35" s="17">
        <v>0</v>
      </c>
      <c r="G35" s="17">
        <v>0.8</v>
      </c>
      <c r="H35" s="187" t="e">
        <f t="shared" si="0"/>
        <v>#DIV/0!</v>
      </c>
    </row>
    <row r="36" spans="1:8" ht="15">
      <c r="A36" s="16"/>
      <c r="B36" s="16">
        <v>3421</v>
      </c>
      <c r="C36" s="16">
        <v>2132</v>
      </c>
      <c r="D36" s="16" t="s">
        <v>41</v>
      </c>
      <c r="E36" s="17">
        <v>65</v>
      </c>
      <c r="F36" s="17">
        <v>65</v>
      </c>
      <c r="G36" s="17">
        <v>0</v>
      </c>
      <c r="H36" s="187">
        <f t="shared" si="0"/>
        <v>0</v>
      </c>
    </row>
    <row r="37" spans="1:8" ht="15">
      <c r="A37" s="16"/>
      <c r="B37" s="16">
        <v>3421</v>
      </c>
      <c r="C37" s="16">
        <v>2229</v>
      </c>
      <c r="D37" s="16" t="s">
        <v>42</v>
      </c>
      <c r="E37" s="17">
        <v>5</v>
      </c>
      <c r="F37" s="17">
        <v>5</v>
      </c>
      <c r="G37" s="17">
        <v>11.3</v>
      </c>
      <c r="H37" s="187">
        <f t="shared" si="0"/>
        <v>226.00000000000003</v>
      </c>
    </row>
    <row r="38" spans="1:8" ht="15">
      <c r="A38" s="16"/>
      <c r="B38" s="16">
        <v>3429</v>
      </c>
      <c r="C38" s="16">
        <v>2229</v>
      </c>
      <c r="D38" s="16" t="s">
        <v>43</v>
      </c>
      <c r="E38" s="17">
        <v>10</v>
      </c>
      <c r="F38" s="17">
        <v>10</v>
      </c>
      <c r="G38" s="17">
        <v>7.1</v>
      </c>
      <c r="H38" s="187">
        <f t="shared" si="0"/>
        <v>71</v>
      </c>
    </row>
    <row r="39" spans="1:8" ht="15.75" thickBot="1">
      <c r="A39" s="16"/>
      <c r="B39" s="16"/>
      <c r="C39" s="16"/>
      <c r="D39" s="16"/>
      <c r="E39" s="17"/>
      <c r="F39" s="17"/>
      <c r="G39" s="17"/>
      <c r="H39" s="187"/>
    </row>
    <row r="40" spans="1:8" s="22" customFormat="1" ht="21.75" customHeight="1" thickBot="1" thickTop="1">
      <c r="A40" s="19"/>
      <c r="B40" s="19"/>
      <c r="C40" s="19"/>
      <c r="D40" s="20" t="s">
        <v>44</v>
      </c>
      <c r="E40" s="21">
        <f>SUM(E9:E39)</f>
        <v>4100</v>
      </c>
      <c r="F40" s="21">
        <f>SUM(F9:F39)</f>
        <v>5110.1</v>
      </c>
      <c r="G40" s="21">
        <f>SUM(G9:G39)</f>
        <v>3289.9000000000005</v>
      </c>
      <c r="H40" s="188">
        <f>(G40/F40)*100</f>
        <v>64.38034480734233</v>
      </c>
    </row>
    <row r="41" spans="1:8" ht="15" customHeight="1">
      <c r="A41" s="22"/>
      <c r="B41" s="22"/>
      <c r="C41" s="22"/>
      <c r="D41" s="22"/>
      <c r="E41" s="23"/>
      <c r="F41" s="23"/>
      <c r="G41" s="23"/>
      <c r="H41" s="189"/>
    </row>
    <row r="42" spans="1:8" ht="15" customHeight="1">
      <c r="A42" s="22"/>
      <c r="B42" s="22"/>
      <c r="C42" s="22"/>
      <c r="D42" s="22"/>
      <c r="E42" s="23"/>
      <c r="F42" s="23"/>
      <c r="G42" s="23"/>
      <c r="H42" s="189"/>
    </row>
    <row r="43" spans="1:8" ht="15" customHeight="1" thickBot="1">
      <c r="A43" s="22"/>
      <c r="B43" s="22"/>
      <c r="C43" s="22"/>
      <c r="D43" s="22"/>
      <c r="E43" s="23"/>
      <c r="F43" s="23"/>
      <c r="G43" s="23"/>
      <c r="H43" s="189"/>
    </row>
    <row r="44" spans="1:8" ht="15.75">
      <c r="A44" s="173" t="s">
        <v>2</v>
      </c>
      <c r="B44" s="173" t="s">
        <v>3</v>
      </c>
      <c r="C44" s="173" t="s">
        <v>4</v>
      </c>
      <c r="D44" s="174" t="s">
        <v>5</v>
      </c>
      <c r="E44" s="175" t="s">
        <v>6</v>
      </c>
      <c r="F44" s="175" t="s">
        <v>6</v>
      </c>
      <c r="G44" s="175" t="s">
        <v>7</v>
      </c>
      <c r="H44" s="184" t="s">
        <v>8</v>
      </c>
    </row>
    <row r="45" spans="1:8" ht="15.75" customHeight="1" thickBot="1">
      <c r="A45" s="176"/>
      <c r="B45" s="176"/>
      <c r="C45" s="176"/>
      <c r="D45" s="177"/>
      <c r="E45" s="178" t="s">
        <v>9</v>
      </c>
      <c r="F45" s="178" t="s">
        <v>10</v>
      </c>
      <c r="G45" s="179" t="s">
        <v>11</v>
      </c>
      <c r="H45" s="185" t="s">
        <v>12</v>
      </c>
    </row>
    <row r="46" spans="1:8" ht="15.75" customHeight="1" thickTop="1">
      <c r="A46" s="24">
        <v>20</v>
      </c>
      <c r="B46" s="11"/>
      <c r="C46" s="11"/>
      <c r="D46" s="12" t="s">
        <v>45</v>
      </c>
      <c r="E46" s="13"/>
      <c r="F46" s="13"/>
      <c r="G46" s="13"/>
      <c r="H46" s="186"/>
    </row>
    <row r="47" spans="1:8" ht="15.75" customHeight="1">
      <c r="A47" s="24"/>
      <c r="B47" s="11"/>
      <c r="C47" s="11"/>
      <c r="D47" s="12" t="s">
        <v>46</v>
      </c>
      <c r="E47" s="13"/>
      <c r="F47" s="13"/>
      <c r="G47" s="13"/>
      <c r="H47" s="186"/>
    </row>
    <row r="48" spans="1:8" ht="15.75" customHeight="1" hidden="1">
      <c r="A48" s="24"/>
      <c r="B48" s="11"/>
      <c r="C48" s="25">
        <v>2420</v>
      </c>
      <c r="D48" s="26" t="s">
        <v>47</v>
      </c>
      <c r="E48" s="13">
        <v>0</v>
      </c>
      <c r="F48" s="13">
        <v>0</v>
      </c>
      <c r="G48" s="40"/>
      <c r="H48" s="187" t="e">
        <f>(#REF!/F48)*100</f>
        <v>#REF!</v>
      </c>
    </row>
    <row r="49" spans="1:8" ht="15.75" hidden="1">
      <c r="A49" s="27"/>
      <c r="B49" s="11"/>
      <c r="C49" s="28">
        <v>4122</v>
      </c>
      <c r="D49" s="29" t="s">
        <v>48</v>
      </c>
      <c r="E49" s="15">
        <v>0</v>
      </c>
      <c r="F49" s="15">
        <v>0</v>
      </c>
      <c r="G49" s="17"/>
      <c r="H49" s="187" t="e">
        <f>(#REF!/F49)*100</f>
        <v>#REF!</v>
      </c>
    </row>
    <row r="50" spans="1:8" ht="15.75">
      <c r="A50" s="27"/>
      <c r="B50" s="11"/>
      <c r="C50" s="28"/>
      <c r="D50" s="29"/>
      <c r="E50" s="13"/>
      <c r="F50" s="13"/>
      <c r="G50" s="17"/>
      <c r="H50" s="187"/>
    </row>
    <row r="51" spans="1:8" ht="15.75">
      <c r="A51" s="27"/>
      <c r="B51" s="11"/>
      <c r="C51" s="28">
        <v>4116</v>
      </c>
      <c r="D51" s="29" t="s">
        <v>49</v>
      </c>
      <c r="E51" s="13">
        <v>0</v>
      </c>
      <c r="F51" s="13">
        <v>658.8</v>
      </c>
      <c r="G51" s="17">
        <v>81</v>
      </c>
      <c r="H51" s="187">
        <f aca="true" t="shared" si="1" ref="H51:H66">(G51/F51)*100</f>
        <v>12.295081967213116</v>
      </c>
    </row>
    <row r="52" spans="1:8" ht="15.75" customHeight="1">
      <c r="A52" s="27">
        <v>71024</v>
      </c>
      <c r="B52" s="11"/>
      <c r="C52" s="25">
        <v>4213</v>
      </c>
      <c r="D52" s="26" t="s">
        <v>50</v>
      </c>
      <c r="E52" s="13">
        <v>413.2</v>
      </c>
      <c r="F52" s="13">
        <v>413.2</v>
      </c>
      <c r="G52" s="17">
        <v>0</v>
      </c>
      <c r="H52" s="187">
        <f t="shared" si="1"/>
        <v>0</v>
      </c>
    </row>
    <row r="53" spans="1:8" ht="15.75" customHeight="1">
      <c r="A53" s="27">
        <v>81012</v>
      </c>
      <c r="B53" s="11"/>
      <c r="C53" s="25">
        <v>4213</v>
      </c>
      <c r="D53" s="26" t="s">
        <v>51</v>
      </c>
      <c r="E53" s="13">
        <v>355.2</v>
      </c>
      <c r="F53" s="13">
        <v>355.2</v>
      </c>
      <c r="G53" s="17">
        <v>0</v>
      </c>
      <c r="H53" s="187">
        <f t="shared" si="1"/>
        <v>0</v>
      </c>
    </row>
    <row r="54" spans="1:8" ht="15.75" customHeight="1" hidden="1">
      <c r="A54" s="24"/>
      <c r="B54" s="11"/>
      <c r="C54" s="25">
        <v>4213</v>
      </c>
      <c r="D54" s="26" t="s">
        <v>52</v>
      </c>
      <c r="E54" s="13">
        <v>0</v>
      </c>
      <c r="F54" s="13">
        <v>0</v>
      </c>
      <c r="G54" s="17"/>
      <c r="H54" s="187" t="e">
        <f t="shared" si="1"/>
        <v>#DIV/0!</v>
      </c>
    </row>
    <row r="55" spans="1:8" ht="15.75" customHeight="1" hidden="1">
      <c r="A55" s="24"/>
      <c r="B55" s="11"/>
      <c r="C55" s="25">
        <v>4213</v>
      </c>
      <c r="D55" s="26" t="s">
        <v>53</v>
      </c>
      <c r="E55" s="13"/>
      <c r="F55" s="13"/>
      <c r="G55" s="17"/>
      <c r="H55" s="187" t="e">
        <f t="shared" si="1"/>
        <v>#DIV/0!</v>
      </c>
    </row>
    <row r="56" spans="1:8" ht="15.75">
      <c r="A56" s="27">
        <v>71024</v>
      </c>
      <c r="B56" s="11"/>
      <c r="C56" s="28">
        <v>4216</v>
      </c>
      <c r="D56" s="29" t="s">
        <v>54</v>
      </c>
      <c r="E56" s="15">
        <v>7849.8</v>
      </c>
      <c r="F56" s="15">
        <v>7849.8</v>
      </c>
      <c r="G56" s="17">
        <v>0</v>
      </c>
      <c r="H56" s="187">
        <f t="shared" si="1"/>
        <v>0</v>
      </c>
    </row>
    <row r="57" spans="1:8" ht="15.75">
      <c r="A57" s="27">
        <v>81012</v>
      </c>
      <c r="B57" s="11"/>
      <c r="C57" s="28">
        <v>4216</v>
      </c>
      <c r="D57" s="29" t="s">
        <v>55</v>
      </c>
      <c r="E57" s="15">
        <v>6749.8</v>
      </c>
      <c r="F57" s="15">
        <v>6749.8</v>
      </c>
      <c r="G57" s="17">
        <v>0</v>
      </c>
      <c r="H57" s="187">
        <f t="shared" si="1"/>
        <v>0</v>
      </c>
    </row>
    <row r="58" spans="1:8" ht="15.75">
      <c r="A58" s="30"/>
      <c r="B58" s="11"/>
      <c r="C58" s="28">
        <v>4216</v>
      </c>
      <c r="D58" s="29" t="s">
        <v>56</v>
      </c>
      <c r="E58" s="15">
        <v>4432</v>
      </c>
      <c r="F58" s="15">
        <v>4432</v>
      </c>
      <c r="G58" s="17">
        <v>0</v>
      </c>
      <c r="H58" s="187">
        <f t="shared" si="1"/>
        <v>0</v>
      </c>
    </row>
    <row r="59" spans="1:8" ht="15.75" hidden="1">
      <c r="A59" s="30"/>
      <c r="B59" s="11"/>
      <c r="C59" s="28">
        <v>4216</v>
      </c>
      <c r="D59" s="29" t="s">
        <v>57</v>
      </c>
      <c r="E59" s="15">
        <v>0</v>
      </c>
      <c r="F59" s="15">
        <v>0</v>
      </c>
      <c r="G59" s="17"/>
      <c r="H59" s="187" t="e">
        <f t="shared" si="1"/>
        <v>#DIV/0!</v>
      </c>
    </row>
    <row r="60" spans="1:8" ht="15" hidden="1">
      <c r="A60" s="31"/>
      <c r="B60" s="32"/>
      <c r="C60" s="28">
        <v>4223</v>
      </c>
      <c r="D60" s="33" t="s">
        <v>58</v>
      </c>
      <c r="E60" s="15">
        <v>0</v>
      </c>
      <c r="F60" s="15">
        <v>0</v>
      </c>
      <c r="G60" s="17"/>
      <c r="H60" s="187" t="e">
        <f t="shared" si="1"/>
        <v>#DIV/0!</v>
      </c>
    </row>
    <row r="61" spans="1:8" ht="15">
      <c r="A61" s="34"/>
      <c r="B61" s="35">
        <v>2219</v>
      </c>
      <c r="C61" s="36">
        <v>2322</v>
      </c>
      <c r="D61" s="33" t="s">
        <v>59</v>
      </c>
      <c r="E61" s="17">
        <v>0</v>
      </c>
      <c r="F61" s="17">
        <v>0</v>
      </c>
      <c r="G61" s="17">
        <v>2.8</v>
      </c>
      <c r="H61" s="187" t="e">
        <f t="shared" si="1"/>
        <v>#DIV/0!</v>
      </c>
    </row>
    <row r="62" spans="1:8" ht="15">
      <c r="A62" s="37"/>
      <c r="B62" s="36">
        <v>3326</v>
      </c>
      <c r="C62" s="14">
        <v>3122</v>
      </c>
      <c r="D62" s="14" t="s">
        <v>60</v>
      </c>
      <c r="E62" s="15">
        <v>0</v>
      </c>
      <c r="F62" s="15">
        <v>0</v>
      </c>
      <c r="G62" s="15">
        <v>57</v>
      </c>
      <c r="H62" s="187" t="e">
        <f t="shared" si="1"/>
        <v>#DIV/0!</v>
      </c>
    </row>
    <row r="63" spans="1:8" ht="15">
      <c r="A63" s="37"/>
      <c r="B63" s="36">
        <v>3631</v>
      </c>
      <c r="C63" s="14">
        <v>2324</v>
      </c>
      <c r="D63" s="14" t="s">
        <v>61</v>
      </c>
      <c r="E63" s="15">
        <v>0</v>
      </c>
      <c r="F63" s="15">
        <v>0</v>
      </c>
      <c r="G63" s="15">
        <v>53.5</v>
      </c>
      <c r="H63" s="187" t="e">
        <f t="shared" si="1"/>
        <v>#DIV/0!</v>
      </c>
    </row>
    <row r="64" spans="1:8" ht="15">
      <c r="A64" s="37"/>
      <c r="B64" s="36">
        <v>3635</v>
      </c>
      <c r="C64" s="14">
        <v>2321</v>
      </c>
      <c r="D64" s="14" t="s">
        <v>62</v>
      </c>
      <c r="E64" s="15">
        <v>0</v>
      </c>
      <c r="F64" s="15">
        <v>0</v>
      </c>
      <c r="G64" s="17">
        <v>25.5</v>
      </c>
      <c r="H64" s="187" t="e">
        <f t="shared" si="1"/>
        <v>#DIV/0!</v>
      </c>
    </row>
    <row r="65" spans="1:8" ht="15">
      <c r="A65" s="37"/>
      <c r="B65" s="36">
        <v>3725</v>
      </c>
      <c r="C65" s="14">
        <v>2324</v>
      </c>
      <c r="D65" s="14" t="s">
        <v>63</v>
      </c>
      <c r="E65" s="15">
        <v>0</v>
      </c>
      <c r="F65" s="15">
        <v>0</v>
      </c>
      <c r="G65" s="15">
        <v>25.7</v>
      </c>
      <c r="H65" s="187" t="e">
        <f t="shared" si="1"/>
        <v>#DIV/0!</v>
      </c>
    </row>
    <row r="66" spans="1:8" ht="15">
      <c r="A66" s="37"/>
      <c r="B66" s="36">
        <v>3745</v>
      </c>
      <c r="C66" s="14">
        <v>2324</v>
      </c>
      <c r="D66" s="14" t="s">
        <v>64</v>
      </c>
      <c r="E66" s="15">
        <v>0</v>
      </c>
      <c r="F66" s="15">
        <v>0</v>
      </c>
      <c r="G66" s="15">
        <v>2.8</v>
      </c>
      <c r="H66" s="187" t="e">
        <f t="shared" si="1"/>
        <v>#DIV/0!</v>
      </c>
    </row>
    <row r="67" spans="1:8" ht="15" hidden="1">
      <c r="A67" s="37"/>
      <c r="B67" s="36"/>
      <c r="C67" s="14"/>
      <c r="D67" s="33"/>
      <c r="E67" s="15">
        <v>0</v>
      </c>
      <c r="F67" s="15">
        <v>0</v>
      </c>
      <c r="G67" s="15"/>
      <c r="H67" s="187" t="e">
        <f>(#REF!/F67)*100</f>
        <v>#REF!</v>
      </c>
    </row>
    <row r="68" spans="1:8" ht="15.75" thickBot="1">
      <c r="A68" s="38"/>
      <c r="B68" s="39"/>
      <c r="C68" s="39"/>
      <c r="D68" s="39"/>
      <c r="E68" s="40"/>
      <c r="F68" s="40"/>
      <c r="G68" s="40"/>
      <c r="H68" s="190"/>
    </row>
    <row r="69" spans="1:8" s="22" customFormat="1" ht="21.75" customHeight="1" thickBot="1" thickTop="1">
      <c r="A69" s="41"/>
      <c r="B69" s="19"/>
      <c r="C69" s="19"/>
      <c r="D69" s="20" t="s">
        <v>65</v>
      </c>
      <c r="E69" s="21">
        <f>SUM(E48:E68)</f>
        <v>19800</v>
      </c>
      <c r="F69" s="21">
        <f>SUM(F48:F68)</f>
        <v>20458.8</v>
      </c>
      <c r="G69" s="21">
        <f>SUM(G48:G68)</f>
        <v>248.3</v>
      </c>
      <c r="H69" s="188">
        <f>(G69/F69)*100</f>
        <v>1.2136586701077288</v>
      </c>
    </row>
    <row r="70" spans="1:8" ht="15" customHeight="1">
      <c r="A70" s="42"/>
      <c r="B70" s="42"/>
      <c r="C70" s="42"/>
      <c r="D70" s="7"/>
      <c r="E70" s="43"/>
      <c r="F70" s="43"/>
      <c r="G70" s="3"/>
      <c r="H70" s="180"/>
    </row>
    <row r="71" spans="1:8" ht="15" customHeight="1" hidden="1">
      <c r="A71" s="42"/>
      <c r="B71" s="42"/>
      <c r="C71" s="42"/>
      <c r="D71" s="7"/>
      <c r="E71" s="43"/>
      <c r="F71" s="43"/>
      <c r="G71" s="43"/>
      <c r="H71" s="191"/>
    </row>
    <row r="72" spans="1:8" ht="15" customHeight="1" thickBot="1">
      <c r="A72" s="42"/>
      <c r="B72" s="42"/>
      <c r="C72" s="42"/>
      <c r="D72" s="7"/>
      <c r="E72" s="43"/>
      <c r="F72" s="43"/>
      <c r="G72" s="43"/>
      <c r="H72" s="191"/>
    </row>
    <row r="73" spans="1:8" ht="15.75">
      <c r="A73" s="173" t="s">
        <v>2</v>
      </c>
      <c r="B73" s="173" t="s">
        <v>3</v>
      </c>
      <c r="C73" s="173" t="s">
        <v>4</v>
      </c>
      <c r="D73" s="174" t="s">
        <v>5</v>
      </c>
      <c r="E73" s="175" t="s">
        <v>6</v>
      </c>
      <c r="F73" s="175" t="s">
        <v>6</v>
      </c>
      <c r="G73" s="175" t="s">
        <v>7</v>
      </c>
      <c r="H73" s="184" t="s">
        <v>8</v>
      </c>
    </row>
    <row r="74" spans="1:8" ht="15.75" customHeight="1" thickBot="1">
      <c r="A74" s="176"/>
      <c r="B74" s="176"/>
      <c r="C74" s="176"/>
      <c r="D74" s="177"/>
      <c r="E74" s="178" t="s">
        <v>9</v>
      </c>
      <c r="F74" s="178" t="s">
        <v>10</v>
      </c>
      <c r="G74" s="179" t="s">
        <v>11</v>
      </c>
      <c r="H74" s="185" t="s">
        <v>12</v>
      </c>
    </row>
    <row r="75" spans="1:8" ht="16.5" customHeight="1" thickTop="1">
      <c r="A75" s="24">
        <v>30</v>
      </c>
      <c r="B75" s="11"/>
      <c r="C75" s="11"/>
      <c r="D75" s="12" t="s">
        <v>66</v>
      </c>
      <c r="E75" s="44"/>
      <c r="F75" s="44"/>
      <c r="G75" s="44"/>
      <c r="H75" s="192"/>
    </row>
    <row r="76" spans="1:8" ht="15" customHeight="1">
      <c r="A76" s="45"/>
      <c r="B76" s="46"/>
      <c r="C76" s="46"/>
      <c r="D76" s="46" t="s">
        <v>67</v>
      </c>
      <c r="E76" s="15"/>
      <c r="F76" s="15"/>
      <c r="G76" s="15"/>
      <c r="H76" s="187"/>
    </row>
    <row r="77" spans="1:8" ht="15" customHeight="1">
      <c r="A77" s="45"/>
      <c r="B77" s="46"/>
      <c r="C77" s="46"/>
      <c r="D77" s="46"/>
      <c r="E77" s="13"/>
      <c r="F77" s="13"/>
      <c r="G77" s="13"/>
      <c r="H77" s="187"/>
    </row>
    <row r="78" spans="1:8" ht="15" customHeight="1">
      <c r="A78" s="45"/>
      <c r="B78" s="46"/>
      <c r="C78" s="47">
        <v>1342</v>
      </c>
      <c r="D78" s="47" t="s">
        <v>68</v>
      </c>
      <c r="E78" s="13">
        <v>50</v>
      </c>
      <c r="F78" s="13">
        <v>3</v>
      </c>
      <c r="G78" s="13">
        <v>3.1</v>
      </c>
      <c r="H78" s="187">
        <f aca="true" t="shared" si="2" ref="H78:H115">(G78/F78)*100</f>
        <v>103.33333333333334</v>
      </c>
    </row>
    <row r="79" spans="1:8" ht="15">
      <c r="A79" s="48"/>
      <c r="B79" s="47"/>
      <c r="C79" s="47">
        <v>1343</v>
      </c>
      <c r="D79" s="47" t="s">
        <v>69</v>
      </c>
      <c r="E79" s="13">
        <v>1000</v>
      </c>
      <c r="F79" s="13">
        <v>80</v>
      </c>
      <c r="G79" s="13">
        <v>80.3</v>
      </c>
      <c r="H79" s="187">
        <f t="shared" si="2"/>
        <v>100.37499999999999</v>
      </c>
    </row>
    <row r="80" spans="1:8" ht="15">
      <c r="A80" s="37"/>
      <c r="B80" s="14"/>
      <c r="C80" s="14">
        <v>1345</v>
      </c>
      <c r="D80" s="14" t="s">
        <v>70</v>
      </c>
      <c r="E80" s="49">
        <v>150</v>
      </c>
      <c r="F80" s="49">
        <v>36.5</v>
      </c>
      <c r="G80" s="49">
        <v>36.6</v>
      </c>
      <c r="H80" s="187">
        <f t="shared" si="2"/>
        <v>100.27397260273973</v>
      </c>
    </row>
    <row r="81" spans="1:8" ht="15">
      <c r="A81" s="37"/>
      <c r="B81" s="14"/>
      <c r="C81" s="14">
        <v>1361</v>
      </c>
      <c r="D81" s="14" t="s">
        <v>14</v>
      </c>
      <c r="E81" s="49">
        <v>60</v>
      </c>
      <c r="F81" s="49">
        <v>0.2</v>
      </c>
      <c r="G81" s="49">
        <v>0.2</v>
      </c>
      <c r="H81" s="187">
        <f t="shared" si="2"/>
        <v>100</v>
      </c>
    </row>
    <row r="82" spans="1:8" ht="15" customHeight="1">
      <c r="A82" s="37">
        <v>98005</v>
      </c>
      <c r="B82" s="14"/>
      <c r="C82" s="14">
        <v>4111</v>
      </c>
      <c r="D82" s="14" t="s">
        <v>71</v>
      </c>
      <c r="E82" s="49">
        <v>0</v>
      </c>
      <c r="F82" s="49">
        <v>129.8</v>
      </c>
      <c r="G82" s="49">
        <v>129.8</v>
      </c>
      <c r="H82" s="187">
        <f t="shared" si="2"/>
        <v>100</v>
      </c>
    </row>
    <row r="83" spans="1:8" ht="15" customHeight="1">
      <c r="A83" s="37">
        <v>98116</v>
      </c>
      <c r="B83" s="14"/>
      <c r="C83" s="14">
        <v>4111</v>
      </c>
      <c r="D83" s="14" t="s">
        <v>72</v>
      </c>
      <c r="E83" s="49">
        <v>0</v>
      </c>
      <c r="F83" s="49">
        <v>1148.3</v>
      </c>
      <c r="G83" s="49">
        <v>2878.3</v>
      </c>
      <c r="H83" s="187">
        <f t="shared" si="2"/>
        <v>250.65749368631893</v>
      </c>
    </row>
    <row r="84" spans="1:8" ht="15" customHeight="1">
      <c r="A84" s="37">
        <v>98216</v>
      </c>
      <c r="B84" s="14"/>
      <c r="C84" s="14">
        <v>4111</v>
      </c>
      <c r="D84" s="14" t="s">
        <v>73</v>
      </c>
      <c r="E84" s="49">
        <v>0</v>
      </c>
      <c r="F84" s="49">
        <v>2360.9</v>
      </c>
      <c r="G84" s="49">
        <v>3670.5</v>
      </c>
      <c r="H84" s="187">
        <f t="shared" si="2"/>
        <v>155.47037146850778</v>
      </c>
    </row>
    <row r="85" spans="1:8" ht="14.25" customHeight="1">
      <c r="A85" s="37"/>
      <c r="B85" s="14"/>
      <c r="C85" s="14">
        <v>4116</v>
      </c>
      <c r="D85" s="14" t="s">
        <v>74</v>
      </c>
      <c r="E85" s="49">
        <v>0</v>
      </c>
      <c r="F85" s="49">
        <v>885.6</v>
      </c>
      <c r="G85" s="49">
        <v>1600.1</v>
      </c>
      <c r="H85" s="187">
        <f t="shared" si="2"/>
        <v>180.67976513098463</v>
      </c>
    </row>
    <row r="86" spans="1:8" ht="15" customHeight="1">
      <c r="A86" s="37"/>
      <c r="B86" s="14"/>
      <c r="C86" s="14">
        <v>4121</v>
      </c>
      <c r="D86" s="14" t="s">
        <v>75</v>
      </c>
      <c r="E86" s="49">
        <v>0</v>
      </c>
      <c r="F86" s="49">
        <v>0</v>
      </c>
      <c r="G86" s="49">
        <v>107</v>
      </c>
      <c r="H86" s="187" t="e">
        <f t="shared" si="2"/>
        <v>#DIV/0!</v>
      </c>
    </row>
    <row r="87" spans="1:8" ht="15" customHeight="1" hidden="1">
      <c r="A87" s="37"/>
      <c r="B87" s="14"/>
      <c r="C87" s="14">
        <v>4122</v>
      </c>
      <c r="D87" s="14" t="s">
        <v>76</v>
      </c>
      <c r="E87" s="49"/>
      <c r="F87" s="49"/>
      <c r="G87" s="49"/>
      <c r="H87" s="187" t="e">
        <f t="shared" si="2"/>
        <v>#DIV/0!</v>
      </c>
    </row>
    <row r="88" spans="1:8" ht="15" hidden="1">
      <c r="A88" s="37"/>
      <c r="B88" s="14"/>
      <c r="C88" s="14">
        <v>4132</v>
      </c>
      <c r="D88" s="14" t="s">
        <v>77</v>
      </c>
      <c r="E88" s="49"/>
      <c r="F88" s="49"/>
      <c r="G88" s="49"/>
      <c r="H88" s="187" t="e">
        <f t="shared" si="2"/>
        <v>#DIV/0!</v>
      </c>
    </row>
    <row r="89" spans="1:8" ht="15" hidden="1">
      <c r="A89" s="37"/>
      <c r="B89" s="14"/>
      <c r="C89" s="14">
        <v>4216</v>
      </c>
      <c r="D89" s="14" t="s">
        <v>78</v>
      </c>
      <c r="E89" s="49"/>
      <c r="F89" s="49"/>
      <c r="G89" s="49"/>
      <c r="H89" s="187" t="e">
        <f t="shared" si="2"/>
        <v>#DIV/0!</v>
      </c>
    </row>
    <row r="90" spans="1:8" ht="15" customHeight="1" hidden="1">
      <c r="A90" s="37"/>
      <c r="B90" s="14"/>
      <c r="C90" s="14">
        <v>4222</v>
      </c>
      <c r="D90" s="14" t="s">
        <v>79</v>
      </c>
      <c r="E90" s="49"/>
      <c r="F90" s="49"/>
      <c r="G90" s="49"/>
      <c r="H90" s="187" t="e">
        <f t="shared" si="2"/>
        <v>#DIV/0!</v>
      </c>
    </row>
    <row r="91" spans="1:8" ht="15">
      <c r="A91" s="37"/>
      <c r="B91" s="14">
        <v>2219</v>
      </c>
      <c r="C91" s="14">
        <v>2133</v>
      </c>
      <c r="D91" s="14" t="s">
        <v>80</v>
      </c>
      <c r="E91" s="49">
        <v>80</v>
      </c>
      <c r="F91" s="49">
        <v>0</v>
      </c>
      <c r="G91" s="49">
        <v>0</v>
      </c>
      <c r="H91" s="187" t="e">
        <f t="shared" si="2"/>
        <v>#DIV/0!</v>
      </c>
    </row>
    <row r="92" spans="1:8" ht="15">
      <c r="A92" s="37"/>
      <c r="B92" s="14">
        <v>2219</v>
      </c>
      <c r="C92" s="14">
        <v>2329</v>
      </c>
      <c r="D92" s="14" t="s">
        <v>81</v>
      </c>
      <c r="E92" s="15">
        <v>5600</v>
      </c>
      <c r="F92" s="15">
        <v>403.5</v>
      </c>
      <c r="G92" s="15">
        <v>409.1</v>
      </c>
      <c r="H92" s="187">
        <f t="shared" si="2"/>
        <v>101.38785625774473</v>
      </c>
    </row>
    <row r="93" spans="1:8" ht="15" hidden="1">
      <c r="A93" s="37"/>
      <c r="B93" s="14">
        <v>2229</v>
      </c>
      <c r="C93" s="14">
        <v>2324</v>
      </c>
      <c r="D93" s="14" t="s">
        <v>82</v>
      </c>
      <c r="E93" s="13"/>
      <c r="F93" s="13"/>
      <c r="G93" s="13"/>
      <c r="H93" s="187" t="e">
        <f t="shared" si="2"/>
        <v>#DIV/0!</v>
      </c>
    </row>
    <row r="94" spans="1:8" ht="15" hidden="1">
      <c r="A94" s="37"/>
      <c r="B94" s="14">
        <v>2221</v>
      </c>
      <c r="C94" s="14">
        <v>2329</v>
      </c>
      <c r="D94" s="14" t="s">
        <v>83</v>
      </c>
      <c r="E94" s="13"/>
      <c r="F94" s="13"/>
      <c r="G94" s="13"/>
      <c r="H94" s="187" t="e">
        <f t="shared" si="2"/>
        <v>#DIV/0!</v>
      </c>
    </row>
    <row r="95" spans="1:8" ht="15">
      <c r="A95" s="37"/>
      <c r="B95" s="14">
        <v>3341</v>
      </c>
      <c r="C95" s="14">
        <v>2111</v>
      </c>
      <c r="D95" s="14" t="s">
        <v>84</v>
      </c>
      <c r="E95" s="50">
        <v>5</v>
      </c>
      <c r="F95" s="50">
        <v>5</v>
      </c>
      <c r="G95" s="50">
        <v>1.8</v>
      </c>
      <c r="H95" s="187">
        <f t="shared" si="2"/>
        <v>36</v>
      </c>
    </row>
    <row r="96" spans="1:8" ht="15">
      <c r="A96" s="37"/>
      <c r="B96" s="14">
        <v>3349</v>
      </c>
      <c r="C96" s="14">
        <v>2111</v>
      </c>
      <c r="D96" s="14" t="s">
        <v>85</v>
      </c>
      <c r="E96" s="50">
        <v>0</v>
      </c>
      <c r="F96" s="50">
        <v>1124</v>
      </c>
      <c r="G96" s="50">
        <v>311.8</v>
      </c>
      <c r="H96" s="187">
        <f t="shared" si="2"/>
        <v>27.740213523131672</v>
      </c>
    </row>
    <row r="97" spans="1:8" ht="15">
      <c r="A97" s="37"/>
      <c r="B97" s="14">
        <v>3631</v>
      </c>
      <c r="C97" s="14">
        <v>2133</v>
      </c>
      <c r="D97" s="14" t="s">
        <v>86</v>
      </c>
      <c r="E97" s="15">
        <v>500</v>
      </c>
      <c r="F97" s="15">
        <v>130.1</v>
      </c>
      <c r="G97" s="15">
        <v>130.2</v>
      </c>
      <c r="H97" s="187">
        <f t="shared" si="2"/>
        <v>100.07686395080707</v>
      </c>
    </row>
    <row r="98" spans="1:8" ht="15">
      <c r="A98" s="37"/>
      <c r="B98" s="14">
        <v>3632</v>
      </c>
      <c r="C98" s="14">
        <v>2111</v>
      </c>
      <c r="D98" s="14" t="s">
        <v>87</v>
      </c>
      <c r="E98" s="15">
        <v>400</v>
      </c>
      <c r="F98" s="15">
        <v>130.5</v>
      </c>
      <c r="G98" s="15">
        <v>130.6</v>
      </c>
      <c r="H98" s="187">
        <f t="shared" si="2"/>
        <v>100.07662835249043</v>
      </c>
    </row>
    <row r="99" spans="1:8" ht="15">
      <c r="A99" s="37"/>
      <c r="B99" s="14">
        <v>3632</v>
      </c>
      <c r="C99" s="14">
        <v>2132</v>
      </c>
      <c r="D99" s="14" t="s">
        <v>88</v>
      </c>
      <c r="E99" s="15">
        <v>25</v>
      </c>
      <c r="F99" s="15">
        <v>0</v>
      </c>
      <c r="G99" s="15">
        <v>0</v>
      </c>
      <c r="H99" s="187" t="e">
        <f t="shared" si="2"/>
        <v>#DIV/0!</v>
      </c>
    </row>
    <row r="100" spans="1:8" ht="15">
      <c r="A100" s="37"/>
      <c r="B100" s="14">
        <v>3632</v>
      </c>
      <c r="C100" s="14">
        <v>2329</v>
      </c>
      <c r="D100" s="14" t="s">
        <v>89</v>
      </c>
      <c r="E100" s="15">
        <v>100</v>
      </c>
      <c r="F100" s="15">
        <v>17.4</v>
      </c>
      <c r="G100" s="15">
        <v>17.4</v>
      </c>
      <c r="H100" s="187">
        <f t="shared" si="2"/>
        <v>100</v>
      </c>
    </row>
    <row r="101" spans="1:8" ht="15" hidden="1">
      <c r="A101" s="37"/>
      <c r="B101" s="14">
        <v>3722</v>
      </c>
      <c r="C101" s="14">
        <v>2324</v>
      </c>
      <c r="D101" s="14" t="s">
        <v>90</v>
      </c>
      <c r="E101" s="15"/>
      <c r="F101" s="15"/>
      <c r="G101" s="15"/>
      <c r="H101" s="187" t="e">
        <f t="shared" si="2"/>
        <v>#DIV/0!</v>
      </c>
    </row>
    <row r="102" spans="1:8" ht="15" hidden="1">
      <c r="A102" s="37"/>
      <c r="B102" s="14">
        <v>5512</v>
      </c>
      <c r="C102" s="14">
        <v>2132</v>
      </c>
      <c r="D102" s="14" t="s">
        <v>91</v>
      </c>
      <c r="E102" s="15"/>
      <c r="F102" s="15"/>
      <c r="G102" s="15"/>
      <c r="H102" s="187" t="e">
        <f t="shared" si="2"/>
        <v>#DIV/0!</v>
      </c>
    </row>
    <row r="103" spans="1:8" ht="15">
      <c r="A103" s="37"/>
      <c r="B103" s="14">
        <v>5512</v>
      </c>
      <c r="C103" s="14">
        <v>2324</v>
      </c>
      <c r="D103" s="14" t="s">
        <v>92</v>
      </c>
      <c r="E103" s="15">
        <v>0</v>
      </c>
      <c r="F103" s="15">
        <v>0</v>
      </c>
      <c r="G103" s="15">
        <v>14.3</v>
      </c>
      <c r="H103" s="187" t="e">
        <f t="shared" si="2"/>
        <v>#DIV/0!</v>
      </c>
    </row>
    <row r="104" spans="1:8" ht="15">
      <c r="A104" s="37"/>
      <c r="B104" s="14">
        <v>6171</v>
      </c>
      <c r="C104" s="14">
        <v>2111</v>
      </c>
      <c r="D104" s="14" t="s">
        <v>93</v>
      </c>
      <c r="E104" s="50">
        <v>150</v>
      </c>
      <c r="F104" s="50">
        <v>150</v>
      </c>
      <c r="G104" s="50">
        <v>98.2</v>
      </c>
      <c r="H104" s="187">
        <f t="shared" si="2"/>
        <v>65.46666666666667</v>
      </c>
    </row>
    <row r="105" spans="1:8" ht="15">
      <c r="A105" s="37"/>
      <c r="B105" s="14">
        <v>6171</v>
      </c>
      <c r="C105" s="14">
        <v>2131</v>
      </c>
      <c r="D105" s="14" t="s">
        <v>94</v>
      </c>
      <c r="E105" s="49">
        <v>250</v>
      </c>
      <c r="F105" s="49">
        <v>250</v>
      </c>
      <c r="G105" s="49">
        <v>15.6</v>
      </c>
      <c r="H105" s="187">
        <f t="shared" si="2"/>
        <v>6.239999999999999</v>
      </c>
    </row>
    <row r="106" spans="1:8" ht="15">
      <c r="A106" s="37"/>
      <c r="B106" s="14">
        <v>6171</v>
      </c>
      <c r="C106" s="14">
        <v>2132</v>
      </c>
      <c r="D106" s="14" t="s">
        <v>95</v>
      </c>
      <c r="E106" s="15">
        <v>50</v>
      </c>
      <c r="F106" s="15">
        <v>50</v>
      </c>
      <c r="G106" s="15">
        <v>55.2</v>
      </c>
      <c r="H106" s="187">
        <f t="shared" si="2"/>
        <v>110.4</v>
      </c>
    </row>
    <row r="107" spans="1:8" ht="15" hidden="1">
      <c r="A107" s="37"/>
      <c r="B107" s="14">
        <v>6171</v>
      </c>
      <c r="C107" s="14">
        <v>2210</v>
      </c>
      <c r="D107" s="14" t="s">
        <v>96</v>
      </c>
      <c r="E107" s="17"/>
      <c r="F107" s="17"/>
      <c r="G107" s="17"/>
      <c r="H107" s="187" t="e">
        <f t="shared" si="2"/>
        <v>#DIV/0!</v>
      </c>
    </row>
    <row r="108" spans="1:8" ht="15" hidden="1">
      <c r="A108" s="37"/>
      <c r="B108" s="14">
        <v>6171</v>
      </c>
      <c r="C108" s="14">
        <v>2310</v>
      </c>
      <c r="D108" s="14" t="s">
        <v>97</v>
      </c>
      <c r="E108" s="15"/>
      <c r="F108" s="15"/>
      <c r="G108" s="15"/>
      <c r="H108" s="187" t="e">
        <f t="shared" si="2"/>
        <v>#DIV/0!</v>
      </c>
    </row>
    <row r="109" spans="1:8" ht="15" hidden="1">
      <c r="A109" s="37"/>
      <c r="B109" s="14">
        <v>6171</v>
      </c>
      <c r="C109" s="14">
        <v>2310</v>
      </c>
      <c r="D109" s="14" t="s">
        <v>97</v>
      </c>
      <c r="E109" s="15"/>
      <c r="F109" s="15"/>
      <c r="G109" s="15"/>
      <c r="H109" s="187" t="e">
        <f t="shared" si="2"/>
        <v>#DIV/0!</v>
      </c>
    </row>
    <row r="110" spans="1:8" ht="15">
      <c r="A110" s="37"/>
      <c r="B110" s="14">
        <v>6171</v>
      </c>
      <c r="C110" s="14">
        <v>2133</v>
      </c>
      <c r="D110" s="14" t="s">
        <v>98</v>
      </c>
      <c r="E110" s="50">
        <v>90</v>
      </c>
      <c r="F110" s="50">
        <v>0</v>
      </c>
      <c r="G110" s="50">
        <v>0</v>
      </c>
      <c r="H110" s="187" t="e">
        <f t="shared" si="2"/>
        <v>#DIV/0!</v>
      </c>
    </row>
    <row r="111" spans="1:8" ht="15" hidden="1">
      <c r="A111" s="37"/>
      <c r="B111" s="14">
        <v>6171</v>
      </c>
      <c r="C111" s="14">
        <v>2321</v>
      </c>
      <c r="D111" s="14" t="s">
        <v>99</v>
      </c>
      <c r="E111" s="50"/>
      <c r="F111" s="50"/>
      <c r="G111" s="50"/>
      <c r="H111" s="187" t="e">
        <f t="shared" si="2"/>
        <v>#DIV/0!</v>
      </c>
    </row>
    <row r="112" spans="1:8" ht="15">
      <c r="A112" s="37"/>
      <c r="B112" s="14">
        <v>6171</v>
      </c>
      <c r="C112" s="14">
        <v>2212</v>
      </c>
      <c r="D112" s="14" t="s">
        <v>100</v>
      </c>
      <c r="E112" s="50">
        <v>0</v>
      </c>
      <c r="F112" s="50">
        <v>200</v>
      </c>
      <c r="G112" s="50">
        <v>12.5</v>
      </c>
      <c r="H112" s="187">
        <f t="shared" si="2"/>
        <v>6.25</v>
      </c>
    </row>
    <row r="113" spans="1:8" ht="15">
      <c r="A113" s="37"/>
      <c r="B113" s="14">
        <v>6171</v>
      </c>
      <c r="C113" s="14">
        <v>2322</v>
      </c>
      <c r="D113" s="14" t="s">
        <v>101</v>
      </c>
      <c r="E113" s="15">
        <v>0</v>
      </c>
      <c r="F113" s="15">
        <v>0</v>
      </c>
      <c r="G113" s="15">
        <v>14</v>
      </c>
      <c r="H113" s="187" t="e">
        <f t="shared" si="2"/>
        <v>#DIV/0!</v>
      </c>
    </row>
    <row r="114" spans="1:8" ht="15">
      <c r="A114" s="37"/>
      <c r="B114" s="14">
        <v>6171</v>
      </c>
      <c r="C114" s="14">
        <v>2324</v>
      </c>
      <c r="D114" s="14" t="s">
        <v>102</v>
      </c>
      <c r="E114" s="15">
        <v>50</v>
      </c>
      <c r="F114" s="15">
        <v>50</v>
      </c>
      <c r="G114" s="15">
        <v>34.5</v>
      </c>
      <c r="H114" s="187">
        <f t="shared" si="2"/>
        <v>69</v>
      </c>
    </row>
    <row r="115" spans="1:8" ht="15.75" thickBot="1">
      <c r="A115" s="37"/>
      <c r="B115" s="14">
        <v>6171</v>
      </c>
      <c r="C115" s="14">
        <v>2329</v>
      </c>
      <c r="D115" s="14" t="s">
        <v>103</v>
      </c>
      <c r="E115" s="15">
        <v>0</v>
      </c>
      <c r="F115" s="15">
        <v>0</v>
      </c>
      <c r="G115" s="15">
        <v>3.1</v>
      </c>
      <c r="H115" s="187" t="e">
        <f t="shared" si="2"/>
        <v>#DIV/0!</v>
      </c>
    </row>
    <row r="116" spans="1:8" ht="15" hidden="1">
      <c r="A116" s="38"/>
      <c r="B116" s="39">
        <v>6171</v>
      </c>
      <c r="C116" s="39">
        <v>3113</v>
      </c>
      <c r="D116" s="39" t="s">
        <v>104</v>
      </c>
      <c r="E116" s="40">
        <v>0</v>
      </c>
      <c r="F116" s="40">
        <v>0</v>
      </c>
      <c r="G116" s="40"/>
      <c r="H116" s="190" t="e">
        <f>(#REF!/F116)*100</f>
        <v>#REF!</v>
      </c>
    </row>
    <row r="117" spans="1:8" ht="21.75" customHeight="1" hidden="1" thickBot="1">
      <c r="A117" s="51"/>
      <c r="B117" s="52"/>
      <c r="C117" s="52"/>
      <c r="D117" s="52"/>
      <c r="E117" s="53"/>
      <c r="F117" s="53"/>
      <c r="G117" s="53"/>
      <c r="H117" s="193"/>
    </row>
    <row r="118" spans="1:8" s="22" customFormat="1" ht="21.75" customHeight="1" thickBot="1" thickTop="1">
      <c r="A118" s="54"/>
      <c r="B118" s="55"/>
      <c r="C118" s="55"/>
      <c r="D118" s="56" t="s">
        <v>105</v>
      </c>
      <c r="E118" s="57">
        <f>SUM(E78:E117)</f>
        <v>8560</v>
      </c>
      <c r="F118" s="57">
        <f>SUM(F78:F117)</f>
        <v>7154.8</v>
      </c>
      <c r="G118" s="57">
        <f>SUM(G78:G117)</f>
        <v>9754.2</v>
      </c>
      <c r="H118" s="188">
        <f>(G118/F118)*100</f>
        <v>136.33085481075642</v>
      </c>
    </row>
    <row r="119" spans="1:8" ht="15" customHeight="1">
      <c r="A119" s="42"/>
      <c r="B119" s="42"/>
      <c r="C119" s="42"/>
      <c r="D119" s="7"/>
      <c r="E119" s="43"/>
      <c r="F119" s="43"/>
      <c r="G119" s="43"/>
      <c r="H119" s="191"/>
    </row>
    <row r="120" spans="1:8" ht="15" customHeight="1" hidden="1">
      <c r="A120" s="42"/>
      <c r="B120" s="42"/>
      <c r="C120" s="42"/>
      <c r="D120" s="7"/>
      <c r="E120" s="43"/>
      <c r="F120" s="43"/>
      <c r="G120" s="43"/>
      <c r="H120" s="191"/>
    </row>
    <row r="121" spans="1:8" ht="12.75" customHeight="1" hidden="1">
      <c r="A121" s="42"/>
      <c r="B121" s="42"/>
      <c r="C121" s="42"/>
      <c r="D121" s="7"/>
      <c r="E121" s="43"/>
      <c r="F121" s="43"/>
      <c r="G121" s="43"/>
      <c r="H121" s="191"/>
    </row>
    <row r="122" spans="1:8" ht="15" customHeight="1">
      <c r="A122" s="42"/>
      <c r="B122" s="42"/>
      <c r="C122" s="42"/>
      <c r="D122" s="7"/>
      <c r="E122" s="43"/>
      <c r="F122" s="43"/>
      <c r="G122" s="43"/>
      <c r="H122" s="191"/>
    </row>
    <row r="123" spans="1:8" ht="15" customHeight="1">
      <c r="A123" s="42"/>
      <c r="B123" s="42"/>
      <c r="C123" s="42"/>
      <c r="D123" s="7"/>
      <c r="E123" s="43"/>
      <c r="F123" s="43"/>
      <c r="G123" s="43"/>
      <c r="H123" s="191"/>
    </row>
    <row r="124" spans="1:8" ht="15" customHeight="1" thickBot="1">
      <c r="A124" s="42"/>
      <c r="B124" s="42"/>
      <c r="C124" s="42"/>
      <c r="D124" s="7"/>
      <c r="E124" s="43"/>
      <c r="F124" s="43"/>
      <c r="G124" s="43"/>
      <c r="H124" s="191"/>
    </row>
    <row r="125" spans="1:8" ht="15.75">
      <c r="A125" s="173" t="s">
        <v>2</v>
      </c>
      <c r="B125" s="173" t="s">
        <v>3</v>
      </c>
      <c r="C125" s="173" t="s">
        <v>4</v>
      </c>
      <c r="D125" s="174" t="s">
        <v>5</v>
      </c>
      <c r="E125" s="175" t="s">
        <v>6</v>
      </c>
      <c r="F125" s="175" t="s">
        <v>6</v>
      </c>
      <c r="G125" s="175" t="s">
        <v>7</v>
      </c>
      <c r="H125" s="184" t="s">
        <v>8</v>
      </c>
    </row>
    <row r="126" spans="1:8" ht="15.75" customHeight="1" thickBot="1">
      <c r="A126" s="176"/>
      <c r="B126" s="176"/>
      <c r="C126" s="176"/>
      <c r="D126" s="177"/>
      <c r="E126" s="178" t="s">
        <v>9</v>
      </c>
      <c r="F126" s="178" t="s">
        <v>10</v>
      </c>
      <c r="G126" s="179" t="s">
        <v>11</v>
      </c>
      <c r="H126" s="185" t="s">
        <v>12</v>
      </c>
    </row>
    <row r="127" spans="1:8" ht="16.5" customHeight="1" thickTop="1">
      <c r="A127" s="11">
        <v>50</v>
      </c>
      <c r="B127" s="11"/>
      <c r="C127" s="11"/>
      <c r="D127" s="12" t="s">
        <v>106</v>
      </c>
      <c r="E127" s="13"/>
      <c r="F127" s="13"/>
      <c r="G127" s="13"/>
      <c r="H127" s="186"/>
    </row>
    <row r="128" spans="1:8" ht="15" customHeight="1">
      <c r="A128" s="14"/>
      <c r="B128" s="14"/>
      <c r="C128" s="14"/>
      <c r="D128" s="46"/>
      <c r="E128" s="15"/>
      <c r="F128" s="15"/>
      <c r="G128" s="15"/>
      <c r="H128" s="187"/>
    </row>
    <row r="129" spans="1:8" ht="15">
      <c r="A129" s="14"/>
      <c r="B129" s="14"/>
      <c r="C129" s="14">
        <v>1361</v>
      </c>
      <c r="D129" s="14" t="s">
        <v>14</v>
      </c>
      <c r="E129" s="15">
        <v>8</v>
      </c>
      <c r="F129" s="15">
        <v>8</v>
      </c>
      <c r="G129" s="15">
        <v>5.5</v>
      </c>
      <c r="H129" s="187">
        <f aca="true" t="shared" si="3" ref="H129:H149">(G129/F129)*100</f>
        <v>68.75</v>
      </c>
    </row>
    <row r="130" spans="1:8" ht="15" hidden="1">
      <c r="A130" s="14"/>
      <c r="B130" s="14"/>
      <c r="C130" s="14">
        <v>2460</v>
      </c>
      <c r="D130" s="14" t="s">
        <v>107</v>
      </c>
      <c r="E130" s="15">
        <v>0</v>
      </c>
      <c r="F130" s="15">
        <v>0</v>
      </c>
      <c r="G130" s="15"/>
      <c r="H130" s="187" t="e">
        <f t="shared" si="3"/>
        <v>#DIV/0!</v>
      </c>
    </row>
    <row r="131" spans="1:8" ht="15">
      <c r="A131" s="14">
        <v>13235</v>
      </c>
      <c r="B131" s="14"/>
      <c r="C131" s="14">
        <v>4116</v>
      </c>
      <c r="D131" s="14" t="s">
        <v>108</v>
      </c>
      <c r="E131" s="15">
        <v>109000</v>
      </c>
      <c r="F131" s="15">
        <v>91000</v>
      </c>
      <c r="G131" s="15">
        <v>50483</v>
      </c>
      <c r="H131" s="187">
        <f t="shared" si="3"/>
        <v>55.47582417582417</v>
      </c>
    </row>
    <row r="132" spans="1:8" ht="15">
      <c r="A132" s="14">
        <v>13306</v>
      </c>
      <c r="B132" s="14"/>
      <c r="C132" s="14">
        <v>4116</v>
      </c>
      <c r="D132" s="14" t="s">
        <v>109</v>
      </c>
      <c r="E132" s="15">
        <v>30100</v>
      </c>
      <c r="F132" s="15">
        <v>30000</v>
      </c>
      <c r="G132" s="15">
        <v>18000</v>
      </c>
      <c r="H132" s="187">
        <f t="shared" si="3"/>
        <v>60</v>
      </c>
    </row>
    <row r="133" spans="1:8" ht="15" hidden="1">
      <c r="A133" s="14"/>
      <c r="B133" s="14"/>
      <c r="C133" s="14">
        <v>4116</v>
      </c>
      <c r="D133" s="14" t="s">
        <v>110</v>
      </c>
      <c r="E133" s="15"/>
      <c r="F133" s="15"/>
      <c r="G133" s="15"/>
      <c r="H133" s="187" t="e">
        <f t="shared" si="3"/>
        <v>#DIV/0!</v>
      </c>
    </row>
    <row r="134" spans="1:8" ht="15" hidden="1">
      <c r="A134" s="14">
        <v>434</v>
      </c>
      <c r="B134" s="14"/>
      <c r="C134" s="14">
        <v>4122</v>
      </c>
      <c r="D134" s="14" t="s">
        <v>111</v>
      </c>
      <c r="E134" s="15"/>
      <c r="F134" s="15"/>
      <c r="G134" s="15"/>
      <c r="H134" s="187" t="e">
        <f t="shared" si="3"/>
        <v>#DIV/0!</v>
      </c>
    </row>
    <row r="135" spans="1:8" ht="15" customHeight="1">
      <c r="A135" s="14"/>
      <c r="B135" s="14">
        <v>3599</v>
      </c>
      <c r="C135" s="14">
        <v>2324</v>
      </c>
      <c r="D135" s="14" t="s">
        <v>112</v>
      </c>
      <c r="E135" s="15">
        <v>0</v>
      </c>
      <c r="F135" s="15">
        <v>0</v>
      </c>
      <c r="G135" s="15">
        <v>1.6</v>
      </c>
      <c r="H135" s="187" t="e">
        <f t="shared" si="3"/>
        <v>#DIV/0!</v>
      </c>
    </row>
    <row r="136" spans="1:8" ht="15" customHeight="1">
      <c r="A136" s="14"/>
      <c r="B136" s="14">
        <v>4171</v>
      </c>
      <c r="C136" s="14">
        <v>2229</v>
      </c>
      <c r="D136" s="14" t="s">
        <v>113</v>
      </c>
      <c r="E136" s="15">
        <v>0</v>
      </c>
      <c r="F136" s="15">
        <v>0</v>
      </c>
      <c r="G136" s="15">
        <v>7.6</v>
      </c>
      <c r="H136" s="187" t="e">
        <f t="shared" si="3"/>
        <v>#DIV/0!</v>
      </c>
    </row>
    <row r="137" spans="1:8" ht="15" customHeight="1">
      <c r="A137" s="14"/>
      <c r="B137" s="14">
        <v>4172</v>
      </c>
      <c r="C137" s="14">
        <v>2229</v>
      </c>
      <c r="D137" s="14" t="s">
        <v>114</v>
      </c>
      <c r="E137" s="15">
        <v>0</v>
      </c>
      <c r="F137" s="15">
        <v>0</v>
      </c>
      <c r="G137" s="15">
        <v>1.9</v>
      </c>
      <c r="H137" s="187" t="e">
        <f t="shared" si="3"/>
        <v>#DIV/0!</v>
      </c>
    </row>
    <row r="138" spans="1:8" ht="15" customHeight="1">
      <c r="A138" s="14"/>
      <c r="B138" s="14">
        <v>4173</v>
      </c>
      <c r="C138" s="14">
        <v>2229</v>
      </c>
      <c r="D138" s="14" t="s">
        <v>115</v>
      </c>
      <c r="E138" s="15">
        <v>0</v>
      </c>
      <c r="F138" s="15">
        <v>0</v>
      </c>
      <c r="G138" s="15">
        <v>1.9</v>
      </c>
      <c r="H138" s="187" t="e">
        <f t="shared" si="3"/>
        <v>#DIV/0!</v>
      </c>
    </row>
    <row r="139" spans="1:8" ht="15.75" customHeight="1">
      <c r="A139" s="14"/>
      <c r="B139" s="14">
        <v>4179</v>
      </c>
      <c r="C139" s="14">
        <v>2229</v>
      </c>
      <c r="D139" s="14" t="s">
        <v>116</v>
      </c>
      <c r="E139" s="15">
        <v>0</v>
      </c>
      <c r="F139" s="15">
        <v>0</v>
      </c>
      <c r="G139" s="15">
        <v>33.2</v>
      </c>
      <c r="H139" s="187" t="e">
        <f t="shared" si="3"/>
        <v>#DIV/0!</v>
      </c>
    </row>
    <row r="140" spans="1:8" ht="15" customHeight="1" hidden="1">
      <c r="A140" s="14"/>
      <c r="B140" s="14">
        <v>4181</v>
      </c>
      <c r="C140" s="14">
        <v>2229</v>
      </c>
      <c r="D140" s="14" t="s">
        <v>117</v>
      </c>
      <c r="E140" s="15"/>
      <c r="F140" s="15"/>
      <c r="G140" s="15"/>
      <c r="H140" s="187" t="e">
        <f t="shared" si="3"/>
        <v>#DIV/0!</v>
      </c>
    </row>
    <row r="141" spans="1:8" ht="15" hidden="1">
      <c r="A141" s="14"/>
      <c r="B141" s="14">
        <v>4182</v>
      </c>
      <c r="C141" s="14">
        <v>2229</v>
      </c>
      <c r="D141" s="14" t="s">
        <v>118</v>
      </c>
      <c r="E141" s="15"/>
      <c r="F141" s="15"/>
      <c r="G141" s="15"/>
      <c r="H141" s="187" t="e">
        <f t="shared" si="3"/>
        <v>#DIV/0!</v>
      </c>
    </row>
    <row r="142" spans="1:8" ht="15" hidden="1">
      <c r="A142" s="14"/>
      <c r="B142" s="14">
        <v>4183</v>
      </c>
      <c r="C142" s="14">
        <v>2229</v>
      </c>
      <c r="D142" s="14" t="s">
        <v>119</v>
      </c>
      <c r="E142" s="15"/>
      <c r="F142" s="15"/>
      <c r="G142" s="15"/>
      <c r="H142" s="187" t="e">
        <f t="shared" si="3"/>
        <v>#DIV/0!</v>
      </c>
    </row>
    <row r="143" spans="1:8" ht="15" hidden="1">
      <c r="A143" s="14"/>
      <c r="B143" s="14">
        <v>4184</v>
      </c>
      <c r="C143" s="14">
        <v>2229</v>
      </c>
      <c r="D143" s="14" t="s">
        <v>120</v>
      </c>
      <c r="E143" s="15">
        <v>0</v>
      </c>
      <c r="F143" s="15"/>
      <c r="G143" s="15"/>
      <c r="H143" s="187" t="e">
        <f t="shared" si="3"/>
        <v>#DIV/0!</v>
      </c>
    </row>
    <row r="144" spans="1:8" ht="15">
      <c r="A144" s="14"/>
      <c r="B144" s="14">
        <v>4185</v>
      </c>
      <c r="C144" s="14">
        <v>2229</v>
      </c>
      <c r="D144" s="14" t="s">
        <v>121</v>
      </c>
      <c r="E144" s="15">
        <v>0</v>
      </c>
      <c r="F144" s="15">
        <v>0</v>
      </c>
      <c r="G144" s="15">
        <v>0.6</v>
      </c>
      <c r="H144" s="187" t="e">
        <f t="shared" si="3"/>
        <v>#DIV/0!</v>
      </c>
    </row>
    <row r="145" spans="1:8" ht="15" hidden="1">
      <c r="A145" s="14"/>
      <c r="B145" s="14">
        <v>4189</v>
      </c>
      <c r="C145" s="14">
        <v>2229</v>
      </c>
      <c r="D145" s="14" t="s">
        <v>122</v>
      </c>
      <c r="E145" s="15"/>
      <c r="F145" s="15"/>
      <c r="G145" s="15"/>
      <c r="H145" s="187" t="e">
        <f t="shared" si="3"/>
        <v>#DIV/0!</v>
      </c>
    </row>
    <row r="146" spans="1:8" ht="15">
      <c r="A146" s="14"/>
      <c r="B146" s="14">
        <v>4195</v>
      </c>
      <c r="C146" s="14">
        <v>2229</v>
      </c>
      <c r="D146" s="14" t="s">
        <v>123</v>
      </c>
      <c r="E146" s="15">
        <v>0</v>
      </c>
      <c r="F146" s="15">
        <v>0</v>
      </c>
      <c r="G146" s="15">
        <v>0</v>
      </c>
      <c r="H146" s="187" t="e">
        <f t="shared" si="3"/>
        <v>#DIV/0!</v>
      </c>
    </row>
    <row r="147" spans="1:8" ht="15">
      <c r="A147" s="14"/>
      <c r="B147" s="14">
        <v>4399</v>
      </c>
      <c r="C147" s="14">
        <v>2324</v>
      </c>
      <c r="D147" s="14" t="s">
        <v>124</v>
      </c>
      <c r="E147" s="15">
        <v>0</v>
      </c>
      <c r="F147" s="15">
        <v>0</v>
      </c>
      <c r="G147" s="15">
        <v>13.5</v>
      </c>
      <c r="H147" s="187" t="e">
        <f t="shared" si="3"/>
        <v>#DIV/0!</v>
      </c>
    </row>
    <row r="148" spans="1:8" ht="15">
      <c r="A148" s="14"/>
      <c r="B148" s="14">
        <v>6171</v>
      </c>
      <c r="C148" s="14">
        <v>2212</v>
      </c>
      <c r="D148" s="14" t="s">
        <v>125</v>
      </c>
      <c r="E148" s="15">
        <v>0</v>
      </c>
      <c r="F148" s="15">
        <v>0</v>
      </c>
      <c r="G148" s="15">
        <v>3.5</v>
      </c>
      <c r="H148" s="187" t="e">
        <f t="shared" si="3"/>
        <v>#DIV/0!</v>
      </c>
    </row>
    <row r="149" spans="1:8" ht="15">
      <c r="A149" s="16"/>
      <c r="B149" s="14">
        <v>6171</v>
      </c>
      <c r="C149" s="14">
        <v>2324</v>
      </c>
      <c r="D149" s="14" t="s">
        <v>126</v>
      </c>
      <c r="E149" s="15">
        <v>0</v>
      </c>
      <c r="F149" s="15">
        <v>0</v>
      </c>
      <c r="G149" s="15">
        <v>1</v>
      </c>
      <c r="H149" s="187" t="e">
        <f t="shared" si="3"/>
        <v>#DIV/0!</v>
      </c>
    </row>
    <row r="150" spans="1:8" ht="15" hidden="1">
      <c r="A150" s="16"/>
      <c r="B150" s="16">
        <v>6171</v>
      </c>
      <c r="C150" s="16">
        <v>2329</v>
      </c>
      <c r="D150" s="16" t="s">
        <v>127</v>
      </c>
      <c r="E150" s="17"/>
      <c r="F150" s="17"/>
      <c r="G150" s="17"/>
      <c r="H150" s="187" t="e">
        <f>(#REF!/F150)*100</f>
        <v>#REF!</v>
      </c>
    </row>
    <row r="151" spans="1:8" ht="15" hidden="1">
      <c r="A151" s="14"/>
      <c r="B151" s="14">
        <v>6409</v>
      </c>
      <c r="C151" s="14">
        <v>2229</v>
      </c>
      <c r="D151" s="14" t="s">
        <v>128</v>
      </c>
      <c r="E151" s="15"/>
      <c r="F151" s="15"/>
      <c r="G151" s="15"/>
      <c r="H151" s="187" t="e">
        <f>(#REF!/F151)*100</f>
        <v>#REF!</v>
      </c>
    </row>
    <row r="152" spans="1:8" ht="15" customHeight="1" thickBot="1">
      <c r="A152" s="52"/>
      <c r="B152" s="52"/>
      <c r="C152" s="52"/>
      <c r="D152" s="52"/>
      <c r="E152" s="53"/>
      <c r="F152" s="53"/>
      <c r="G152" s="53"/>
      <c r="H152" s="187"/>
    </row>
    <row r="153" spans="1:8" s="22" customFormat="1" ht="21.75" customHeight="1" thickBot="1" thickTop="1">
      <c r="A153" s="55"/>
      <c r="B153" s="55"/>
      <c r="C153" s="55"/>
      <c r="D153" s="56" t="s">
        <v>129</v>
      </c>
      <c r="E153" s="57">
        <f>SUM(E128:E152)</f>
        <v>139108</v>
      </c>
      <c r="F153" s="57">
        <f>SUM(F128:F152)</f>
        <v>121008</v>
      </c>
      <c r="G153" s="57">
        <f>SUM(G128:G152)</f>
        <v>68553.3</v>
      </c>
      <c r="H153" s="188">
        <f>(G153/F153)*100</f>
        <v>56.651874256247524</v>
      </c>
    </row>
    <row r="154" spans="1:8" ht="15" customHeight="1">
      <c r="A154" s="42"/>
      <c r="B154" s="22"/>
      <c r="C154" s="42"/>
      <c r="D154" s="58"/>
      <c r="E154" s="43"/>
      <c r="F154" s="43"/>
      <c r="G154" s="3"/>
      <c r="H154" s="180"/>
    </row>
    <row r="155" spans="1:8" ht="14.25" customHeight="1">
      <c r="A155" s="22"/>
      <c r="B155" s="22"/>
      <c r="C155" s="22"/>
      <c r="D155" s="22"/>
      <c r="E155" s="23"/>
      <c r="F155" s="23"/>
      <c r="G155" s="23"/>
      <c r="H155" s="189"/>
    </row>
    <row r="156" spans="1:8" ht="14.25" customHeight="1" thickBot="1">
      <c r="A156" s="22"/>
      <c r="B156" s="22"/>
      <c r="C156" s="22"/>
      <c r="D156" s="22"/>
      <c r="E156" s="23"/>
      <c r="F156" s="23"/>
      <c r="G156" s="23"/>
      <c r="H156" s="189"/>
    </row>
    <row r="157" spans="1:8" ht="13.5" customHeight="1" hidden="1">
      <c r="A157" s="22"/>
      <c r="B157" s="22"/>
      <c r="C157" s="22"/>
      <c r="D157" s="22"/>
      <c r="E157" s="23"/>
      <c r="F157" s="23"/>
      <c r="G157" s="23"/>
      <c r="H157" s="189"/>
    </row>
    <row r="158" spans="1:8" ht="13.5" customHeight="1" hidden="1">
      <c r="A158" s="22"/>
      <c r="B158" s="22"/>
      <c r="C158" s="22"/>
      <c r="D158" s="22"/>
      <c r="E158" s="23"/>
      <c r="F158" s="23"/>
      <c r="G158" s="23"/>
      <c r="H158" s="189"/>
    </row>
    <row r="159" spans="1:8" ht="13.5" customHeight="1" hidden="1" thickBot="1">
      <c r="A159" s="22"/>
      <c r="B159" s="22"/>
      <c r="C159" s="22"/>
      <c r="D159" s="22"/>
      <c r="E159" s="23"/>
      <c r="F159" s="23"/>
      <c r="G159" s="23"/>
      <c r="H159" s="189"/>
    </row>
    <row r="160" spans="1:8" ht="15.75">
      <c r="A160" s="173" t="s">
        <v>2</v>
      </c>
      <c r="B160" s="173" t="s">
        <v>3</v>
      </c>
      <c r="C160" s="173" t="s">
        <v>4</v>
      </c>
      <c r="D160" s="174" t="s">
        <v>5</v>
      </c>
      <c r="E160" s="175" t="s">
        <v>6</v>
      </c>
      <c r="F160" s="175" t="s">
        <v>6</v>
      </c>
      <c r="G160" s="175" t="s">
        <v>7</v>
      </c>
      <c r="H160" s="184" t="s">
        <v>8</v>
      </c>
    </row>
    <row r="161" spans="1:8" ht="15.75" customHeight="1" thickBot="1">
      <c r="A161" s="176"/>
      <c r="B161" s="176"/>
      <c r="C161" s="176"/>
      <c r="D161" s="177"/>
      <c r="E161" s="178" t="s">
        <v>9</v>
      </c>
      <c r="F161" s="178" t="s">
        <v>10</v>
      </c>
      <c r="G161" s="179" t="s">
        <v>11</v>
      </c>
      <c r="H161" s="185" t="s">
        <v>12</v>
      </c>
    </row>
    <row r="162" spans="1:8" ht="15.75" customHeight="1" thickTop="1">
      <c r="A162" s="11">
        <v>60</v>
      </c>
      <c r="B162" s="11"/>
      <c r="C162" s="11"/>
      <c r="D162" s="12" t="s">
        <v>130</v>
      </c>
      <c r="E162" s="13"/>
      <c r="F162" s="13"/>
      <c r="G162" s="13"/>
      <c r="H162" s="186"/>
    </row>
    <row r="163" spans="1:8" ht="14.25" customHeight="1">
      <c r="A163" s="46"/>
      <c r="B163" s="46"/>
      <c r="C163" s="46"/>
      <c r="D163" s="46"/>
      <c r="E163" s="15"/>
      <c r="F163" s="15"/>
      <c r="G163" s="15"/>
      <c r="H163" s="187"/>
    </row>
    <row r="164" spans="1:8" ht="15">
      <c r="A164" s="14"/>
      <c r="B164" s="14"/>
      <c r="C164" s="14">
        <v>1332</v>
      </c>
      <c r="D164" s="14" t="s">
        <v>131</v>
      </c>
      <c r="E164" s="15">
        <v>4</v>
      </c>
      <c r="F164" s="15">
        <v>4</v>
      </c>
      <c r="G164" s="15">
        <v>0</v>
      </c>
      <c r="H164" s="187">
        <f aca="true" t="shared" si="4" ref="H164:H176">(G164/F164)*100</f>
        <v>0</v>
      </c>
    </row>
    <row r="165" spans="1:8" ht="15">
      <c r="A165" s="14"/>
      <c r="B165" s="14"/>
      <c r="C165" s="14">
        <v>1333</v>
      </c>
      <c r="D165" s="14" t="s">
        <v>132</v>
      </c>
      <c r="E165" s="15">
        <v>850</v>
      </c>
      <c r="F165" s="15">
        <v>850</v>
      </c>
      <c r="G165" s="15">
        <v>328.7</v>
      </c>
      <c r="H165" s="187">
        <f t="shared" si="4"/>
        <v>38.67058823529412</v>
      </c>
    </row>
    <row r="166" spans="1:8" ht="15">
      <c r="A166" s="14"/>
      <c r="B166" s="14"/>
      <c r="C166" s="14">
        <v>1334</v>
      </c>
      <c r="D166" s="14" t="s">
        <v>133</v>
      </c>
      <c r="E166" s="15">
        <v>30</v>
      </c>
      <c r="F166" s="15">
        <v>30</v>
      </c>
      <c r="G166" s="15">
        <v>138.3</v>
      </c>
      <c r="H166" s="187">
        <f t="shared" si="4"/>
        <v>461.00000000000006</v>
      </c>
    </row>
    <row r="167" spans="1:8" ht="15">
      <c r="A167" s="14"/>
      <c r="B167" s="14"/>
      <c r="C167" s="14">
        <v>1335</v>
      </c>
      <c r="D167" s="14" t="s">
        <v>134</v>
      </c>
      <c r="E167" s="15">
        <v>6</v>
      </c>
      <c r="F167" s="15">
        <v>6</v>
      </c>
      <c r="G167" s="15">
        <v>13.6</v>
      </c>
      <c r="H167" s="187">
        <f t="shared" si="4"/>
        <v>226.66666666666666</v>
      </c>
    </row>
    <row r="168" spans="1:8" ht="15">
      <c r="A168" s="14"/>
      <c r="B168" s="14"/>
      <c r="C168" s="14">
        <v>1361</v>
      </c>
      <c r="D168" s="14" t="s">
        <v>14</v>
      </c>
      <c r="E168" s="15">
        <v>250</v>
      </c>
      <c r="F168" s="15">
        <v>250</v>
      </c>
      <c r="G168" s="15">
        <v>218</v>
      </c>
      <c r="H168" s="187">
        <f t="shared" si="4"/>
        <v>87.2</v>
      </c>
    </row>
    <row r="169" spans="1:8" ht="15" customHeight="1" hidden="1">
      <c r="A169" s="14">
        <v>29004</v>
      </c>
      <c r="B169" s="14"/>
      <c r="C169" s="14">
        <v>4116</v>
      </c>
      <c r="D169" s="14" t="s">
        <v>135</v>
      </c>
      <c r="E169" s="15"/>
      <c r="F169" s="15"/>
      <c r="G169" s="15"/>
      <c r="H169" s="187" t="e">
        <f t="shared" si="4"/>
        <v>#DIV/0!</v>
      </c>
    </row>
    <row r="170" spans="1:8" ht="15">
      <c r="A170" s="14">
        <v>29008</v>
      </c>
      <c r="B170" s="14"/>
      <c r="C170" s="14">
        <v>4116</v>
      </c>
      <c r="D170" s="14" t="s">
        <v>136</v>
      </c>
      <c r="E170" s="15">
        <v>0</v>
      </c>
      <c r="F170" s="15">
        <v>30.8</v>
      </c>
      <c r="G170" s="15">
        <v>30.8</v>
      </c>
      <c r="H170" s="187">
        <f t="shared" si="4"/>
        <v>100</v>
      </c>
    </row>
    <row r="171" spans="1:8" ht="15" hidden="1">
      <c r="A171" s="14">
        <v>29516</v>
      </c>
      <c r="B171" s="14"/>
      <c r="C171" s="14">
        <v>4216</v>
      </c>
      <c r="D171" s="14" t="s">
        <v>137</v>
      </c>
      <c r="E171" s="15">
        <v>0</v>
      </c>
      <c r="F171" s="15">
        <v>0</v>
      </c>
      <c r="G171" s="15"/>
      <c r="H171" s="187" t="e">
        <f t="shared" si="4"/>
        <v>#DIV/0!</v>
      </c>
    </row>
    <row r="172" spans="1:8" ht="15">
      <c r="A172" s="16"/>
      <c r="B172" s="16">
        <v>2119</v>
      </c>
      <c r="C172" s="16">
        <v>2343</v>
      </c>
      <c r="D172" s="16" t="s">
        <v>138</v>
      </c>
      <c r="E172" s="17">
        <v>11000</v>
      </c>
      <c r="F172" s="17">
        <v>11000</v>
      </c>
      <c r="G172" s="17">
        <v>5945.5</v>
      </c>
      <c r="H172" s="187">
        <f t="shared" si="4"/>
        <v>54.05</v>
      </c>
    </row>
    <row r="173" spans="1:8" ht="15" hidden="1">
      <c r="A173" s="16"/>
      <c r="B173" s="16">
        <v>3719</v>
      </c>
      <c r="C173" s="16">
        <v>2210</v>
      </c>
      <c r="D173" s="16" t="s">
        <v>139</v>
      </c>
      <c r="E173" s="17"/>
      <c r="F173" s="17"/>
      <c r="G173" s="17"/>
      <c r="H173" s="187" t="e">
        <f t="shared" si="4"/>
        <v>#DIV/0!</v>
      </c>
    </row>
    <row r="174" spans="1:8" ht="15">
      <c r="A174" s="16"/>
      <c r="B174" s="16">
        <v>3749</v>
      </c>
      <c r="C174" s="16">
        <v>2321</v>
      </c>
      <c r="D174" s="16" t="s">
        <v>140</v>
      </c>
      <c r="E174" s="17">
        <v>0</v>
      </c>
      <c r="F174" s="17">
        <v>2</v>
      </c>
      <c r="G174" s="15">
        <v>2</v>
      </c>
      <c r="H174" s="187">
        <f t="shared" si="4"/>
        <v>100</v>
      </c>
    </row>
    <row r="175" spans="1:8" ht="15">
      <c r="A175" s="14"/>
      <c r="B175" s="14">
        <v>6171</v>
      </c>
      <c r="C175" s="14">
        <v>2212</v>
      </c>
      <c r="D175" s="14" t="s">
        <v>96</v>
      </c>
      <c r="E175" s="15">
        <v>50</v>
      </c>
      <c r="F175" s="15">
        <v>50</v>
      </c>
      <c r="G175" s="15">
        <v>89.3</v>
      </c>
      <c r="H175" s="187">
        <f t="shared" si="4"/>
        <v>178.6</v>
      </c>
    </row>
    <row r="176" spans="1:8" ht="15">
      <c r="A176" s="14"/>
      <c r="B176" s="14">
        <v>6171</v>
      </c>
      <c r="C176" s="14">
        <v>2324</v>
      </c>
      <c r="D176" s="14" t="s">
        <v>141</v>
      </c>
      <c r="E176" s="15">
        <v>5</v>
      </c>
      <c r="F176" s="15">
        <v>5</v>
      </c>
      <c r="G176" s="15">
        <v>3</v>
      </c>
      <c r="H176" s="187">
        <f t="shared" si="4"/>
        <v>60</v>
      </c>
    </row>
    <row r="177" spans="1:8" ht="15" hidden="1">
      <c r="A177" s="14"/>
      <c r="B177" s="14">
        <v>6171</v>
      </c>
      <c r="C177" s="14">
        <v>2329</v>
      </c>
      <c r="D177" s="14" t="s">
        <v>142</v>
      </c>
      <c r="E177" s="15"/>
      <c r="F177" s="15"/>
      <c r="G177" s="15"/>
      <c r="H177" s="187"/>
    </row>
    <row r="178" spans="1:8" ht="15" customHeight="1" thickBot="1">
      <c r="A178" s="52"/>
      <c r="B178" s="52"/>
      <c r="C178" s="52"/>
      <c r="D178" s="52"/>
      <c r="E178" s="53"/>
      <c r="F178" s="53"/>
      <c r="G178" s="53"/>
      <c r="H178" s="193"/>
    </row>
    <row r="179" spans="1:8" s="22" customFormat="1" ht="21.75" customHeight="1" thickBot="1" thickTop="1">
      <c r="A179" s="55"/>
      <c r="B179" s="55"/>
      <c r="C179" s="55"/>
      <c r="D179" s="56" t="s">
        <v>143</v>
      </c>
      <c r="E179" s="57">
        <f>SUM(E163:E178)</f>
        <v>12195</v>
      </c>
      <c r="F179" s="57">
        <f>SUM(F163:F178)</f>
        <v>12227.8</v>
      </c>
      <c r="G179" s="57">
        <f>SUM(G163:G178)</f>
        <v>6769.2</v>
      </c>
      <c r="H179" s="188">
        <f>(G179/F179)*100</f>
        <v>55.35909975629304</v>
      </c>
    </row>
    <row r="180" spans="1:8" ht="14.25" customHeight="1">
      <c r="A180" s="42"/>
      <c r="B180" s="42"/>
      <c r="C180" s="42"/>
      <c r="D180" s="7"/>
      <c r="E180" s="43"/>
      <c r="F180" s="43"/>
      <c r="G180" s="43"/>
      <c r="H180" s="191"/>
    </row>
    <row r="181" spans="1:8" ht="14.25" customHeight="1" hidden="1">
      <c r="A181" s="42"/>
      <c r="B181" s="42"/>
      <c r="C181" s="42"/>
      <c r="D181" s="7"/>
      <c r="E181" s="43"/>
      <c r="F181" s="43"/>
      <c r="G181" s="43"/>
      <c r="H181" s="191"/>
    </row>
    <row r="182" spans="1:8" ht="14.25" customHeight="1" hidden="1">
      <c r="A182" s="42"/>
      <c r="B182" s="42"/>
      <c r="C182" s="42"/>
      <c r="D182" s="7"/>
      <c r="E182" s="43"/>
      <c r="F182" s="43"/>
      <c r="G182" s="43"/>
      <c r="H182" s="191"/>
    </row>
    <row r="183" spans="1:8" ht="14.25" customHeight="1" hidden="1">
      <c r="A183" s="42"/>
      <c r="B183" s="42"/>
      <c r="C183" s="42"/>
      <c r="D183" s="7"/>
      <c r="E183" s="43"/>
      <c r="F183" s="43"/>
      <c r="G183" s="43"/>
      <c r="H183" s="191"/>
    </row>
    <row r="184" spans="1:8" ht="15" customHeight="1">
      <c r="A184" s="42"/>
      <c r="B184" s="42"/>
      <c r="C184" s="42"/>
      <c r="D184" s="7"/>
      <c r="E184" s="43"/>
      <c r="F184" s="43"/>
      <c r="G184" s="43"/>
      <c r="H184" s="191"/>
    </row>
    <row r="185" spans="1:8" ht="15" customHeight="1" thickBot="1">
      <c r="A185" s="42"/>
      <c r="B185" s="42"/>
      <c r="C185" s="42"/>
      <c r="D185" s="7"/>
      <c r="E185" s="43"/>
      <c r="F185" s="43"/>
      <c r="G185" s="43"/>
      <c r="H185" s="191"/>
    </row>
    <row r="186" spans="1:8" ht="15.75">
      <c r="A186" s="173" t="s">
        <v>2</v>
      </c>
      <c r="B186" s="173" t="s">
        <v>3</v>
      </c>
      <c r="C186" s="173" t="s">
        <v>4</v>
      </c>
      <c r="D186" s="174" t="s">
        <v>5</v>
      </c>
      <c r="E186" s="175" t="s">
        <v>6</v>
      </c>
      <c r="F186" s="175" t="s">
        <v>6</v>
      </c>
      <c r="G186" s="175" t="s">
        <v>7</v>
      </c>
      <c r="H186" s="184" t="s">
        <v>8</v>
      </c>
    </row>
    <row r="187" spans="1:8" ht="15.75" customHeight="1" thickBot="1">
      <c r="A187" s="176"/>
      <c r="B187" s="176"/>
      <c r="C187" s="176"/>
      <c r="D187" s="177"/>
      <c r="E187" s="178" t="s">
        <v>9</v>
      </c>
      <c r="F187" s="178" t="s">
        <v>10</v>
      </c>
      <c r="G187" s="179" t="s">
        <v>11</v>
      </c>
      <c r="H187" s="185" t="s">
        <v>12</v>
      </c>
    </row>
    <row r="188" spans="1:8" ht="15.75" customHeight="1" thickTop="1">
      <c r="A188" s="11">
        <v>70</v>
      </c>
      <c r="B188" s="11"/>
      <c r="C188" s="11"/>
      <c r="D188" s="12" t="s">
        <v>144</v>
      </c>
      <c r="E188" s="13"/>
      <c r="F188" s="13"/>
      <c r="G188" s="13"/>
      <c r="H188" s="186"/>
    </row>
    <row r="189" spans="1:8" ht="15.75">
      <c r="A189" s="46"/>
      <c r="B189" s="46"/>
      <c r="C189" s="46"/>
      <c r="D189" s="46"/>
      <c r="E189" s="15"/>
      <c r="F189" s="15"/>
      <c r="G189" s="15"/>
      <c r="H189" s="187"/>
    </row>
    <row r="190" spans="1:8" ht="15">
      <c r="A190" s="14"/>
      <c r="B190" s="14"/>
      <c r="C190" s="14">
        <v>1361</v>
      </c>
      <c r="D190" s="14" t="s">
        <v>14</v>
      </c>
      <c r="E190" s="15">
        <v>600</v>
      </c>
      <c r="F190" s="15">
        <v>58.5</v>
      </c>
      <c r="G190" s="15">
        <v>58.5</v>
      </c>
      <c r="H190" s="187">
        <f>(G190/F190)*100</f>
        <v>100</v>
      </c>
    </row>
    <row r="191" spans="1:8" ht="15">
      <c r="A191" s="14"/>
      <c r="B191" s="14">
        <v>6171</v>
      </c>
      <c r="C191" s="14">
        <v>2212</v>
      </c>
      <c r="D191" s="14" t="s">
        <v>96</v>
      </c>
      <c r="E191" s="15">
        <v>330</v>
      </c>
      <c r="F191" s="15">
        <v>10</v>
      </c>
      <c r="G191" s="15">
        <v>10</v>
      </c>
      <c r="H191" s="187">
        <f>(G191/F191)*100</f>
        <v>100</v>
      </c>
    </row>
    <row r="192" spans="1:8" ht="15">
      <c r="A192" s="16"/>
      <c r="B192" s="16">
        <v>6171</v>
      </c>
      <c r="C192" s="16">
        <v>2324</v>
      </c>
      <c r="D192" s="16" t="s">
        <v>145</v>
      </c>
      <c r="E192" s="15">
        <v>20</v>
      </c>
      <c r="F192" s="15">
        <v>0</v>
      </c>
      <c r="G192" s="15">
        <v>0</v>
      </c>
      <c r="H192" s="187" t="e">
        <f>(G192/F192)*100</f>
        <v>#DIV/0!</v>
      </c>
    </row>
    <row r="193" spans="1:8" ht="15.75" thickBot="1">
      <c r="A193" s="52"/>
      <c r="B193" s="52"/>
      <c r="C193" s="52"/>
      <c r="D193" s="52"/>
      <c r="E193" s="53"/>
      <c r="F193" s="53"/>
      <c r="G193" s="53"/>
      <c r="H193" s="193"/>
    </row>
    <row r="194" spans="1:8" s="22" customFormat="1" ht="21.75" customHeight="1" thickBot="1" thickTop="1">
      <c r="A194" s="55"/>
      <c r="B194" s="55"/>
      <c r="C194" s="55"/>
      <c r="D194" s="56" t="s">
        <v>146</v>
      </c>
      <c r="E194" s="57">
        <f>SUM(E189:E193)</f>
        <v>950</v>
      </c>
      <c r="F194" s="57">
        <f>SUM(F189:F193)</f>
        <v>68.5</v>
      </c>
      <c r="G194" s="57">
        <f>SUM(G189:G193)</f>
        <v>68.5</v>
      </c>
      <c r="H194" s="188">
        <f>(G194/F194)*100</f>
        <v>100</v>
      </c>
    </row>
    <row r="195" spans="1:8" ht="15" customHeight="1">
      <c r="A195" s="42"/>
      <c r="B195" s="42"/>
      <c r="C195" s="42"/>
      <c r="D195" s="7"/>
      <c r="E195" s="43"/>
      <c r="F195" s="43"/>
      <c r="G195" s="43"/>
      <c r="H195" s="191"/>
    </row>
    <row r="196" spans="1:8" ht="15" customHeight="1">
      <c r="A196" s="42"/>
      <c r="B196" s="42"/>
      <c r="C196" s="42"/>
      <c r="D196" s="7"/>
      <c r="E196" s="43"/>
      <c r="F196" s="43"/>
      <c r="G196" s="43"/>
      <c r="H196" s="191"/>
    </row>
    <row r="197" spans="1:8" ht="15" customHeight="1" thickBot="1">
      <c r="A197" s="42"/>
      <c r="B197" s="42"/>
      <c r="C197" s="42"/>
      <c r="D197" s="7"/>
      <c r="E197" s="43"/>
      <c r="F197" s="43"/>
      <c r="G197" s="43"/>
      <c r="H197" s="191"/>
    </row>
    <row r="198" spans="1:8" ht="15.75">
      <c r="A198" s="173" t="s">
        <v>2</v>
      </c>
      <c r="B198" s="173" t="s">
        <v>3</v>
      </c>
      <c r="C198" s="173" t="s">
        <v>4</v>
      </c>
      <c r="D198" s="174" t="s">
        <v>5</v>
      </c>
      <c r="E198" s="175" t="s">
        <v>6</v>
      </c>
      <c r="F198" s="175" t="s">
        <v>6</v>
      </c>
      <c r="G198" s="175" t="s">
        <v>7</v>
      </c>
      <c r="H198" s="184" t="s">
        <v>8</v>
      </c>
    </row>
    <row r="199" spans="1:8" ht="15.75" customHeight="1" thickBot="1">
      <c r="A199" s="176"/>
      <c r="B199" s="176"/>
      <c r="C199" s="176"/>
      <c r="D199" s="177"/>
      <c r="E199" s="178" t="s">
        <v>9</v>
      </c>
      <c r="F199" s="178" t="s">
        <v>10</v>
      </c>
      <c r="G199" s="179" t="s">
        <v>11</v>
      </c>
      <c r="H199" s="185" t="s">
        <v>12</v>
      </c>
    </row>
    <row r="200" spans="1:8" ht="15.75" customHeight="1" thickTop="1">
      <c r="A200" s="11">
        <v>80</v>
      </c>
      <c r="B200" s="11"/>
      <c r="C200" s="11"/>
      <c r="D200" s="12" t="s">
        <v>147</v>
      </c>
      <c r="E200" s="13"/>
      <c r="F200" s="13"/>
      <c r="G200" s="13"/>
      <c r="H200" s="186"/>
    </row>
    <row r="201" spans="1:8" ht="15">
      <c r="A201" s="14"/>
      <c r="B201" s="14"/>
      <c r="C201" s="14"/>
      <c r="D201" s="14"/>
      <c r="E201" s="15"/>
      <c r="F201" s="15"/>
      <c r="G201" s="15"/>
      <c r="H201" s="187"/>
    </row>
    <row r="202" spans="1:8" ht="15">
      <c r="A202" s="14"/>
      <c r="B202" s="14"/>
      <c r="C202" s="14">
        <v>1353</v>
      </c>
      <c r="D202" s="14" t="s">
        <v>148</v>
      </c>
      <c r="E202" s="15">
        <v>900</v>
      </c>
      <c r="F202" s="15">
        <v>900</v>
      </c>
      <c r="G202" s="15">
        <v>381.7</v>
      </c>
      <c r="H202" s="187">
        <f aca="true" t="shared" si="5" ref="H202:H210">(G202/F202)*100</f>
        <v>42.41111111111111</v>
      </c>
    </row>
    <row r="203" spans="1:8" ht="15">
      <c r="A203" s="14"/>
      <c r="B203" s="14"/>
      <c r="C203" s="14">
        <v>1359</v>
      </c>
      <c r="D203" s="14" t="s">
        <v>149</v>
      </c>
      <c r="E203" s="15">
        <v>0</v>
      </c>
      <c r="F203" s="15">
        <v>0</v>
      </c>
      <c r="G203" s="15">
        <v>179</v>
      </c>
      <c r="H203" s="187" t="e">
        <f t="shared" si="5"/>
        <v>#DIV/0!</v>
      </c>
    </row>
    <row r="204" spans="1:8" ht="15">
      <c r="A204" s="14"/>
      <c r="B204" s="14"/>
      <c r="C204" s="14">
        <v>1361</v>
      </c>
      <c r="D204" s="14" t="s">
        <v>14</v>
      </c>
      <c r="E204" s="15">
        <v>7000</v>
      </c>
      <c r="F204" s="15">
        <v>7059.8</v>
      </c>
      <c r="G204" s="15">
        <v>3472.7</v>
      </c>
      <c r="H204" s="187">
        <f t="shared" si="5"/>
        <v>49.18977874727329</v>
      </c>
    </row>
    <row r="205" spans="1:8" ht="15" hidden="1">
      <c r="A205" s="14">
        <v>222</v>
      </c>
      <c r="B205" s="14"/>
      <c r="C205" s="14">
        <v>4122</v>
      </c>
      <c r="D205" s="14" t="s">
        <v>150</v>
      </c>
      <c r="E205" s="17"/>
      <c r="F205" s="17"/>
      <c r="G205" s="17"/>
      <c r="H205" s="187" t="e">
        <f t="shared" si="5"/>
        <v>#DIV/0!</v>
      </c>
    </row>
    <row r="206" spans="1:8" ht="15">
      <c r="A206" s="14"/>
      <c r="B206" s="14">
        <v>2219</v>
      </c>
      <c r="C206" s="14">
        <v>2329</v>
      </c>
      <c r="D206" s="14" t="s">
        <v>151</v>
      </c>
      <c r="E206" s="17">
        <v>0</v>
      </c>
      <c r="F206" s="17">
        <v>5196.5</v>
      </c>
      <c r="G206" s="15">
        <v>2095.7</v>
      </c>
      <c r="H206" s="187">
        <f t="shared" si="5"/>
        <v>40.329067641681895</v>
      </c>
    </row>
    <row r="207" spans="1:8" ht="15">
      <c r="A207" s="14"/>
      <c r="B207" s="14">
        <v>2299</v>
      </c>
      <c r="C207" s="14">
        <v>2212</v>
      </c>
      <c r="D207" s="14" t="s">
        <v>152</v>
      </c>
      <c r="E207" s="15">
        <v>0</v>
      </c>
      <c r="F207" s="15">
        <v>2200</v>
      </c>
      <c r="G207" s="15">
        <v>1293.1</v>
      </c>
      <c r="H207" s="187">
        <f t="shared" si="5"/>
        <v>58.777272727272724</v>
      </c>
    </row>
    <row r="208" spans="1:8" ht="15">
      <c r="A208" s="14"/>
      <c r="B208" s="14">
        <v>6171</v>
      </c>
      <c r="C208" s="14">
        <v>2212</v>
      </c>
      <c r="D208" s="14" t="s">
        <v>152</v>
      </c>
      <c r="E208" s="15">
        <v>2200</v>
      </c>
      <c r="F208" s="15">
        <v>0</v>
      </c>
      <c r="G208" s="15">
        <v>0</v>
      </c>
      <c r="H208" s="187" t="e">
        <f t="shared" si="5"/>
        <v>#DIV/0!</v>
      </c>
    </row>
    <row r="209" spans="1:8" ht="15">
      <c r="A209" s="16"/>
      <c r="B209" s="16">
        <v>6171</v>
      </c>
      <c r="C209" s="16">
        <v>2324</v>
      </c>
      <c r="D209" s="16" t="s">
        <v>153</v>
      </c>
      <c r="E209" s="17">
        <v>200</v>
      </c>
      <c r="F209" s="17">
        <v>200</v>
      </c>
      <c r="G209" s="17">
        <v>103.2</v>
      </c>
      <c r="H209" s="187">
        <f t="shared" si="5"/>
        <v>51.6</v>
      </c>
    </row>
    <row r="210" spans="1:8" ht="15">
      <c r="A210" s="16"/>
      <c r="B210" s="16">
        <v>6171</v>
      </c>
      <c r="C210" s="16">
        <v>2329</v>
      </c>
      <c r="D210" s="16" t="s">
        <v>154</v>
      </c>
      <c r="E210" s="18">
        <v>0</v>
      </c>
      <c r="F210" s="18">
        <v>0</v>
      </c>
      <c r="G210" s="17">
        <v>14</v>
      </c>
      <c r="H210" s="187" t="e">
        <f t="shared" si="5"/>
        <v>#DIV/0!</v>
      </c>
    </row>
    <row r="211" spans="1:8" ht="15.75" thickBot="1">
      <c r="A211" s="52"/>
      <c r="B211" s="52"/>
      <c r="C211" s="52"/>
      <c r="D211" s="52"/>
      <c r="E211" s="53"/>
      <c r="F211" s="53"/>
      <c r="G211" s="53"/>
      <c r="H211" s="193"/>
    </row>
    <row r="212" spans="1:8" s="22" customFormat="1" ht="21.75" customHeight="1" thickBot="1" thickTop="1">
      <c r="A212" s="55"/>
      <c r="B212" s="55"/>
      <c r="C212" s="55"/>
      <c r="D212" s="56" t="s">
        <v>155</v>
      </c>
      <c r="E212" s="57">
        <f>SUM(E201:E211)</f>
        <v>10300</v>
      </c>
      <c r="F212" s="57">
        <f>SUM(F201:F211)</f>
        <v>15556.3</v>
      </c>
      <c r="G212" s="57">
        <f>SUM(G201:G211)</f>
        <v>7539.399999999999</v>
      </c>
      <c r="H212" s="188">
        <f>(G212/F212)*100</f>
        <v>48.46525202008189</v>
      </c>
    </row>
    <row r="213" spans="1:8" ht="15" customHeight="1">
      <c r="A213" s="42"/>
      <c r="B213" s="42"/>
      <c r="C213" s="42"/>
      <c r="D213" s="7"/>
      <c r="E213" s="43"/>
      <c r="F213" s="43"/>
      <c r="G213" s="43"/>
      <c r="H213" s="191"/>
    </row>
    <row r="214" spans="1:8" ht="15" customHeight="1" hidden="1">
      <c r="A214" s="42"/>
      <c r="B214" s="42"/>
      <c r="C214" s="42"/>
      <c r="D214" s="7"/>
      <c r="E214" s="43"/>
      <c r="F214" s="43"/>
      <c r="G214" s="43"/>
      <c r="H214" s="191"/>
    </row>
    <row r="215" spans="1:8" ht="15" customHeight="1" hidden="1">
      <c r="A215" s="42"/>
      <c r="B215" s="42"/>
      <c r="C215" s="42"/>
      <c r="D215" s="7"/>
      <c r="E215" s="43"/>
      <c r="F215" s="43"/>
      <c r="G215" s="43"/>
      <c r="H215" s="191"/>
    </row>
    <row r="216" spans="1:8" ht="15" customHeight="1" thickBot="1">
      <c r="A216" s="42"/>
      <c r="B216" s="42"/>
      <c r="C216" s="42"/>
      <c r="D216" s="7"/>
      <c r="E216" s="43"/>
      <c r="F216" s="43"/>
      <c r="G216" s="43"/>
      <c r="H216" s="191"/>
    </row>
    <row r="217" spans="1:8" ht="15.75">
      <c r="A217" s="173" t="s">
        <v>2</v>
      </c>
      <c r="B217" s="173" t="s">
        <v>3</v>
      </c>
      <c r="C217" s="173" t="s">
        <v>4</v>
      </c>
      <c r="D217" s="174" t="s">
        <v>5</v>
      </c>
      <c r="E217" s="175" t="s">
        <v>6</v>
      </c>
      <c r="F217" s="175" t="s">
        <v>6</v>
      </c>
      <c r="G217" s="175" t="s">
        <v>7</v>
      </c>
      <c r="H217" s="184" t="s">
        <v>8</v>
      </c>
    </row>
    <row r="218" spans="1:8" ht="15.75" customHeight="1" thickBot="1">
      <c r="A218" s="176"/>
      <c r="B218" s="176"/>
      <c r="C218" s="176"/>
      <c r="D218" s="177"/>
      <c r="E218" s="178" t="s">
        <v>9</v>
      </c>
      <c r="F218" s="178" t="s">
        <v>10</v>
      </c>
      <c r="G218" s="179" t="s">
        <v>11</v>
      </c>
      <c r="H218" s="185" t="s">
        <v>12</v>
      </c>
    </row>
    <row r="219" spans="1:8" ht="16.5" customHeight="1" thickTop="1">
      <c r="A219" s="11">
        <v>90</v>
      </c>
      <c r="B219" s="11"/>
      <c r="C219" s="11"/>
      <c r="D219" s="12" t="s">
        <v>156</v>
      </c>
      <c r="E219" s="13"/>
      <c r="F219" s="13"/>
      <c r="G219" s="13"/>
      <c r="H219" s="186"/>
    </row>
    <row r="220" spans="1:8" ht="15.75">
      <c r="A220" s="11"/>
      <c r="B220" s="11"/>
      <c r="C220" s="11"/>
      <c r="D220" s="12"/>
      <c r="E220" s="13"/>
      <c r="F220" s="13"/>
      <c r="G220" s="13"/>
      <c r="H220" s="186"/>
    </row>
    <row r="221" spans="1:8" ht="15">
      <c r="A221" s="39"/>
      <c r="B221" s="39"/>
      <c r="C221" s="39">
        <v>4121</v>
      </c>
      <c r="D221" s="39" t="s">
        <v>157</v>
      </c>
      <c r="E221" s="59">
        <v>300</v>
      </c>
      <c r="F221" s="59">
        <v>300</v>
      </c>
      <c r="G221" s="59">
        <v>100</v>
      </c>
      <c r="H221" s="187">
        <f aca="true" t="shared" si="6" ref="H221:H226">(G221/F221)*100</f>
        <v>33.33333333333333</v>
      </c>
    </row>
    <row r="222" spans="1:8" ht="15">
      <c r="A222" s="14"/>
      <c r="B222" s="14">
        <v>5311</v>
      </c>
      <c r="C222" s="14">
        <v>2111</v>
      </c>
      <c r="D222" s="14" t="s">
        <v>158</v>
      </c>
      <c r="E222" s="60">
        <v>650</v>
      </c>
      <c r="F222" s="60">
        <v>650</v>
      </c>
      <c r="G222" s="60">
        <v>420.6</v>
      </c>
      <c r="H222" s="187">
        <f t="shared" si="6"/>
        <v>64.70769230769231</v>
      </c>
    </row>
    <row r="223" spans="1:8" ht="15">
      <c r="A223" s="14"/>
      <c r="B223" s="14">
        <v>5311</v>
      </c>
      <c r="C223" s="14">
        <v>2212</v>
      </c>
      <c r="D223" s="14" t="s">
        <v>152</v>
      </c>
      <c r="E223" s="61">
        <v>1200</v>
      </c>
      <c r="F223" s="61">
        <v>1450</v>
      </c>
      <c r="G223" s="61">
        <v>480.3</v>
      </c>
      <c r="H223" s="187">
        <f t="shared" si="6"/>
        <v>33.12413793103448</v>
      </c>
    </row>
    <row r="224" spans="1:8" ht="15" hidden="1">
      <c r="A224" s="16"/>
      <c r="B224" s="16">
        <v>5311</v>
      </c>
      <c r="C224" s="16">
        <v>2310</v>
      </c>
      <c r="D224" s="16" t="s">
        <v>159</v>
      </c>
      <c r="E224" s="17"/>
      <c r="F224" s="17"/>
      <c r="G224" s="17"/>
      <c r="H224" s="187" t="e">
        <f t="shared" si="6"/>
        <v>#DIV/0!</v>
      </c>
    </row>
    <row r="225" spans="1:8" ht="15">
      <c r="A225" s="14"/>
      <c r="B225" s="14">
        <v>5311</v>
      </c>
      <c r="C225" s="14">
        <v>2324</v>
      </c>
      <c r="D225" s="14" t="s">
        <v>153</v>
      </c>
      <c r="E225" s="15">
        <v>0</v>
      </c>
      <c r="F225" s="15">
        <v>0</v>
      </c>
      <c r="G225" s="15">
        <v>12.8</v>
      </c>
      <c r="H225" s="187" t="e">
        <f t="shared" si="6"/>
        <v>#DIV/0!</v>
      </c>
    </row>
    <row r="226" spans="1:8" ht="15">
      <c r="A226" s="16"/>
      <c r="B226" s="16">
        <v>6409</v>
      </c>
      <c r="C226" s="16">
        <v>2328</v>
      </c>
      <c r="D226" s="16" t="s">
        <v>160</v>
      </c>
      <c r="E226" s="17">
        <v>0</v>
      </c>
      <c r="F226" s="17">
        <v>0</v>
      </c>
      <c r="G226" s="17">
        <v>0</v>
      </c>
      <c r="H226" s="187" t="e">
        <f t="shared" si="6"/>
        <v>#DIV/0!</v>
      </c>
    </row>
    <row r="227" spans="1:8" ht="15.75" thickBot="1">
      <c r="A227" s="52"/>
      <c r="B227" s="52"/>
      <c r="C227" s="52"/>
      <c r="D227" s="52"/>
      <c r="E227" s="53"/>
      <c r="F227" s="53"/>
      <c r="G227" s="53"/>
      <c r="H227" s="193"/>
    </row>
    <row r="228" spans="1:8" s="22" customFormat="1" ht="21.75" customHeight="1" thickBot="1" thickTop="1">
      <c r="A228" s="55"/>
      <c r="B228" s="55"/>
      <c r="C228" s="55"/>
      <c r="D228" s="56" t="s">
        <v>161</v>
      </c>
      <c r="E228" s="57">
        <f>SUM(E221:E227)</f>
        <v>2150</v>
      </c>
      <c r="F228" s="57">
        <f>SUM(F221:F227)</f>
        <v>2400</v>
      </c>
      <c r="G228" s="57">
        <f>SUM(G221:G227)</f>
        <v>1013.7</v>
      </c>
      <c r="H228" s="188">
        <f>(G228/F228)*100</f>
        <v>42.2375</v>
      </c>
    </row>
    <row r="229" spans="1:8" ht="15" customHeight="1">
      <c r="A229" s="42"/>
      <c r="B229" s="42"/>
      <c r="C229" s="42"/>
      <c r="D229" s="7"/>
      <c r="E229" s="43"/>
      <c r="F229" s="43"/>
      <c r="G229" s="43"/>
      <c r="H229" s="191"/>
    </row>
    <row r="230" spans="1:8" ht="15" customHeight="1" hidden="1">
      <c r="A230" s="42"/>
      <c r="B230" s="42"/>
      <c r="C230" s="42"/>
      <c r="D230" s="7"/>
      <c r="E230" s="43"/>
      <c r="F230" s="43"/>
      <c r="G230" s="43"/>
      <c r="H230" s="191"/>
    </row>
    <row r="231" spans="1:8" ht="15" customHeight="1" hidden="1">
      <c r="A231" s="42"/>
      <c r="B231" s="42"/>
      <c r="C231" s="42"/>
      <c r="D231" s="7"/>
      <c r="E231" s="43"/>
      <c r="F231" s="43"/>
      <c r="G231" s="43"/>
      <c r="H231" s="191"/>
    </row>
    <row r="232" spans="1:8" ht="15" customHeight="1" hidden="1">
      <c r="A232" s="42"/>
      <c r="B232" s="42"/>
      <c r="C232" s="42"/>
      <c r="D232" s="7"/>
      <c r="E232" s="43"/>
      <c r="F232" s="43"/>
      <c r="G232" s="43"/>
      <c r="H232" s="191"/>
    </row>
    <row r="233" spans="1:8" ht="15" customHeight="1" hidden="1">
      <c r="A233" s="42"/>
      <c r="B233" s="42"/>
      <c r="C233" s="42"/>
      <c r="D233" s="7"/>
      <c r="E233" s="43"/>
      <c r="F233" s="43"/>
      <c r="G233" s="43"/>
      <c r="H233" s="191"/>
    </row>
    <row r="234" spans="1:8" ht="15" customHeight="1" hidden="1">
      <c r="A234" s="42"/>
      <c r="B234" s="42"/>
      <c r="C234" s="42"/>
      <c r="D234" s="7"/>
      <c r="E234" s="43"/>
      <c r="F234" s="43"/>
      <c r="G234" s="43"/>
      <c r="H234" s="191"/>
    </row>
    <row r="235" spans="1:8" ht="15" customHeight="1" hidden="1">
      <c r="A235" s="42"/>
      <c r="B235" s="42"/>
      <c r="C235" s="42"/>
      <c r="D235" s="7"/>
      <c r="E235" s="43"/>
      <c r="F235" s="43"/>
      <c r="G235" s="43"/>
      <c r="H235" s="191"/>
    </row>
    <row r="236" spans="1:8" ht="15" customHeight="1" hidden="1">
      <c r="A236" s="42"/>
      <c r="B236" s="42"/>
      <c r="C236" s="42"/>
      <c r="D236" s="7"/>
      <c r="E236" s="43"/>
      <c r="F236" s="43"/>
      <c r="G236" s="3"/>
      <c r="H236" s="180"/>
    </row>
    <row r="237" spans="1:8" ht="15" customHeight="1" thickBot="1">
      <c r="A237" s="42"/>
      <c r="B237" s="42"/>
      <c r="C237" s="42"/>
      <c r="D237" s="7"/>
      <c r="E237" s="43"/>
      <c r="F237" s="43"/>
      <c r="G237" s="43"/>
      <c r="H237" s="191"/>
    </row>
    <row r="238" spans="1:8" ht="15.75">
      <c r="A238" s="173" t="s">
        <v>2</v>
      </c>
      <c r="B238" s="173" t="s">
        <v>3</v>
      </c>
      <c r="C238" s="173" t="s">
        <v>4</v>
      </c>
      <c r="D238" s="174" t="s">
        <v>5</v>
      </c>
      <c r="E238" s="175" t="s">
        <v>6</v>
      </c>
      <c r="F238" s="175" t="s">
        <v>6</v>
      </c>
      <c r="G238" s="175" t="s">
        <v>7</v>
      </c>
      <c r="H238" s="184" t="s">
        <v>8</v>
      </c>
    </row>
    <row r="239" spans="1:8" ht="15.75" customHeight="1" thickBot="1">
      <c r="A239" s="176"/>
      <c r="B239" s="176"/>
      <c r="C239" s="176"/>
      <c r="D239" s="177"/>
      <c r="E239" s="178" t="s">
        <v>9</v>
      </c>
      <c r="F239" s="178" t="s">
        <v>10</v>
      </c>
      <c r="G239" s="179" t="s">
        <v>11</v>
      </c>
      <c r="H239" s="185" t="s">
        <v>12</v>
      </c>
    </row>
    <row r="240" spans="1:8" ht="15.75" customHeight="1" thickTop="1">
      <c r="A240" s="11">
        <v>100</v>
      </c>
      <c r="B240" s="11"/>
      <c r="C240" s="11"/>
      <c r="D240" s="12" t="s">
        <v>162</v>
      </c>
      <c r="E240" s="13"/>
      <c r="F240" s="13"/>
      <c r="G240" s="13"/>
      <c r="H240" s="186"/>
    </row>
    <row r="241" spans="1:8" ht="15.75">
      <c r="A241" s="14"/>
      <c r="B241" s="14"/>
      <c r="C241" s="14"/>
      <c r="D241" s="62" t="s">
        <v>163</v>
      </c>
      <c r="E241" s="15"/>
      <c r="F241" s="15"/>
      <c r="G241" s="15"/>
      <c r="H241" s="187"/>
    </row>
    <row r="242" spans="1:8" ht="15.75">
      <c r="A242" s="14"/>
      <c r="B242" s="14"/>
      <c r="C242" s="14"/>
      <c r="D242" s="62"/>
      <c r="E242" s="15"/>
      <c r="F242" s="15"/>
      <c r="G242" s="15"/>
      <c r="H242" s="187"/>
    </row>
    <row r="243" spans="1:8" ht="15">
      <c r="A243" s="14"/>
      <c r="B243" s="14"/>
      <c r="C243" s="14">
        <v>1361</v>
      </c>
      <c r="D243" s="14" t="s">
        <v>14</v>
      </c>
      <c r="E243" s="15">
        <v>400</v>
      </c>
      <c r="F243" s="15">
        <v>941.5</v>
      </c>
      <c r="G243" s="40">
        <v>596.4</v>
      </c>
      <c r="H243" s="187">
        <f>(G243/F243)*100</f>
        <v>63.34572490706319</v>
      </c>
    </row>
    <row r="244" spans="1:8" ht="15.75" hidden="1">
      <c r="A244" s="46"/>
      <c r="B244" s="46"/>
      <c r="C244" s="14">
        <v>4216</v>
      </c>
      <c r="D244" s="14" t="s">
        <v>164</v>
      </c>
      <c r="E244" s="15"/>
      <c r="F244" s="15"/>
      <c r="G244" s="15"/>
      <c r="H244" s="187" t="e">
        <f>(G244/F244)*100</f>
        <v>#DIV/0!</v>
      </c>
    </row>
    <row r="245" spans="1:8" ht="15">
      <c r="A245" s="14"/>
      <c r="B245" s="14">
        <v>2169</v>
      </c>
      <c r="C245" s="14">
        <v>2212</v>
      </c>
      <c r="D245" s="14" t="s">
        <v>152</v>
      </c>
      <c r="E245" s="15">
        <v>200</v>
      </c>
      <c r="F245" s="15">
        <v>520</v>
      </c>
      <c r="G245" s="15">
        <v>133</v>
      </c>
      <c r="H245" s="187">
        <f>(G245/F245)*100</f>
        <v>25.576923076923073</v>
      </c>
    </row>
    <row r="246" spans="1:8" ht="15">
      <c r="A246" s="16"/>
      <c r="B246" s="16">
        <v>6171</v>
      </c>
      <c r="C246" s="16">
        <v>2324</v>
      </c>
      <c r="D246" s="14" t="s">
        <v>153</v>
      </c>
      <c r="E246" s="40">
        <v>0</v>
      </c>
      <c r="F246" s="40">
        <v>20</v>
      </c>
      <c r="G246" s="40">
        <v>26.5</v>
      </c>
      <c r="H246" s="187">
        <f>(G246/F246)*100</f>
        <v>132.5</v>
      </c>
    </row>
    <row r="247" spans="1:8" ht="15" customHeight="1" thickBot="1">
      <c r="A247" s="52"/>
      <c r="B247" s="52"/>
      <c r="C247" s="52"/>
      <c r="D247" s="52"/>
      <c r="E247" s="53"/>
      <c r="F247" s="53"/>
      <c r="G247" s="53"/>
      <c r="H247" s="193"/>
    </row>
    <row r="248" spans="1:8" s="22" customFormat="1" ht="21.75" customHeight="1" thickBot="1" thickTop="1">
      <c r="A248" s="55"/>
      <c r="B248" s="55"/>
      <c r="C248" s="55"/>
      <c r="D248" s="56" t="s">
        <v>165</v>
      </c>
      <c r="E248" s="57">
        <f>SUM(E240:E246)</f>
        <v>600</v>
      </c>
      <c r="F248" s="57">
        <f>SUM(F240:F246)</f>
        <v>1481.5</v>
      </c>
      <c r="G248" s="57">
        <f>SUM(G240:G246)</f>
        <v>755.9</v>
      </c>
      <c r="H248" s="188">
        <f>(G248/F248)*100</f>
        <v>51.02261221734729</v>
      </c>
    </row>
    <row r="249" spans="1:8" ht="15" customHeight="1">
      <c r="A249" s="42"/>
      <c r="B249" s="42"/>
      <c r="C249" s="42"/>
      <c r="D249" s="7"/>
      <c r="E249" s="43"/>
      <c r="F249" s="43"/>
      <c r="G249" s="43"/>
      <c r="H249" s="191"/>
    </row>
    <row r="250" spans="1:8" ht="15" customHeight="1">
      <c r="A250" s="42"/>
      <c r="B250" s="42"/>
      <c r="C250" s="42"/>
      <c r="D250" s="7"/>
      <c r="E250" s="43"/>
      <c r="F250" s="43"/>
      <c r="G250" s="43"/>
      <c r="H250" s="191"/>
    </row>
    <row r="251" spans="1:8" ht="15" customHeight="1" hidden="1">
      <c r="A251" s="42"/>
      <c r="B251" s="42"/>
      <c r="C251" s="42"/>
      <c r="D251" s="7"/>
      <c r="E251" s="43"/>
      <c r="F251" s="43"/>
      <c r="G251" s="43"/>
      <c r="H251" s="191"/>
    </row>
    <row r="252" spans="1:8" ht="15" customHeight="1">
      <c r="A252" s="42"/>
      <c r="B252" s="42"/>
      <c r="C252" s="42"/>
      <c r="D252" s="7"/>
      <c r="E252" s="43"/>
      <c r="F252" s="43"/>
      <c r="G252" s="43"/>
      <c r="H252" s="191"/>
    </row>
    <row r="253" spans="1:8" ht="15" customHeight="1">
      <c r="A253" s="42"/>
      <c r="B253" s="42"/>
      <c r="C253" s="42"/>
      <c r="D253" s="7"/>
      <c r="E253" s="43"/>
      <c r="F253" s="43"/>
      <c r="G253" s="43"/>
      <c r="H253" s="191"/>
    </row>
    <row r="254" spans="1:8" ht="15" customHeight="1">
      <c r="A254" s="42"/>
      <c r="B254" s="42"/>
      <c r="C254" s="42"/>
      <c r="D254" s="7"/>
      <c r="E254" s="43"/>
      <c r="F254" s="43"/>
      <c r="G254" s="43"/>
      <c r="H254" s="191"/>
    </row>
    <row r="255" spans="1:8" ht="15" customHeight="1" thickBot="1">
      <c r="A255" s="42"/>
      <c r="B255" s="42"/>
      <c r="C255" s="42"/>
      <c r="D255" s="7"/>
      <c r="E255" s="43"/>
      <c r="F255" s="43"/>
      <c r="G255" s="43"/>
      <c r="H255" s="191"/>
    </row>
    <row r="256" spans="1:8" ht="15.75">
      <c r="A256" s="173" t="s">
        <v>2</v>
      </c>
      <c r="B256" s="173" t="s">
        <v>3</v>
      </c>
      <c r="C256" s="173" t="s">
        <v>4</v>
      </c>
      <c r="D256" s="174" t="s">
        <v>5</v>
      </c>
      <c r="E256" s="175" t="s">
        <v>6</v>
      </c>
      <c r="F256" s="175" t="s">
        <v>6</v>
      </c>
      <c r="G256" s="175" t="s">
        <v>7</v>
      </c>
      <c r="H256" s="184" t="s">
        <v>8</v>
      </c>
    </row>
    <row r="257" spans="1:8" ht="15.75" customHeight="1" thickBot="1">
      <c r="A257" s="176"/>
      <c r="B257" s="176"/>
      <c r="C257" s="176"/>
      <c r="D257" s="177"/>
      <c r="E257" s="178" t="s">
        <v>9</v>
      </c>
      <c r="F257" s="178" t="s">
        <v>10</v>
      </c>
      <c r="G257" s="179" t="s">
        <v>11</v>
      </c>
      <c r="H257" s="185" t="s">
        <v>12</v>
      </c>
    </row>
    <row r="258" spans="1:8" ht="15.75" customHeight="1" thickTop="1">
      <c r="A258" s="63">
        <v>110</v>
      </c>
      <c r="B258" s="46"/>
      <c r="C258" s="46"/>
      <c r="D258" s="46" t="s">
        <v>166</v>
      </c>
      <c r="E258" s="13"/>
      <c r="F258" s="13"/>
      <c r="G258" s="13"/>
      <c r="H258" s="186"/>
    </row>
    <row r="259" spans="1:8" ht="15.75">
      <c r="A259" s="63"/>
      <c r="B259" s="46"/>
      <c r="C259" s="46"/>
      <c r="D259" s="46"/>
      <c r="E259" s="13"/>
      <c r="F259" s="13"/>
      <c r="G259" s="13"/>
      <c r="H259" s="186"/>
    </row>
    <row r="260" spans="1:8" ht="15">
      <c r="A260" s="14"/>
      <c r="B260" s="14"/>
      <c r="C260" s="14">
        <v>1111</v>
      </c>
      <c r="D260" s="14" t="s">
        <v>167</v>
      </c>
      <c r="E260" s="50">
        <v>48150</v>
      </c>
      <c r="F260" s="50">
        <v>48150</v>
      </c>
      <c r="G260" s="50">
        <v>21799.3</v>
      </c>
      <c r="H260" s="187">
        <f aca="true" t="shared" si="7" ref="H260:H288">(G260/F260)*100</f>
        <v>45.27372793354101</v>
      </c>
    </row>
    <row r="261" spans="1:8" ht="15">
      <c r="A261" s="14"/>
      <c r="B261" s="14"/>
      <c r="C261" s="14">
        <v>1112</v>
      </c>
      <c r="D261" s="14" t="s">
        <v>168</v>
      </c>
      <c r="E261" s="49">
        <v>11210</v>
      </c>
      <c r="F261" s="49">
        <v>11210</v>
      </c>
      <c r="G261" s="49">
        <v>4433.5</v>
      </c>
      <c r="H261" s="187">
        <f t="shared" si="7"/>
        <v>39.54950936663693</v>
      </c>
    </row>
    <row r="262" spans="1:8" ht="15">
      <c r="A262" s="14"/>
      <c r="B262" s="14"/>
      <c r="C262" s="14">
        <v>1113</v>
      </c>
      <c r="D262" s="14" t="s">
        <v>169</v>
      </c>
      <c r="E262" s="49">
        <v>6830</v>
      </c>
      <c r="F262" s="49">
        <v>6830</v>
      </c>
      <c r="G262" s="49">
        <v>1825.2</v>
      </c>
      <c r="H262" s="187">
        <f t="shared" si="7"/>
        <v>26.72327964860908</v>
      </c>
    </row>
    <row r="263" spans="1:8" ht="15">
      <c r="A263" s="14"/>
      <c r="B263" s="14"/>
      <c r="C263" s="14">
        <v>1121</v>
      </c>
      <c r="D263" s="14" t="s">
        <v>170</v>
      </c>
      <c r="E263" s="49">
        <v>42900</v>
      </c>
      <c r="F263" s="49">
        <v>42900</v>
      </c>
      <c r="G263" s="50">
        <v>20763.8</v>
      </c>
      <c r="H263" s="187">
        <f t="shared" si="7"/>
        <v>48.4004662004662</v>
      </c>
    </row>
    <row r="264" spans="1:8" ht="15">
      <c r="A264" s="14"/>
      <c r="B264" s="14"/>
      <c r="C264" s="14">
        <v>1122</v>
      </c>
      <c r="D264" s="14" t="s">
        <v>171</v>
      </c>
      <c r="E264" s="50">
        <v>10500</v>
      </c>
      <c r="F264" s="50">
        <v>14174</v>
      </c>
      <c r="G264" s="50">
        <v>14173.8</v>
      </c>
      <c r="H264" s="187">
        <f t="shared" si="7"/>
        <v>99.99858896571186</v>
      </c>
    </row>
    <row r="265" spans="1:8" ht="15">
      <c r="A265" s="14"/>
      <c r="B265" s="14"/>
      <c r="C265" s="14">
        <v>1211</v>
      </c>
      <c r="D265" s="14" t="s">
        <v>172</v>
      </c>
      <c r="E265" s="50">
        <v>97000</v>
      </c>
      <c r="F265" s="50">
        <v>97000</v>
      </c>
      <c r="G265" s="50">
        <v>39423.1</v>
      </c>
      <c r="H265" s="187">
        <f t="shared" si="7"/>
        <v>40.642371134020614</v>
      </c>
    </row>
    <row r="266" spans="1:8" ht="15" hidden="1">
      <c r="A266" s="14"/>
      <c r="B266" s="14"/>
      <c r="C266" s="14">
        <v>1335</v>
      </c>
      <c r="D266" s="14" t="s">
        <v>173</v>
      </c>
      <c r="E266" s="50"/>
      <c r="F266" s="50"/>
      <c r="G266" s="50"/>
      <c r="H266" s="187" t="e">
        <f t="shared" si="7"/>
        <v>#DIV/0!</v>
      </c>
    </row>
    <row r="267" spans="1:8" ht="15" hidden="1">
      <c r="A267" s="14"/>
      <c r="B267" s="14"/>
      <c r="C267" s="14">
        <v>1219</v>
      </c>
      <c r="D267" s="14" t="s">
        <v>174</v>
      </c>
      <c r="E267" s="50"/>
      <c r="F267" s="50"/>
      <c r="G267" s="50"/>
      <c r="H267" s="187" t="e">
        <f t="shared" si="7"/>
        <v>#DIV/0!</v>
      </c>
    </row>
    <row r="268" spans="1:8" ht="15">
      <c r="A268" s="14"/>
      <c r="B268" s="14"/>
      <c r="C268" s="14">
        <v>1337</v>
      </c>
      <c r="D268" s="14" t="s">
        <v>175</v>
      </c>
      <c r="E268" s="49">
        <v>10300</v>
      </c>
      <c r="F268" s="49">
        <v>10300</v>
      </c>
      <c r="G268" s="49">
        <v>9350.9</v>
      </c>
      <c r="H268" s="187">
        <f t="shared" si="7"/>
        <v>90.78543689320388</v>
      </c>
    </row>
    <row r="269" spans="1:8" ht="15">
      <c r="A269" s="14"/>
      <c r="B269" s="14"/>
      <c r="C269" s="14">
        <v>1341</v>
      </c>
      <c r="D269" s="14" t="s">
        <v>176</v>
      </c>
      <c r="E269" s="64">
        <v>950</v>
      </c>
      <c r="F269" s="64">
        <v>950</v>
      </c>
      <c r="G269" s="64">
        <v>866.5</v>
      </c>
      <c r="H269" s="187">
        <f t="shared" si="7"/>
        <v>91.21052631578948</v>
      </c>
    </row>
    <row r="270" spans="1:8" ht="15" customHeight="1">
      <c r="A270" s="45"/>
      <c r="B270" s="46"/>
      <c r="C270" s="47">
        <v>1342</v>
      </c>
      <c r="D270" s="47" t="s">
        <v>68</v>
      </c>
      <c r="E270" s="13">
        <v>0</v>
      </c>
      <c r="F270" s="13">
        <v>47</v>
      </c>
      <c r="G270" s="13">
        <v>3.7</v>
      </c>
      <c r="H270" s="187">
        <f t="shared" si="7"/>
        <v>7.872340425531915</v>
      </c>
    </row>
    <row r="271" spans="1:8" ht="15">
      <c r="A271" s="48"/>
      <c r="B271" s="47"/>
      <c r="C271" s="47">
        <v>1343</v>
      </c>
      <c r="D271" s="47" t="s">
        <v>69</v>
      </c>
      <c r="E271" s="13">
        <v>0</v>
      </c>
      <c r="F271" s="13">
        <v>920</v>
      </c>
      <c r="G271" s="13">
        <v>494.4</v>
      </c>
      <c r="H271" s="187">
        <f t="shared" si="7"/>
        <v>53.73913043478261</v>
      </c>
    </row>
    <row r="272" spans="1:8" ht="15">
      <c r="A272" s="37"/>
      <c r="B272" s="14"/>
      <c r="C272" s="14">
        <v>1345</v>
      </c>
      <c r="D272" s="14" t="s">
        <v>70</v>
      </c>
      <c r="E272" s="49">
        <v>0</v>
      </c>
      <c r="F272" s="49">
        <v>113.5</v>
      </c>
      <c r="G272" s="49">
        <v>55</v>
      </c>
      <c r="H272" s="187">
        <f t="shared" si="7"/>
        <v>48.458149779735685</v>
      </c>
    </row>
    <row r="273" spans="1:8" ht="15">
      <c r="A273" s="14"/>
      <c r="B273" s="14"/>
      <c r="C273" s="14">
        <v>1347</v>
      </c>
      <c r="D273" s="14" t="s">
        <v>177</v>
      </c>
      <c r="E273" s="64">
        <v>5900</v>
      </c>
      <c r="F273" s="64">
        <v>5900</v>
      </c>
      <c r="G273" s="64">
        <v>3283.2</v>
      </c>
      <c r="H273" s="187">
        <f t="shared" si="7"/>
        <v>55.64745762711865</v>
      </c>
    </row>
    <row r="274" spans="1:8" ht="15" hidden="1">
      <c r="A274" s="14"/>
      <c r="B274" s="14"/>
      <c r="C274" s="14">
        <v>1349</v>
      </c>
      <c r="D274" s="14" t="s">
        <v>178</v>
      </c>
      <c r="E274" s="50"/>
      <c r="F274" s="50"/>
      <c r="G274" s="50"/>
      <c r="H274" s="187" t="e">
        <f t="shared" si="7"/>
        <v>#DIV/0!</v>
      </c>
    </row>
    <row r="275" spans="1:8" ht="15">
      <c r="A275" s="14"/>
      <c r="B275" s="14"/>
      <c r="C275" s="14">
        <v>1351</v>
      </c>
      <c r="D275" s="14" t="s">
        <v>179</v>
      </c>
      <c r="E275" s="50">
        <v>700</v>
      </c>
      <c r="F275" s="50">
        <v>700</v>
      </c>
      <c r="G275" s="50">
        <v>746.5</v>
      </c>
      <c r="H275" s="187">
        <f t="shared" si="7"/>
        <v>106.64285714285715</v>
      </c>
    </row>
    <row r="276" spans="1:8" ht="15">
      <c r="A276" s="14"/>
      <c r="B276" s="14"/>
      <c r="C276" s="14">
        <v>1361</v>
      </c>
      <c r="D276" s="14" t="s">
        <v>180</v>
      </c>
      <c r="E276" s="64">
        <v>1000</v>
      </c>
      <c r="F276" s="64">
        <v>1000</v>
      </c>
      <c r="G276" s="64">
        <v>548.1</v>
      </c>
      <c r="H276" s="187">
        <f t="shared" si="7"/>
        <v>54.81</v>
      </c>
    </row>
    <row r="277" spans="1:8" ht="15">
      <c r="A277" s="14"/>
      <c r="B277" s="14"/>
      <c r="C277" s="14">
        <v>1511</v>
      </c>
      <c r="D277" s="14" t="s">
        <v>181</v>
      </c>
      <c r="E277" s="15">
        <v>24200</v>
      </c>
      <c r="F277" s="15">
        <v>24200</v>
      </c>
      <c r="G277" s="15">
        <v>12393.4</v>
      </c>
      <c r="H277" s="187">
        <f t="shared" si="7"/>
        <v>51.21239669421488</v>
      </c>
    </row>
    <row r="278" spans="1:8" ht="15" customHeight="1">
      <c r="A278" s="14"/>
      <c r="B278" s="14"/>
      <c r="C278" s="14">
        <v>2460</v>
      </c>
      <c r="D278" s="14" t="s">
        <v>182</v>
      </c>
      <c r="E278" s="15">
        <v>0</v>
      </c>
      <c r="F278" s="15">
        <v>0</v>
      </c>
      <c r="G278" s="15">
        <v>14</v>
      </c>
      <c r="H278" s="187" t="e">
        <f t="shared" si="7"/>
        <v>#DIV/0!</v>
      </c>
    </row>
    <row r="279" spans="1:8" ht="15">
      <c r="A279" s="14"/>
      <c r="B279" s="14"/>
      <c r="C279" s="14">
        <v>4112</v>
      </c>
      <c r="D279" s="14" t="s">
        <v>183</v>
      </c>
      <c r="E279" s="15">
        <v>38506</v>
      </c>
      <c r="F279" s="15">
        <v>38513.1</v>
      </c>
      <c r="G279" s="15">
        <v>19256.6</v>
      </c>
      <c r="H279" s="187">
        <f t="shared" si="7"/>
        <v>50.00012982595532</v>
      </c>
    </row>
    <row r="280" spans="1:8" ht="15" hidden="1">
      <c r="A280" s="14"/>
      <c r="B280" s="14">
        <v>3611</v>
      </c>
      <c r="C280" s="14">
        <v>2141</v>
      </c>
      <c r="D280" s="14" t="s">
        <v>184</v>
      </c>
      <c r="E280" s="15"/>
      <c r="F280" s="15"/>
      <c r="G280" s="15"/>
      <c r="H280" s="187" t="e">
        <f t="shared" si="7"/>
        <v>#DIV/0!</v>
      </c>
    </row>
    <row r="281" spans="1:8" ht="15" hidden="1">
      <c r="A281" s="14"/>
      <c r="B281" s="14">
        <v>3611</v>
      </c>
      <c r="C281" s="14">
        <v>2210</v>
      </c>
      <c r="D281" s="14" t="s">
        <v>185</v>
      </c>
      <c r="E281" s="15"/>
      <c r="F281" s="15"/>
      <c r="G281" s="15"/>
      <c r="H281" s="187" t="e">
        <f t="shared" si="7"/>
        <v>#DIV/0!</v>
      </c>
    </row>
    <row r="282" spans="1:8" ht="15" hidden="1">
      <c r="A282" s="14"/>
      <c r="B282" s="14">
        <v>6171</v>
      </c>
      <c r="C282" s="14">
        <v>2210</v>
      </c>
      <c r="D282" s="14" t="s">
        <v>186</v>
      </c>
      <c r="E282" s="15"/>
      <c r="F282" s="15"/>
      <c r="G282" s="15"/>
      <c r="H282" s="187" t="e">
        <f t="shared" si="7"/>
        <v>#DIV/0!</v>
      </c>
    </row>
    <row r="283" spans="1:8" ht="15" hidden="1">
      <c r="A283" s="14"/>
      <c r="B283" s="14">
        <v>6171</v>
      </c>
      <c r="C283" s="14">
        <v>2328</v>
      </c>
      <c r="D283" s="14" t="s">
        <v>187</v>
      </c>
      <c r="E283" s="15"/>
      <c r="F283" s="15"/>
      <c r="G283" s="15"/>
      <c r="H283" s="187" t="e">
        <f t="shared" si="7"/>
        <v>#DIV/0!</v>
      </c>
    </row>
    <row r="284" spans="1:8" ht="15">
      <c r="A284" s="14"/>
      <c r="B284" s="14">
        <v>6310</v>
      </c>
      <c r="C284" s="14">
        <v>2141</v>
      </c>
      <c r="D284" s="14" t="s">
        <v>188</v>
      </c>
      <c r="E284" s="15">
        <v>300</v>
      </c>
      <c r="F284" s="15">
        <v>300</v>
      </c>
      <c r="G284" s="15">
        <v>351.2</v>
      </c>
      <c r="H284" s="187">
        <f t="shared" si="7"/>
        <v>117.06666666666665</v>
      </c>
    </row>
    <row r="285" spans="1:8" ht="15" hidden="1">
      <c r="A285" s="14"/>
      <c r="B285" s="14">
        <v>6310</v>
      </c>
      <c r="C285" s="14">
        <v>2142</v>
      </c>
      <c r="D285" s="14" t="s">
        <v>189</v>
      </c>
      <c r="E285" s="65"/>
      <c r="F285" s="65"/>
      <c r="G285" s="15"/>
      <c r="H285" s="187" t="e">
        <f t="shared" si="7"/>
        <v>#DIV/0!</v>
      </c>
    </row>
    <row r="286" spans="1:8" ht="15" hidden="1">
      <c r="A286" s="14"/>
      <c r="B286" s="14">
        <v>3611</v>
      </c>
      <c r="C286" s="14">
        <v>2210</v>
      </c>
      <c r="D286" s="14" t="s">
        <v>190</v>
      </c>
      <c r="E286" s="65"/>
      <c r="F286" s="65"/>
      <c r="G286" s="15"/>
      <c r="H286" s="187" t="e">
        <f t="shared" si="7"/>
        <v>#DIV/0!</v>
      </c>
    </row>
    <row r="287" spans="1:8" ht="15" hidden="1">
      <c r="A287" s="14"/>
      <c r="B287" s="14">
        <v>6399</v>
      </c>
      <c r="C287" s="14">
        <v>2329</v>
      </c>
      <c r="D287" s="14" t="s">
        <v>191</v>
      </c>
      <c r="E287" s="65"/>
      <c r="F287" s="65"/>
      <c r="G287" s="15"/>
      <c r="H287" s="187" t="e">
        <f t="shared" si="7"/>
        <v>#DIV/0!</v>
      </c>
    </row>
    <row r="288" spans="1:8" ht="15">
      <c r="A288" s="14"/>
      <c r="B288" s="14">
        <v>6409</v>
      </c>
      <c r="C288" s="14">
        <v>2328</v>
      </c>
      <c r="D288" s="14" t="s">
        <v>192</v>
      </c>
      <c r="E288" s="65">
        <v>0</v>
      </c>
      <c r="F288" s="65">
        <v>0</v>
      </c>
      <c r="G288" s="15">
        <v>12.5</v>
      </c>
      <c r="H288" s="187" t="e">
        <f t="shared" si="7"/>
        <v>#DIV/0!</v>
      </c>
    </row>
    <row r="289" spans="1:8" ht="15.75" customHeight="1" thickBot="1">
      <c r="A289" s="52"/>
      <c r="B289" s="52"/>
      <c r="C289" s="52"/>
      <c r="D289" s="52"/>
      <c r="E289" s="66"/>
      <c r="F289" s="66"/>
      <c r="G289" s="66"/>
      <c r="H289" s="194"/>
    </row>
    <row r="290" spans="1:8" s="22" customFormat="1" ht="21.75" customHeight="1" thickBot="1" thickTop="1">
      <c r="A290" s="55"/>
      <c r="B290" s="55"/>
      <c r="C290" s="55"/>
      <c r="D290" s="56" t="s">
        <v>193</v>
      </c>
      <c r="E290" s="57">
        <f>SUM(E260:E289)</f>
        <v>298446</v>
      </c>
      <c r="F290" s="57">
        <f>SUM(F260:F289)</f>
        <v>303207.6</v>
      </c>
      <c r="G290" s="57">
        <f>SUM(G260:G289)</f>
        <v>149794.7</v>
      </c>
      <c r="H290" s="188">
        <f>(G290/F290)*100</f>
        <v>49.403346090269515</v>
      </c>
    </row>
    <row r="291" spans="1:8" ht="15" customHeight="1">
      <c r="A291" s="42"/>
      <c r="B291" s="42"/>
      <c r="C291" s="42"/>
      <c r="D291" s="7"/>
      <c r="E291" s="43"/>
      <c r="F291" s="43"/>
      <c r="G291" s="43"/>
      <c r="H291" s="191"/>
    </row>
    <row r="292" spans="1:8" ht="15">
      <c r="A292" s="22"/>
      <c r="B292" s="42"/>
      <c r="C292" s="42"/>
      <c r="D292" s="42"/>
      <c r="E292" s="67"/>
      <c r="F292" s="67"/>
      <c r="G292" s="67"/>
      <c r="H292" s="195"/>
    </row>
    <row r="293" spans="1:8" ht="15" hidden="1">
      <c r="A293" s="22"/>
      <c r="B293" s="42"/>
      <c r="C293" s="42"/>
      <c r="D293" s="42"/>
      <c r="E293" s="67"/>
      <c r="F293" s="67"/>
      <c r="G293" s="67"/>
      <c r="H293" s="195"/>
    </row>
    <row r="294" spans="1:8" ht="15" customHeight="1" thickBot="1">
      <c r="A294" s="22"/>
      <c r="B294" s="42"/>
      <c r="C294" s="42"/>
      <c r="D294" s="42"/>
      <c r="E294" s="67"/>
      <c r="F294" s="67"/>
      <c r="G294" s="67"/>
      <c r="H294" s="195"/>
    </row>
    <row r="295" spans="1:8" ht="15.75">
      <c r="A295" s="173" t="s">
        <v>2</v>
      </c>
      <c r="B295" s="173" t="s">
        <v>3</v>
      </c>
      <c r="C295" s="173" t="s">
        <v>4</v>
      </c>
      <c r="D295" s="174" t="s">
        <v>5</v>
      </c>
      <c r="E295" s="175" t="s">
        <v>6</v>
      </c>
      <c r="F295" s="175" t="s">
        <v>6</v>
      </c>
      <c r="G295" s="175" t="s">
        <v>7</v>
      </c>
      <c r="H295" s="184" t="s">
        <v>8</v>
      </c>
    </row>
    <row r="296" spans="1:8" ht="15.75" customHeight="1" thickBot="1">
      <c r="A296" s="176"/>
      <c r="B296" s="176"/>
      <c r="C296" s="176"/>
      <c r="D296" s="177"/>
      <c r="E296" s="178" t="s">
        <v>9</v>
      </c>
      <c r="F296" s="178" t="s">
        <v>10</v>
      </c>
      <c r="G296" s="179" t="s">
        <v>11</v>
      </c>
      <c r="H296" s="185" t="s">
        <v>12</v>
      </c>
    </row>
    <row r="297" spans="1:8" ht="16.5" customHeight="1" thickTop="1">
      <c r="A297" s="11">
        <v>120</v>
      </c>
      <c r="B297" s="11"/>
      <c r="C297" s="11"/>
      <c r="D297" s="68" t="s">
        <v>194</v>
      </c>
      <c r="E297" s="13"/>
      <c r="F297" s="13"/>
      <c r="G297" s="13"/>
      <c r="H297" s="186"/>
    </row>
    <row r="298" spans="1:8" ht="15.75">
      <c r="A298" s="46"/>
      <c r="B298" s="46"/>
      <c r="C298" s="46"/>
      <c r="D298" s="46" t="s">
        <v>195</v>
      </c>
      <c r="E298" s="15"/>
      <c r="F298" s="15"/>
      <c r="G298" s="15"/>
      <c r="H298" s="187"/>
    </row>
    <row r="299" spans="1:8" ht="15.75">
      <c r="A299" s="46"/>
      <c r="B299" s="46"/>
      <c r="C299" s="46"/>
      <c r="D299" s="46"/>
      <c r="E299" s="15"/>
      <c r="F299" s="15"/>
      <c r="G299" s="15"/>
      <c r="H299" s="187"/>
    </row>
    <row r="300" spans="1:8" ht="15">
      <c r="A300" s="14"/>
      <c r="B300" s="14">
        <v>2219</v>
      </c>
      <c r="C300" s="14">
        <v>2133</v>
      </c>
      <c r="D300" s="14" t="s">
        <v>196</v>
      </c>
      <c r="E300" s="69">
        <v>0</v>
      </c>
      <c r="F300" s="69">
        <v>170</v>
      </c>
      <c r="G300" s="69">
        <v>61.2</v>
      </c>
      <c r="H300" s="187">
        <f aca="true" t="shared" si="8" ref="H300:H333">(G300/F300)*100</f>
        <v>36.00000000000001</v>
      </c>
    </row>
    <row r="301" spans="1:8" ht="15">
      <c r="A301" s="14"/>
      <c r="B301" s="14">
        <v>2219</v>
      </c>
      <c r="C301" s="14">
        <v>2329</v>
      </c>
      <c r="D301" s="14" t="s">
        <v>197</v>
      </c>
      <c r="E301" s="69">
        <v>0</v>
      </c>
      <c r="F301" s="69">
        <v>0</v>
      </c>
      <c r="G301" s="15">
        <v>3.5</v>
      </c>
      <c r="H301" s="187" t="e">
        <f t="shared" si="8"/>
        <v>#DIV/0!</v>
      </c>
    </row>
    <row r="302" spans="1:8" ht="15">
      <c r="A302" s="14"/>
      <c r="B302" s="14">
        <v>3612</v>
      </c>
      <c r="C302" s="14">
        <v>2111</v>
      </c>
      <c r="D302" s="14" t="s">
        <v>198</v>
      </c>
      <c r="E302" s="69">
        <v>0</v>
      </c>
      <c r="F302" s="69">
        <v>4712.6</v>
      </c>
      <c r="G302" s="69">
        <v>2545.2</v>
      </c>
      <c r="H302" s="187">
        <f t="shared" si="8"/>
        <v>54.00840300471077</v>
      </c>
    </row>
    <row r="303" spans="1:8" ht="15">
      <c r="A303" s="14"/>
      <c r="B303" s="14">
        <v>3612</v>
      </c>
      <c r="C303" s="14">
        <v>2132</v>
      </c>
      <c r="D303" s="14" t="s">
        <v>199</v>
      </c>
      <c r="E303" s="69">
        <v>0</v>
      </c>
      <c r="F303" s="69">
        <v>10089.2</v>
      </c>
      <c r="G303" s="69">
        <v>4084.6</v>
      </c>
      <c r="H303" s="187">
        <f t="shared" si="8"/>
        <v>40.4848749157515</v>
      </c>
    </row>
    <row r="304" spans="1:8" ht="15">
      <c r="A304" s="14"/>
      <c r="B304" s="14">
        <v>3612</v>
      </c>
      <c r="C304" s="14">
        <v>2324</v>
      </c>
      <c r="D304" s="14" t="s">
        <v>200</v>
      </c>
      <c r="E304" s="69">
        <v>0</v>
      </c>
      <c r="F304" s="69">
        <v>0</v>
      </c>
      <c r="G304" s="69">
        <v>963.5</v>
      </c>
      <c r="H304" s="187" t="e">
        <f t="shared" si="8"/>
        <v>#DIV/0!</v>
      </c>
    </row>
    <row r="305" spans="1:8" ht="15" hidden="1">
      <c r="A305" s="14"/>
      <c r="B305" s="14">
        <v>3612</v>
      </c>
      <c r="C305" s="14">
        <v>2310</v>
      </c>
      <c r="D305" s="14" t="s">
        <v>201</v>
      </c>
      <c r="E305" s="69"/>
      <c r="F305" s="69"/>
      <c r="G305" s="69"/>
      <c r="H305" s="187" t="e">
        <f t="shared" si="8"/>
        <v>#DIV/0!</v>
      </c>
    </row>
    <row r="306" spans="1:8" ht="15" hidden="1">
      <c r="A306" s="14"/>
      <c r="B306" s="14">
        <v>3612</v>
      </c>
      <c r="C306" s="14">
        <v>2324</v>
      </c>
      <c r="D306" s="14" t="s">
        <v>202</v>
      </c>
      <c r="E306" s="15"/>
      <c r="F306" s="15"/>
      <c r="G306" s="15"/>
      <c r="H306" s="187" t="e">
        <f t="shared" si="8"/>
        <v>#DIV/0!</v>
      </c>
    </row>
    <row r="307" spans="1:8" ht="15" hidden="1">
      <c r="A307" s="14"/>
      <c r="B307" s="14">
        <v>3612</v>
      </c>
      <c r="C307" s="14">
        <v>2329</v>
      </c>
      <c r="D307" s="14" t="s">
        <v>203</v>
      </c>
      <c r="E307" s="15"/>
      <c r="F307" s="15"/>
      <c r="G307" s="15"/>
      <c r="H307" s="187" t="e">
        <f t="shared" si="8"/>
        <v>#DIV/0!</v>
      </c>
    </row>
    <row r="308" spans="1:8" ht="15">
      <c r="A308" s="14"/>
      <c r="B308" s="14">
        <v>3612</v>
      </c>
      <c r="C308" s="14">
        <v>2328</v>
      </c>
      <c r="D308" s="14" t="s">
        <v>204</v>
      </c>
      <c r="E308" s="15">
        <v>0</v>
      </c>
      <c r="F308" s="15">
        <v>0</v>
      </c>
      <c r="G308" s="15">
        <v>14.6</v>
      </c>
      <c r="H308" s="187" t="e">
        <f t="shared" si="8"/>
        <v>#DIV/0!</v>
      </c>
    </row>
    <row r="309" spans="1:8" ht="15">
      <c r="A309" s="14"/>
      <c r="B309" s="14">
        <v>3612</v>
      </c>
      <c r="C309" s="14">
        <v>3112</v>
      </c>
      <c r="D309" s="14" t="s">
        <v>205</v>
      </c>
      <c r="E309" s="15">
        <v>8000</v>
      </c>
      <c r="F309" s="15">
        <v>8000</v>
      </c>
      <c r="G309" s="15">
        <v>6926.6</v>
      </c>
      <c r="H309" s="187">
        <f t="shared" si="8"/>
        <v>86.58250000000001</v>
      </c>
    </row>
    <row r="310" spans="1:8" ht="15">
      <c r="A310" s="14"/>
      <c r="B310" s="14">
        <v>3613</v>
      </c>
      <c r="C310" s="14">
        <v>2111</v>
      </c>
      <c r="D310" s="14" t="s">
        <v>206</v>
      </c>
      <c r="E310" s="69">
        <v>0</v>
      </c>
      <c r="F310" s="69">
        <v>1685.8</v>
      </c>
      <c r="G310" s="69">
        <v>700.4</v>
      </c>
      <c r="H310" s="187">
        <f t="shared" si="8"/>
        <v>41.54703998101791</v>
      </c>
    </row>
    <row r="311" spans="1:8" ht="15">
      <c r="A311" s="14"/>
      <c r="B311" s="14">
        <v>3613</v>
      </c>
      <c r="C311" s="14">
        <v>2132</v>
      </c>
      <c r="D311" s="14" t="s">
        <v>207</v>
      </c>
      <c r="E311" s="69">
        <v>0</v>
      </c>
      <c r="F311" s="69">
        <v>4475</v>
      </c>
      <c r="G311" s="69">
        <v>2889.9</v>
      </c>
      <c r="H311" s="187">
        <f t="shared" si="8"/>
        <v>64.57877094972068</v>
      </c>
    </row>
    <row r="312" spans="1:8" ht="15">
      <c r="A312" s="16"/>
      <c r="B312" s="14">
        <v>3613</v>
      </c>
      <c r="C312" s="14">
        <v>2324</v>
      </c>
      <c r="D312" s="14" t="s">
        <v>208</v>
      </c>
      <c r="E312" s="15">
        <v>0</v>
      </c>
      <c r="F312" s="15">
        <v>0</v>
      </c>
      <c r="G312" s="15">
        <v>30.9</v>
      </c>
      <c r="H312" s="187" t="e">
        <f t="shared" si="8"/>
        <v>#DIV/0!</v>
      </c>
    </row>
    <row r="313" spans="1:8" ht="15">
      <c r="A313" s="16"/>
      <c r="B313" s="14">
        <v>3613</v>
      </c>
      <c r="C313" s="14">
        <v>2328</v>
      </c>
      <c r="D313" s="14" t="s">
        <v>209</v>
      </c>
      <c r="E313" s="15">
        <v>0</v>
      </c>
      <c r="F313" s="15">
        <v>0</v>
      </c>
      <c r="G313" s="15">
        <v>124.9</v>
      </c>
      <c r="H313" s="187" t="e">
        <f t="shared" si="8"/>
        <v>#DIV/0!</v>
      </c>
    </row>
    <row r="314" spans="1:8" ht="15">
      <c r="A314" s="16"/>
      <c r="B314" s="14">
        <v>3631</v>
      </c>
      <c r="C314" s="14">
        <v>2133</v>
      </c>
      <c r="D314" s="14" t="s">
        <v>210</v>
      </c>
      <c r="E314" s="15">
        <v>0</v>
      </c>
      <c r="F314" s="15">
        <v>369.9</v>
      </c>
      <c r="G314" s="15">
        <v>150</v>
      </c>
      <c r="H314" s="187">
        <f t="shared" si="8"/>
        <v>40.55150040551501</v>
      </c>
    </row>
    <row r="315" spans="1:8" ht="15">
      <c r="A315" s="16"/>
      <c r="B315" s="14">
        <v>3632</v>
      </c>
      <c r="C315" s="14">
        <v>2111</v>
      </c>
      <c r="D315" s="14" t="s">
        <v>211</v>
      </c>
      <c r="E315" s="15">
        <v>0</v>
      </c>
      <c r="F315" s="15">
        <v>269.5</v>
      </c>
      <c r="G315" s="15">
        <v>367.9</v>
      </c>
      <c r="H315" s="187">
        <f t="shared" si="8"/>
        <v>136.5120593692022</v>
      </c>
    </row>
    <row r="316" spans="1:8" ht="15">
      <c r="A316" s="16"/>
      <c r="B316" s="14">
        <v>3632</v>
      </c>
      <c r="C316" s="14">
        <v>2132</v>
      </c>
      <c r="D316" s="14" t="s">
        <v>212</v>
      </c>
      <c r="E316" s="15">
        <v>0</v>
      </c>
      <c r="F316" s="15">
        <v>25</v>
      </c>
      <c r="G316" s="15">
        <v>20</v>
      </c>
      <c r="H316" s="187">
        <f t="shared" si="8"/>
        <v>80</v>
      </c>
    </row>
    <row r="317" spans="1:8" ht="15">
      <c r="A317" s="14"/>
      <c r="B317" s="14">
        <v>3632</v>
      </c>
      <c r="C317" s="14">
        <v>2324</v>
      </c>
      <c r="D317" s="14" t="s">
        <v>213</v>
      </c>
      <c r="E317" s="15">
        <v>0</v>
      </c>
      <c r="F317" s="15">
        <v>0</v>
      </c>
      <c r="G317" s="15">
        <v>1.9</v>
      </c>
      <c r="H317" s="187" t="e">
        <f t="shared" si="8"/>
        <v>#DIV/0!</v>
      </c>
    </row>
    <row r="318" spans="1:8" ht="15">
      <c r="A318" s="16"/>
      <c r="B318" s="14">
        <v>3632</v>
      </c>
      <c r="C318" s="14">
        <v>2329</v>
      </c>
      <c r="D318" s="14" t="s">
        <v>214</v>
      </c>
      <c r="E318" s="15">
        <v>0</v>
      </c>
      <c r="F318" s="15">
        <v>82.6</v>
      </c>
      <c r="G318" s="15">
        <v>55.9</v>
      </c>
      <c r="H318" s="187">
        <f t="shared" si="8"/>
        <v>67.67554479418887</v>
      </c>
    </row>
    <row r="319" spans="1:8" ht="15">
      <c r="A319" s="16"/>
      <c r="B319" s="14">
        <v>3634</v>
      </c>
      <c r="C319" s="14">
        <v>2132</v>
      </c>
      <c r="D319" s="14" t="s">
        <v>215</v>
      </c>
      <c r="E319" s="15">
        <v>0</v>
      </c>
      <c r="F319" s="15">
        <v>5275</v>
      </c>
      <c r="G319" s="15">
        <v>5216.7</v>
      </c>
      <c r="H319" s="187">
        <f t="shared" si="8"/>
        <v>98.89478672985781</v>
      </c>
    </row>
    <row r="320" spans="1:8" ht="15">
      <c r="A320" s="16"/>
      <c r="B320" s="14">
        <v>3639</v>
      </c>
      <c r="C320" s="14">
        <v>2119</v>
      </c>
      <c r="D320" s="14" t="s">
        <v>216</v>
      </c>
      <c r="E320" s="15">
        <v>10</v>
      </c>
      <c r="F320" s="15">
        <v>10</v>
      </c>
      <c r="G320" s="15">
        <v>122.1</v>
      </c>
      <c r="H320" s="187">
        <f t="shared" si="8"/>
        <v>1221</v>
      </c>
    </row>
    <row r="321" spans="1:8" ht="15">
      <c r="A321" s="14"/>
      <c r="B321" s="14">
        <v>3639</v>
      </c>
      <c r="C321" s="14">
        <v>2131</v>
      </c>
      <c r="D321" s="14" t="s">
        <v>217</v>
      </c>
      <c r="E321" s="15">
        <v>1300</v>
      </c>
      <c r="F321" s="15">
        <v>1331</v>
      </c>
      <c r="G321" s="15">
        <v>1448.9</v>
      </c>
      <c r="H321" s="187">
        <f t="shared" si="8"/>
        <v>108.8580015026296</v>
      </c>
    </row>
    <row r="322" spans="1:8" ht="15">
      <c r="A322" s="14"/>
      <c r="B322" s="14">
        <v>3639</v>
      </c>
      <c r="C322" s="14">
        <v>2132</v>
      </c>
      <c r="D322" s="14" t="s">
        <v>95</v>
      </c>
      <c r="E322" s="15">
        <v>0</v>
      </c>
      <c r="F322" s="15">
        <v>0</v>
      </c>
      <c r="G322" s="15">
        <v>4.4</v>
      </c>
      <c r="H322" s="187" t="e">
        <f t="shared" si="8"/>
        <v>#DIV/0!</v>
      </c>
    </row>
    <row r="323" spans="1:8" ht="15">
      <c r="A323" s="14"/>
      <c r="B323" s="14">
        <v>3639</v>
      </c>
      <c r="C323" s="14">
        <v>2324</v>
      </c>
      <c r="D323" s="14" t="s">
        <v>218</v>
      </c>
      <c r="E323" s="15">
        <v>345</v>
      </c>
      <c r="F323" s="15">
        <v>345</v>
      </c>
      <c r="G323" s="15">
        <v>289.3</v>
      </c>
      <c r="H323" s="187">
        <f t="shared" si="8"/>
        <v>83.85507246376812</v>
      </c>
    </row>
    <row r="324" spans="1:8" ht="15">
      <c r="A324" s="14"/>
      <c r="B324" s="14">
        <v>3639</v>
      </c>
      <c r="C324" s="14">
        <v>3111</v>
      </c>
      <c r="D324" s="14" t="s">
        <v>219</v>
      </c>
      <c r="E324" s="15">
        <v>3500</v>
      </c>
      <c r="F324" s="15">
        <v>3500</v>
      </c>
      <c r="G324" s="15">
        <v>998.6</v>
      </c>
      <c r="H324" s="187">
        <f t="shared" si="8"/>
        <v>28.531428571428574</v>
      </c>
    </row>
    <row r="325" spans="1:8" ht="15" hidden="1">
      <c r="A325" s="14"/>
      <c r="B325" s="14">
        <v>3639</v>
      </c>
      <c r="C325" s="14">
        <v>3112</v>
      </c>
      <c r="D325" s="14" t="s">
        <v>220</v>
      </c>
      <c r="E325" s="15"/>
      <c r="F325" s="15"/>
      <c r="G325" s="15"/>
      <c r="H325" s="187" t="e">
        <f t="shared" si="8"/>
        <v>#DIV/0!</v>
      </c>
    </row>
    <row r="326" spans="1:8" ht="15" hidden="1">
      <c r="A326" s="14"/>
      <c r="B326" s="14">
        <v>3612</v>
      </c>
      <c r="C326" s="14">
        <v>3111</v>
      </c>
      <c r="D326" s="14" t="s">
        <v>221</v>
      </c>
      <c r="E326" s="15"/>
      <c r="F326" s="15"/>
      <c r="G326" s="15"/>
      <c r="H326" s="187" t="e">
        <f t="shared" si="8"/>
        <v>#DIV/0!</v>
      </c>
    </row>
    <row r="327" spans="1:8" ht="15" hidden="1">
      <c r="A327" s="14"/>
      <c r="B327" s="14">
        <v>3639</v>
      </c>
      <c r="C327" s="14">
        <v>3112</v>
      </c>
      <c r="D327" s="14" t="s">
        <v>222</v>
      </c>
      <c r="E327" s="15"/>
      <c r="F327" s="15"/>
      <c r="G327" s="15"/>
      <c r="H327" s="187" t="e">
        <f t="shared" si="8"/>
        <v>#DIV/0!</v>
      </c>
    </row>
    <row r="328" spans="1:8" ht="15" hidden="1">
      <c r="A328" s="14"/>
      <c r="B328" s="14">
        <v>3639</v>
      </c>
      <c r="C328" s="14">
        <v>3113</v>
      </c>
      <c r="D328" s="14" t="s">
        <v>223</v>
      </c>
      <c r="E328" s="15"/>
      <c r="F328" s="15"/>
      <c r="G328" s="15"/>
      <c r="H328" s="187" t="e">
        <f t="shared" si="8"/>
        <v>#DIV/0!</v>
      </c>
    </row>
    <row r="329" spans="1:8" ht="15" customHeight="1">
      <c r="A329" s="29"/>
      <c r="B329" s="29">
        <v>3639</v>
      </c>
      <c r="C329" s="29">
        <v>3119</v>
      </c>
      <c r="D329" s="29" t="s">
        <v>224</v>
      </c>
      <c r="E329" s="15">
        <v>7200</v>
      </c>
      <c r="F329" s="15">
        <v>7200</v>
      </c>
      <c r="G329" s="15">
        <v>3000</v>
      </c>
      <c r="H329" s="187">
        <f t="shared" si="8"/>
        <v>41.66666666666667</v>
      </c>
    </row>
    <row r="330" spans="1:8" ht="15" customHeight="1">
      <c r="A330" s="29"/>
      <c r="B330" s="29">
        <v>6171</v>
      </c>
      <c r="C330" s="29">
        <v>2131</v>
      </c>
      <c r="D330" s="29" t="s">
        <v>225</v>
      </c>
      <c r="E330" s="15">
        <v>0</v>
      </c>
      <c r="F330" s="15">
        <v>0</v>
      </c>
      <c r="G330" s="15">
        <v>19.6</v>
      </c>
      <c r="H330" s="187" t="e">
        <f t="shared" si="8"/>
        <v>#DIV/0!</v>
      </c>
    </row>
    <row r="331" spans="1:8" ht="15">
      <c r="A331" s="29"/>
      <c r="B331" s="29">
        <v>6171</v>
      </c>
      <c r="C331" s="29">
        <v>2132</v>
      </c>
      <c r="D331" s="29" t="s">
        <v>226</v>
      </c>
      <c r="E331" s="15">
        <v>0</v>
      </c>
      <c r="F331" s="15">
        <v>0</v>
      </c>
      <c r="G331" s="15">
        <v>0</v>
      </c>
      <c r="H331" s="187" t="e">
        <f t="shared" si="8"/>
        <v>#DIV/0!</v>
      </c>
    </row>
    <row r="332" spans="1:8" ht="15">
      <c r="A332" s="29"/>
      <c r="B332" s="29">
        <v>6171</v>
      </c>
      <c r="C332" s="29">
        <v>2133</v>
      </c>
      <c r="D332" s="29" t="s">
        <v>227</v>
      </c>
      <c r="E332" s="15">
        <v>0</v>
      </c>
      <c r="F332" s="15">
        <v>0</v>
      </c>
      <c r="G332" s="15">
        <v>2.9</v>
      </c>
      <c r="H332" s="187" t="e">
        <f t="shared" si="8"/>
        <v>#DIV/0!</v>
      </c>
    </row>
    <row r="333" spans="1:8" ht="15">
      <c r="A333" s="14"/>
      <c r="B333" s="14">
        <v>6171</v>
      </c>
      <c r="C333" s="14">
        <v>2212</v>
      </c>
      <c r="D333" s="14" t="s">
        <v>228</v>
      </c>
      <c r="E333" s="15">
        <v>200</v>
      </c>
      <c r="F333" s="15">
        <v>0</v>
      </c>
      <c r="G333" s="15">
        <v>0</v>
      </c>
      <c r="H333" s="187" t="e">
        <f t="shared" si="8"/>
        <v>#DIV/0!</v>
      </c>
    </row>
    <row r="334" spans="1:8" ht="15.75" customHeight="1" thickBot="1">
      <c r="A334" s="70"/>
      <c r="B334" s="70"/>
      <c r="C334" s="70"/>
      <c r="D334" s="70"/>
      <c r="E334" s="71"/>
      <c r="F334" s="71"/>
      <c r="G334" s="71"/>
      <c r="H334" s="196"/>
    </row>
    <row r="335" spans="1:8" s="22" customFormat="1" ht="22.5" customHeight="1" thickBot="1" thickTop="1">
      <c r="A335" s="55"/>
      <c r="B335" s="55"/>
      <c r="C335" s="55"/>
      <c r="D335" s="56" t="s">
        <v>229</v>
      </c>
      <c r="E335" s="57">
        <f>SUM(E298:E334)</f>
        <v>20555</v>
      </c>
      <c r="F335" s="57">
        <f>SUM(F298:F334)</f>
        <v>47540.600000000006</v>
      </c>
      <c r="G335" s="57">
        <f>SUM(G298:G334)</f>
        <v>30043.500000000007</v>
      </c>
      <c r="H335" s="188">
        <f>(G335/F335)*100</f>
        <v>63.19545819783512</v>
      </c>
    </row>
    <row r="336" spans="1:8" ht="15" customHeight="1">
      <c r="A336" s="22"/>
      <c r="B336" s="42"/>
      <c r="C336" s="42"/>
      <c r="D336" s="42"/>
      <c r="E336" s="67"/>
      <c r="F336" s="67"/>
      <c r="G336" s="67"/>
      <c r="H336" s="195"/>
    </row>
    <row r="337" spans="1:8" ht="15" customHeight="1">
      <c r="A337" s="22"/>
      <c r="B337" s="42"/>
      <c r="C337" s="42"/>
      <c r="D337" s="42"/>
      <c r="E337" s="67"/>
      <c r="F337" s="67"/>
      <c r="G337" s="67"/>
      <c r="H337" s="195"/>
    </row>
    <row r="338" spans="1:8" ht="15" customHeight="1" thickBot="1">
      <c r="A338" s="22"/>
      <c r="B338" s="42"/>
      <c r="C338" s="42"/>
      <c r="D338" s="42"/>
      <c r="E338" s="67"/>
      <c r="F338" s="67"/>
      <c r="G338" s="67"/>
      <c r="H338" s="195"/>
    </row>
    <row r="339" spans="1:8" ht="15.75">
      <c r="A339" s="173" t="s">
        <v>2</v>
      </c>
      <c r="B339" s="173" t="s">
        <v>3</v>
      </c>
      <c r="C339" s="173" t="s">
        <v>4</v>
      </c>
      <c r="D339" s="174" t="s">
        <v>5</v>
      </c>
      <c r="E339" s="175" t="s">
        <v>6</v>
      </c>
      <c r="F339" s="175" t="s">
        <v>6</v>
      </c>
      <c r="G339" s="175" t="s">
        <v>7</v>
      </c>
      <c r="H339" s="184" t="s">
        <v>8</v>
      </c>
    </row>
    <row r="340" spans="1:8" ht="15.75" customHeight="1" thickBot="1">
      <c r="A340" s="176"/>
      <c r="B340" s="176"/>
      <c r="C340" s="176"/>
      <c r="D340" s="177"/>
      <c r="E340" s="178" t="s">
        <v>9</v>
      </c>
      <c r="F340" s="178" t="s">
        <v>10</v>
      </c>
      <c r="G340" s="179" t="s">
        <v>11</v>
      </c>
      <c r="H340" s="185" t="s">
        <v>12</v>
      </c>
    </row>
    <row r="341" spans="1:8" ht="15.75" customHeight="1" thickTop="1">
      <c r="A341" s="11">
        <v>130</v>
      </c>
      <c r="B341" s="11"/>
      <c r="C341" s="11"/>
      <c r="D341" s="12" t="s">
        <v>230</v>
      </c>
      <c r="E341" s="13"/>
      <c r="F341" s="13"/>
      <c r="G341" s="13"/>
      <c r="H341" s="186"/>
    </row>
    <row r="342" spans="1:8" ht="15.75">
      <c r="A342" s="14"/>
      <c r="B342" s="14"/>
      <c r="C342" s="14"/>
      <c r="D342" s="62" t="s">
        <v>231</v>
      </c>
      <c r="E342" s="15"/>
      <c r="F342" s="15"/>
      <c r="G342" s="15"/>
      <c r="H342" s="187"/>
    </row>
    <row r="343" spans="1:8" ht="15.75" hidden="1">
      <c r="A343" s="46"/>
      <c r="B343" s="46"/>
      <c r="C343" s="14">
        <v>4216</v>
      </c>
      <c r="D343" s="14" t="s">
        <v>164</v>
      </c>
      <c r="E343" s="15">
        <v>0</v>
      </c>
      <c r="F343" s="15">
        <v>0</v>
      </c>
      <c r="G343" s="15"/>
      <c r="H343" s="187" t="e">
        <f>(#REF!/F343)*100</f>
        <v>#REF!</v>
      </c>
    </row>
    <row r="344" spans="1:8" ht="15.75">
      <c r="A344" s="46"/>
      <c r="B344" s="46"/>
      <c r="C344" s="14"/>
      <c r="D344" s="14"/>
      <c r="E344" s="15"/>
      <c r="F344" s="15"/>
      <c r="G344" s="15"/>
      <c r="H344" s="187"/>
    </row>
    <row r="345" spans="1:8" ht="15">
      <c r="A345" s="14"/>
      <c r="B345" s="14">
        <v>3612</v>
      </c>
      <c r="C345" s="14">
        <v>2111</v>
      </c>
      <c r="D345" s="14" t="s">
        <v>232</v>
      </c>
      <c r="E345" s="15">
        <v>5000</v>
      </c>
      <c r="F345" s="15">
        <v>287.4</v>
      </c>
      <c r="G345" s="15">
        <v>287.4</v>
      </c>
      <c r="H345" s="187">
        <f aca="true" t="shared" si="9" ref="H345:H351">(G345/F345)*100</f>
        <v>100</v>
      </c>
    </row>
    <row r="346" spans="1:8" ht="15">
      <c r="A346" s="16"/>
      <c r="B346" s="16">
        <v>3612</v>
      </c>
      <c r="C346" s="16">
        <v>2132</v>
      </c>
      <c r="D346" s="14" t="s">
        <v>233</v>
      </c>
      <c r="E346" s="15">
        <v>15144</v>
      </c>
      <c r="F346" s="15">
        <v>579.8</v>
      </c>
      <c r="G346" s="15">
        <v>579.9</v>
      </c>
      <c r="H346" s="187">
        <f t="shared" si="9"/>
        <v>100.01724732666437</v>
      </c>
    </row>
    <row r="347" spans="1:8" ht="15">
      <c r="A347" s="16"/>
      <c r="B347" s="16">
        <v>3612</v>
      </c>
      <c r="C347" s="16">
        <v>2324</v>
      </c>
      <c r="D347" s="14" t="s">
        <v>234</v>
      </c>
      <c r="E347" s="15">
        <v>0</v>
      </c>
      <c r="F347" s="15">
        <v>0</v>
      </c>
      <c r="G347" s="15">
        <v>0.1</v>
      </c>
      <c r="H347" s="187" t="e">
        <f t="shared" si="9"/>
        <v>#DIV/0!</v>
      </c>
    </row>
    <row r="348" spans="1:8" ht="15">
      <c r="A348" s="16"/>
      <c r="B348" s="16">
        <v>3613</v>
      </c>
      <c r="C348" s="16">
        <v>2111</v>
      </c>
      <c r="D348" s="14" t="s">
        <v>235</v>
      </c>
      <c r="E348" s="15">
        <v>2000</v>
      </c>
      <c r="F348" s="15">
        <v>314.2</v>
      </c>
      <c r="G348" s="15">
        <v>314.2</v>
      </c>
      <c r="H348" s="187">
        <f t="shared" si="9"/>
        <v>100</v>
      </c>
    </row>
    <row r="349" spans="1:8" ht="15">
      <c r="A349" s="16"/>
      <c r="B349" s="16">
        <v>3613</v>
      </c>
      <c r="C349" s="16">
        <v>2132</v>
      </c>
      <c r="D349" s="14" t="s">
        <v>236</v>
      </c>
      <c r="E349" s="15">
        <v>0</v>
      </c>
      <c r="F349" s="15">
        <v>0</v>
      </c>
      <c r="G349" s="15">
        <v>0</v>
      </c>
      <c r="H349" s="187" t="e">
        <f t="shared" si="9"/>
        <v>#DIV/0!</v>
      </c>
    </row>
    <row r="350" spans="1:8" ht="15">
      <c r="A350" s="16"/>
      <c r="B350" s="16">
        <v>3613</v>
      </c>
      <c r="C350" s="16">
        <v>2324</v>
      </c>
      <c r="D350" s="14" t="s">
        <v>237</v>
      </c>
      <c r="E350" s="15">
        <v>0</v>
      </c>
      <c r="F350" s="15">
        <v>0</v>
      </c>
      <c r="G350" s="15">
        <v>0.2</v>
      </c>
      <c r="H350" s="187" t="e">
        <f t="shared" si="9"/>
        <v>#DIV/0!</v>
      </c>
    </row>
    <row r="351" spans="1:8" ht="15">
      <c r="A351" s="16"/>
      <c r="B351" s="14">
        <v>3634</v>
      </c>
      <c r="C351" s="14">
        <v>2132</v>
      </c>
      <c r="D351" s="14" t="s">
        <v>215</v>
      </c>
      <c r="E351" s="15">
        <v>5275</v>
      </c>
      <c r="F351" s="15">
        <v>0</v>
      </c>
      <c r="G351" s="15">
        <v>0</v>
      </c>
      <c r="H351" s="187" t="e">
        <f t="shared" si="9"/>
        <v>#DIV/0!</v>
      </c>
    </row>
    <row r="352" spans="1:8" ht="15" customHeight="1" thickBot="1">
      <c r="A352" s="52"/>
      <c r="B352" s="52"/>
      <c r="C352" s="52"/>
      <c r="D352" s="52"/>
      <c r="E352" s="53"/>
      <c r="F352" s="53"/>
      <c r="G352" s="53"/>
      <c r="H352" s="193"/>
    </row>
    <row r="353" spans="1:8" s="22" customFormat="1" ht="21.75" customHeight="1" thickBot="1" thickTop="1">
      <c r="A353" s="55"/>
      <c r="B353" s="55"/>
      <c r="C353" s="55"/>
      <c r="D353" s="56" t="s">
        <v>238</v>
      </c>
      <c r="E353" s="57">
        <f>SUM(E343:E352)</f>
        <v>27419</v>
      </c>
      <c r="F353" s="57">
        <f>SUM(F343:F352)</f>
        <v>1181.3999999999999</v>
      </c>
      <c r="G353" s="57">
        <f>SUM(G343:G352)</f>
        <v>1181.8</v>
      </c>
      <c r="H353" s="188">
        <f>(G353/F353)*100</f>
        <v>100.0338581344168</v>
      </c>
    </row>
    <row r="354" spans="1:8" ht="15" customHeight="1">
      <c r="A354" s="22"/>
      <c r="B354" s="42"/>
      <c r="C354" s="42"/>
      <c r="D354" s="42"/>
      <c r="E354" s="67"/>
      <c r="F354" s="67"/>
      <c r="G354" s="3"/>
      <c r="H354" s="180"/>
    </row>
    <row r="355" spans="1:8" ht="15" customHeight="1">
      <c r="A355" s="22"/>
      <c r="B355" s="42"/>
      <c r="C355" s="42"/>
      <c r="D355" s="42"/>
      <c r="E355" s="67"/>
      <c r="F355" s="67"/>
      <c r="G355" s="67"/>
      <c r="H355" s="195"/>
    </row>
    <row r="356" spans="1:8" ht="15" customHeight="1">
      <c r="A356" s="22"/>
      <c r="B356" s="42"/>
      <c r="C356" s="42"/>
      <c r="D356" s="42"/>
      <c r="E356" s="67"/>
      <c r="F356" s="67"/>
      <c r="G356" s="67"/>
      <c r="H356" s="195"/>
    </row>
    <row r="357" spans="1:8" ht="15" customHeight="1" thickBot="1">
      <c r="A357" s="22"/>
      <c r="B357" s="42"/>
      <c r="C357" s="42"/>
      <c r="D357" s="42"/>
      <c r="E357" s="67"/>
      <c r="F357" s="67"/>
      <c r="G357" s="67"/>
      <c r="H357" s="195"/>
    </row>
    <row r="358" spans="1:8" ht="15.75">
      <c r="A358" s="173" t="s">
        <v>2</v>
      </c>
      <c r="B358" s="173" t="s">
        <v>3</v>
      </c>
      <c r="C358" s="173" t="s">
        <v>4</v>
      </c>
      <c r="D358" s="174" t="s">
        <v>5</v>
      </c>
      <c r="E358" s="175" t="s">
        <v>6</v>
      </c>
      <c r="F358" s="175" t="s">
        <v>6</v>
      </c>
      <c r="G358" s="175" t="s">
        <v>7</v>
      </c>
      <c r="H358" s="184" t="s">
        <v>8</v>
      </c>
    </row>
    <row r="359" spans="1:8" ht="15.75" customHeight="1" thickBot="1">
      <c r="A359" s="176"/>
      <c r="B359" s="176"/>
      <c r="C359" s="176"/>
      <c r="D359" s="177"/>
      <c r="E359" s="178" t="s">
        <v>9</v>
      </c>
      <c r="F359" s="178" t="s">
        <v>10</v>
      </c>
      <c r="G359" s="179" t="s">
        <v>11</v>
      </c>
      <c r="H359" s="185" t="s">
        <v>12</v>
      </c>
    </row>
    <row r="360" spans="1:8" ht="16.5" thickTop="1">
      <c r="A360" s="11">
        <v>8888</v>
      </c>
      <c r="B360" s="11"/>
      <c r="C360" s="11"/>
      <c r="D360" s="12"/>
      <c r="E360" s="13"/>
      <c r="F360" s="13"/>
      <c r="G360" s="13"/>
      <c r="H360" s="186"/>
    </row>
    <row r="361" spans="1:8" ht="15">
      <c r="A361" s="14"/>
      <c r="B361" s="14">
        <v>6171</v>
      </c>
      <c r="C361" s="14">
        <v>2329</v>
      </c>
      <c r="D361" s="14" t="s">
        <v>239</v>
      </c>
      <c r="E361" s="15">
        <v>0</v>
      </c>
      <c r="F361" s="15">
        <v>0</v>
      </c>
      <c r="G361" s="15"/>
      <c r="H361" s="187" t="e">
        <f>(G361/F361)*100</f>
        <v>#DIV/0!</v>
      </c>
    </row>
    <row r="362" spans="1:8" ht="15">
      <c r="A362" s="14"/>
      <c r="B362" s="14"/>
      <c r="C362" s="14"/>
      <c r="D362" s="14" t="s">
        <v>240</v>
      </c>
      <c r="E362" s="15"/>
      <c r="F362" s="15"/>
      <c r="G362" s="15"/>
      <c r="H362" s="187"/>
    </row>
    <row r="363" spans="1:8" ht="15.75" thickBot="1">
      <c r="A363" s="52"/>
      <c r="B363" s="52"/>
      <c r="C363" s="52"/>
      <c r="D363" s="52" t="s">
        <v>241</v>
      </c>
      <c r="E363" s="53"/>
      <c r="F363" s="53"/>
      <c r="G363" s="53"/>
      <c r="H363" s="193"/>
    </row>
    <row r="364" spans="1:8" s="22" customFormat="1" ht="22.5" customHeight="1" thickBot="1" thickTop="1">
      <c r="A364" s="55"/>
      <c r="B364" s="55"/>
      <c r="C364" s="55"/>
      <c r="D364" s="56" t="s">
        <v>242</v>
      </c>
      <c r="E364" s="57">
        <f>SUM(E361:E362)</f>
        <v>0</v>
      </c>
      <c r="F364" s="57">
        <f>SUM(F361:F362)</f>
        <v>0</v>
      </c>
      <c r="G364" s="57">
        <f>SUM(G361:G362)</f>
        <v>0</v>
      </c>
      <c r="H364" s="188" t="e">
        <f>(G364/F364)*100</f>
        <v>#DIV/0!</v>
      </c>
    </row>
    <row r="365" spans="1:8" ht="15">
      <c r="A365" s="22"/>
      <c r="B365" s="42"/>
      <c r="C365" s="42"/>
      <c r="D365" s="42"/>
      <c r="E365" s="67"/>
      <c r="F365" s="67"/>
      <c r="G365" s="67"/>
      <c r="H365" s="195"/>
    </row>
    <row r="366" spans="1:8" ht="15" hidden="1">
      <c r="A366" s="22"/>
      <c r="B366" s="42"/>
      <c r="C366" s="42"/>
      <c r="D366" s="42"/>
      <c r="E366" s="67"/>
      <c r="F366" s="67"/>
      <c r="G366" s="67"/>
      <c r="H366" s="195"/>
    </row>
    <row r="367" spans="1:8" ht="15" hidden="1">
      <c r="A367" s="22"/>
      <c r="B367" s="42"/>
      <c r="C367" s="42"/>
      <c r="D367" s="42"/>
      <c r="E367" s="67"/>
      <c r="F367" s="67"/>
      <c r="G367" s="67"/>
      <c r="H367" s="195"/>
    </row>
    <row r="368" spans="1:8" ht="15" hidden="1">
      <c r="A368" s="22"/>
      <c r="B368" s="42"/>
      <c r="C368" s="42"/>
      <c r="D368" s="42"/>
      <c r="E368" s="67"/>
      <c r="F368" s="67"/>
      <c r="G368" s="67"/>
      <c r="H368" s="195"/>
    </row>
    <row r="369" spans="1:8" ht="15" hidden="1">
      <c r="A369" s="22"/>
      <c r="B369" s="42"/>
      <c r="C369" s="42"/>
      <c r="D369" s="42"/>
      <c r="E369" s="67"/>
      <c r="F369" s="67"/>
      <c r="G369" s="67"/>
      <c r="H369" s="195"/>
    </row>
    <row r="370" spans="1:8" ht="15" hidden="1">
      <c r="A370" s="22"/>
      <c r="B370" s="42"/>
      <c r="C370" s="42"/>
      <c r="D370" s="42"/>
      <c r="E370" s="67"/>
      <c r="F370" s="67"/>
      <c r="G370" s="67"/>
      <c r="H370" s="195"/>
    </row>
    <row r="371" spans="1:8" ht="15" customHeight="1">
      <c r="A371" s="22"/>
      <c r="B371" s="42"/>
      <c r="C371" s="42"/>
      <c r="D371" s="42"/>
      <c r="E371" s="67"/>
      <c r="F371" s="67"/>
      <c r="G371" s="67"/>
      <c r="H371" s="195"/>
    </row>
    <row r="372" spans="1:8" ht="15" customHeight="1">
      <c r="A372" s="22"/>
      <c r="B372" s="22"/>
      <c r="C372" s="22"/>
      <c r="D372" s="22"/>
      <c r="E372" s="23"/>
      <c r="F372" s="23"/>
      <c r="G372" s="23"/>
      <c r="H372" s="189"/>
    </row>
    <row r="373" spans="1:8" ht="15" customHeight="1">
      <c r="A373" s="22"/>
      <c r="B373" s="22"/>
      <c r="C373" s="22"/>
      <c r="D373" s="22"/>
      <c r="E373" s="23"/>
      <c r="F373" s="23"/>
      <c r="G373" s="23"/>
      <c r="H373" s="189"/>
    </row>
    <row r="374" spans="1:8" ht="15" customHeight="1">
      <c r="A374" s="22"/>
      <c r="B374" s="22"/>
      <c r="C374" s="22"/>
      <c r="D374" s="22"/>
      <c r="E374" s="23"/>
      <c r="F374" s="23"/>
      <c r="G374" s="23"/>
      <c r="H374" s="189"/>
    </row>
    <row r="375" spans="1:8" ht="15" customHeight="1">
      <c r="A375" s="22"/>
      <c r="B375" s="22"/>
      <c r="C375" s="22"/>
      <c r="D375" s="22"/>
      <c r="E375" s="23"/>
      <c r="F375" s="23"/>
      <c r="G375" s="23"/>
      <c r="H375" s="189"/>
    </row>
    <row r="376" spans="1:8" ht="15" customHeight="1">
      <c r="A376" s="22"/>
      <c r="B376" s="22"/>
      <c r="C376" s="22"/>
      <c r="D376" s="22"/>
      <c r="E376" s="23"/>
      <c r="F376" s="23"/>
      <c r="G376" s="23"/>
      <c r="H376" s="189"/>
    </row>
    <row r="377" spans="1:8" ht="15" customHeight="1">
      <c r="A377" s="22"/>
      <c r="B377" s="22"/>
      <c r="C377" s="22"/>
      <c r="D377" s="22"/>
      <c r="E377" s="23"/>
      <c r="F377" s="23"/>
      <c r="G377" s="23"/>
      <c r="H377" s="189"/>
    </row>
    <row r="378" spans="1:8" ht="15" customHeight="1">
      <c r="A378" s="22"/>
      <c r="B378" s="22"/>
      <c r="C378" s="22"/>
      <c r="D378" s="22"/>
      <c r="E378" s="23"/>
      <c r="F378" s="23"/>
      <c r="G378" s="23"/>
      <c r="H378" s="189"/>
    </row>
    <row r="379" spans="1:8" ht="15" customHeight="1">
      <c r="A379" s="22"/>
      <c r="B379" s="22"/>
      <c r="C379" s="22"/>
      <c r="D379" s="22"/>
      <c r="E379" s="23"/>
      <c r="F379" s="23"/>
      <c r="G379" s="23"/>
      <c r="H379" s="189"/>
    </row>
    <row r="380" spans="1:8" ht="15" customHeight="1">
      <c r="A380" s="22"/>
      <c r="B380" s="22"/>
      <c r="C380" s="22"/>
      <c r="D380" s="22"/>
      <c r="E380" s="23"/>
      <c r="F380" s="23"/>
      <c r="G380" s="23"/>
      <c r="H380" s="189"/>
    </row>
    <row r="381" spans="1:8" ht="15" customHeight="1">
      <c r="A381" s="22"/>
      <c r="B381" s="22"/>
      <c r="C381" s="22"/>
      <c r="D381" s="22"/>
      <c r="E381" s="23"/>
      <c r="F381" s="23"/>
      <c r="G381" s="23"/>
      <c r="H381" s="189"/>
    </row>
    <row r="382" spans="1:8" ht="15" customHeight="1">
      <c r="A382" s="22"/>
      <c r="B382" s="22"/>
      <c r="C382" s="22"/>
      <c r="D382" s="22"/>
      <c r="E382" s="23"/>
      <c r="F382" s="23"/>
      <c r="G382" s="23"/>
      <c r="H382" s="189"/>
    </row>
    <row r="383" spans="1:8" ht="15" customHeight="1">
      <c r="A383" s="22"/>
      <c r="B383" s="22"/>
      <c r="C383" s="22"/>
      <c r="D383" s="22"/>
      <c r="E383" s="23"/>
      <c r="F383" s="23"/>
      <c r="G383" s="23"/>
      <c r="H383" s="189"/>
    </row>
    <row r="384" spans="1:8" ht="15" customHeight="1" thickBot="1">
      <c r="A384" s="22"/>
      <c r="B384" s="22"/>
      <c r="C384" s="22"/>
      <c r="D384" s="22"/>
      <c r="E384" s="23"/>
      <c r="F384" s="23"/>
      <c r="G384" s="23"/>
      <c r="H384" s="189"/>
    </row>
    <row r="385" spans="1:8" ht="15.75">
      <c r="A385" s="173" t="s">
        <v>2</v>
      </c>
      <c r="B385" s="173" t="s">
        <v>3</v>
      </c>
      <c r="C385" s="173" t="s">
        <v>4</v>
      </c>
      <c r="D385" s="174" t="s">
        <v>5</v>
      </c>
      <c r="E385" s="175" t="s">
        <v>6</v>
      </c>
      <c r="F385" s="175" t="s">
        <v>6</v>
      </c>
      <c r="G385" s="175" t="s">
        <v>7</v>
      </c>
      <c r="H385" s="184" t="s">
        <v>8</v>
      </c>
    </row>
    <row r="386" spans="1:8" ht="15.75" customHeight="1" thickBot="1">
      <c r="A386" s="176"/>
      <c r="B386" s="176"/>
      <c r="C386" s="176"/>
      <c r="D386" s="177"/>
      <c r="E386" s="178" t="s">
        <v>9</v>
      </c>
      <c r="F386" s="178" t="s">
        <v>10</v>
      </c>
      <c r="G386" s="179" t="s">
        <v>11</v>
      </c>
      <c r="H386" s="185" t="s">
        <v>12</v>
      </c>
    </row>
    <row r="387" spans="1:8" s="22" customFormat="1" ht="22.5" customHeight="1" thickBot="1" thickTop="1">
      <c r="A387" s="56"/>
      <c r="B387" s="72"/>
      <c r="C387" s="73"/>
      <c r="D387" s="74" t="s">
        <v>243</v>
      </c>
      <c r="E387" s="75">
        <f>SUM(E40,E69,E118,E153,E179,E194,E212,E228,E248,E290,E335,E353,E364)</f>
        <v>544183</v>
      </c>
      <c r="F387" s="75">
        <f>SUM(F40,F69,F118,F153,F179,F194,F212,F228,F248,F290,F335,F353,F364)</f>
        <v>537395.4</v>
      </c>
      <c r="G387" s="75">
        <f>SUM(G40,G69,G118,G153,G179,G194,G212,G228,G248,G290,G335,G353,G364)</f>
        <v>279012.4</v>
      </c>
      <c r="H387" s="197">
        <f>(G387/F387)*100</f>
        <v>51.919387475218436</v>
      </c>
    </row>
    <row r="388" spans="1:8" ht="15" customHeight="1">
      <c r="A388" s="7"/>
      <c r="B388" s="76"/>
      <c r="C388" s="77"/>
      <c r="D388" s="78"/>
      <c r="E388" s="79"/>
      <c r="F388" s="79"/>
      <c r="G388" s="79"/>
      <c r="H388" s="198"/>
    </row>
    <row r="389" spans="1:8" ht="15" customHeight="1" hidden="1">
      <c r="A389" s="7"/>
      <c r="B389" s="76"/>
      <c r="C389" s="77"/>
      <c r="D389" s="78"/>
      <c r="E389" s="79"/>
      <c r="F389" s="79"/>
      <c r="G389" s="79"/>
      <c r="H389" s="198"/>
    </row>
    <row r="390" spans="1:8" ht="12.75" customHeight="1" hidden="1">
      <c r="A390" s="7"/>
      <c r="B390" s="76"/>
      <c r="C390" s="77"/>
      <c r="D390" s="78"/>
      <c r="E390" s="79"/>
      <c r="F390" s="79"/>
      <c r="G390" s="79"/>
      <c r="H390" s="198"/>
    </row>
    <row r="391" spans="1:8" ht="12.75" customHeight="1" hidden="1">
      <c r="A391" s="7"/>
      <c r="B391" s="76"/>
      <c r="C391" s="77"/>
      <c r="D391" s="78"/>
      <c r="E391" s="79"/>
      <c r="F391" s="79"/>
      <c r="G391" s="79"/>
      <c r="H391" s="198"/>
    </row>
    <row r="392" spans="1:8" ht="12.75" customHeight="1" hidden="1">
      <c r="A392" s="7"/>
      <c r="B392" s="76"/>
      <c r="C392" s="77"/>
      <c r="D392" s="78"/>
      <c r="E392" s="79"/>
      <c r="F392" s="79"/>
      <c r="G392" s="79"/>
      <c r="H392" s="198"/>
    </row>
    <row r="393" spans="1:8" ht="12.75" customHeight="1" hidden="1">
      <c r="A393" s="7"/>
      <c r="B393" s="76"/>
      <c r="C393" s="77"/>
      <c r="D393" s="78"/>
      <c r="E393" s="79"/>
      <c r="F393" s="79"/>
      <c r="G393" s="79"/>
      <c r="H393" s="198"/>
    </row>
    <row r="394" spans="1:8" ht="12.75" customHeight="1" hidden="1">
      <c r="A394" s="7"/>
      <c r="B394" s="76"/>
      <c r="C394" s="77"/>
      <c r="D394" s="78"/>
      <c r="E394" s="79"/>
      <c r="F394" s="79"/>
      <c r="G394" s="79"/>
      <c r="H394" s="198"/>
    </row>
    <row r="395" spans="1:8" ht="12.75" customHeight="1" hidden="1">
      <c r="A395" s="7"/>
      <c r="B395" s="76"/>
      <c r="C395" s="77"/>
      <c r="D395" s="78"/>
      <c r="E395" s="79"/>
      <c r="F395" s="79"/>
      <c r="G395" s="79"/>
      <c r="H395" s="198"/>
    </row>
    <row r="396" spans="1:8" ht="15" customHeight="1">
      <c r="A396" s="7"/>
      <c r="B396" s="76"/>
      <c r="C396" s="77"/>
      <c r="D396" s="78"/>
      <c r="E396" s="79"/>
      <c r="F396" s="79"/>
      <c r="G396" s="79"/>
      <c r="H396" s="198"/>
    </row>
    <row r="397" spans="1:8" ht="15" customHeight="1" thickBot="1">
      <c r="A397" s="7"/>
      <c r="B397" s="76"/>
      <c r="C397" s="77"/>
      <c r="D397" s="78"/>
      <c r="E397" s="80"/>
      <c r="F397" s="80"/>
      <c r="G397" s="80"/>
      <c r="H397" s="199"/>
    </row>
    <row r="398" spans="1:8" ht="15.75">
      <c r="A398" s="173" t="s">
        <v>2</v>
      </c>
      <c r="B398" s="173" t="s">
        <v>3</v>
      </c>
      <c r="C398" s="173" t="s">
        <v>4</v>
      </c>
      <c r="D398" s="174" t="s">
        <v>5</v>
      </c>
      <c r="E398" s="175" t="s">
        <v>6</v>
      </c>
      <c r="F398" s="175" t="s">
        <v>6</v>
      </c>
      <c r="G398" s="175" t="s">
        <v>7</v>
      </c>
      <c r="H398" s="184" t="s">
        <v>8</v>
      </c>
    </row>
    <row r="399" spans="1:8" ht="15.75" customHeight="1" thickBot="1">
      <c r="A399" s="176"/>
      <c r="B399" s="176"/>
      <c r="C399" s="176"/>
      <c r="D399" s="177"/>
      <c r="E399" s="178" t="s">
        <v>9</v>
      </c>
      <c r="F399" s="178" t="s">
        <v>10</v>
      </c>
      <c r="G399" s="179" t="s">
        <v>11</v>
      </c>
      <c r="H399" s="185" t="s">
        <v>12</v>
      </c>
    </row>
    <row r="400" spans="1:8" ht="16.5" customHeight="1" thickTop="1">
      <c r="A400" s="63">
        <v>110</v>
      </c>
      <c r="B400" s="63"/>
      <c r="C400" s="63"/>
      <c r="D400" s="81" t="s">
        <v>244</v>
      </c>
      <c r="E400" s="82"/>
      <c r="F400" s="82"/>
      <c r="G400" s="82"/>
      <c r="H400" s="200"/>
    </row>
    <row r="401" spans="1:8" ht="14.25" customHeight="1">
      <c r="A401" s="83"/>
      <c r="B401" s="83"/>
      <c r="C401" s="83"/>
      <c r="D401" s="7"/>
      <c r="E401" s="82"/>
      <c r="F401" s="82"/>
      <c r="G401" s="82"/>
      <c r="H401" s="200"/>
    </row>
    <row r="402" spans="1:8" ht="15" customHeight="1">
      <c r="A402" s="14"/>
      <c r="B402" s="14"/>
      <c r="C402" s="14">
        <v>8115</v>
      </c>
      <c r="D402" s="37" t="s">
        <v>245</v>
      </c>
      <c r="E402" s="84">
        <v>17805</v>
      </c>
      <c r="F402" s="84">
        <v>38299.2</v>
      </c>
      <c r="G402" s="84">
        <v>-16685</v>
      </c>
      <c r="H402" s="187">
        <f>(G402/F402)*100</f>
        <v>-43.56487863976272</v>
      </c>
    </row>
    <row r="403" spans="1:8" ht="15" hidden="1">
      <c r="A403" s="14"/>
      <c r="B403" s="14"/>
      <c r="C403" s="14">
        <v>8123</v>
      </c>
      <c r="D403" s="85" t="s">
        <v>246</v>
      </c>
      <c r="E403" s="17"/>
      <c r="F403" s="17"/>
      <c r="G403" s="17"/>
      <c r="H403" s="187" t="e">
        <f>(G403/F403)*100</f>
        <v>#DIV/0!</v>
      </c>
    </row>
    <row r="404" spans="1:8" ht="14.25" customHeight="1">
      <c r="A404" s="14"/>
      <c r="B404" s="14"/>
      <c r="C404" s="14">
        <v>8124</v>
      </c>
      <c r="D404" s="37" t="s">
        <v>247</v>
      </c>
      <c r="E404" s="15">
        <v>-17805</v>
      </c>
      <c r="F404" s="15">
        <v>-17805</v>
      </c>
      <c r="G404" s="15">
        <v>-8890.8</v>
      </c>
      <c r="H404" s="187">
        <f>(G404/F404)*100</f>
        <v>49.93428812131423</v>
      </c>
    </row>
    <row r="405" spans="1:8" ht="15" customHeight="1" hidden="1">
      <c r="A405" s="39"/>
      <c r="B405" s="39"/>
      <c r="C405" s="39">
        <v>8902</v>
      </c>
      <c r="D405" s="38" t="s">
        <v>248</v>
      </c>
      <c r="E405" s="40">
        <v>0</v>
      </c>
      <c r="F405" s="40">
        <v>0</v>
      </c>
      <c r="G405" s="40"/>
      <c r="H405" s="201" t="e">
        <f>(#REF!/F405)*100</f>
        <v>#REF!</v>
      </c>
    </row>
    <row r="406" spans="1:8" ht="15" customHeight="1" thickBot="1">
      <c r="A406" s="52"/>
      <c r="B406" s="52"/>
      <c r="C406" s="52"/>
      <c r="D406" s="51"/>
      <c r="E406" s="53"/>
      <c r="F406" s="53"/>
      <c r="G406" s="53"/>
      <c r="H406" s="193"/>
    </row>
    <row r="407" spans="1:8" s="22" customFormat="1" ht="22.5" customHeight="1" thickBot="1" thickTop="1">
      <c r="A407" s="55"/>
      <c r="B407" s="55"/>
      <c r="C407" s="55"/>
      <c r="D407" s="86" t="s">
        <v>249</v>
      </c>
      <c r="E407" s="57">
        <f>SUM(E402:E405)</f>
        <v>0</v>
      </c>
      <c r="F407" s="57">
        <f>SUM(F402:F405)</f>
        <v>20494.199999999997</v>
      </c>
      <c r="G407" s="57">
        <f>SUM(G402:G405)</f>
        <v>-25575.8</v>
      </c>
      <c r="H407" s="188">
        <f>(G407/F407)*100</f>
        <v>-124.79530794078326</v>
      </c>
    </row>
    <row r="408" spans="1:8" s="22" customFormat="1" ht="22.5" customHeight="1">
      <c r="A408" s="42"/>
      <c r="B408" s="42"/>
      <c r="C408" s="42"/>
      <c r="D408" s="7"/>
      <c r="E408" s="43"/>
      <c r="F408" s="87"/>
      <c r="G408" s="43"/>
      <c r="H408" s="191"/>
    </row>
    <row r="409" spans="1:8" ht="15" customHeight="1">
      <c r="A409" s="22" t="s">
        <v>250</v>
      </c>
      <c r="B409" s="22"/>
      <c r="C409" s="22"/>
      <c r="D409" s="7"/>
      <c r="E409" s="43"/>
      <c r="F409" s="87"/>
      <c r="G409" s="43"/>
      <c r="H409" s="191"/>
    </row>
    <row r="410" spans="1:8" ht="15">
      <c r="A410" s="42"/>
      <c r="B410" s="22"/>
      <c r="C410" s="42"/>
      <c r="D410" s="22"/>
      <c r="E410" s="23"/>
      <c r="F410" s="88"/>
      <c r="G410" s="23"/>
      <c r="H410" s="189"/>
    </row>
    <row r="411" spans="1:8" ht="15">
      <c r="A411" s="42"/>
      <c r="B411" s="42"/>
      <c r="C411" s="42"/>
      <c r="D411" s="22"/>
      <c r="E411" s="23"/>
      <c r="F411" s="23"/>
      <c r="G411" s="23"/>
      <c r="H411" s="189"/>
    </row>
    <row r="412" spans="1:8" ht="15" hidden="1">
      <c r="A412" s="89"/>
      <c r="B412" s="89"/>
      <c r="C412" s="89"/>
      <c r="D412" s="90" t="s">
        <v>251</v>
      </c>
      <c r="E412" s="91" t="e">
        <f>SUM(E11,E131,E132,E221,E243,E279,#REF!)</f>
        <v>#REF!</v>
      </c>
      <c r="F412" s="91"/>
      <c r="G412" s="91"/>
      <c r="H412" s="202"/>
    </row>
    <row r="413" spans="1:8" ht="15">
      <c r="A413" s="89"/>
      <c r="B413" s="89"/>
      <c r="C413" s="89"/>
      <c r="D413" s="92" t="s">
        <v>252</v>
      </c>
      <c r="E413" s="93">
        <f>E387+E407</f>
        <v>544183</v>
      </c>
      <c r="F413" s="93">
        <f>F387+F407</f>
        <v>557889.6</v>
      </c>
      <c r="G413" s="93">
        <f>G387+G407</f>
        <v>253436.60000000003</v>
      </c>
      <c r="H413" s="187">
        <f>(G413/F413)*100</f>
        <v>45.42773337233748</v>
      </c>
    </row>
    <row r="414" spans="1:8" ht="15" hidden="1">
      <c r="A414" s="89"/>
      <c r="B414" s="89"/>
      <c r="C414" s="89"/>
      <c r="D414" s="92" t="s">
        <v>253</v>
      </c>
      <c r="E414" s="93"/>
      <c r="F414" s="93"/>
      <c r="G414" s="93"/>
      <c r="H414" s="203"/>
    </row>
    <row r="415" spans="1:8" ht="15" hidden="1">
      <c r="A415" s="89"/>
      <c r="B415" s="89"/>
      <c r="C415" s="89"/>
      <c r="D415" s="89" t="s">
        <v>254</v>
      </c>
      <c r="E415" s="94" t="e">
        <f>SUM(#REF!,E309,E312,E324,E329)</f>
        <v>#REF!</v>
      </c>
      <c r="F415" s="94"/>
      <c r="G415" s="94"/>
      <c r="H415" s="204"/>
    </row>
    <row r="416" spans="1:8" ht="15" hidden="1">
      <c r="A416" s="90"/>
      <c r="B416" s="90"/>
      <c r="C416" s="90"/>
      <c r="D416" s="90" t="s">
        <v>255</v>
      </c>
      <c r="E416" s="91"/>
      <c r="F416" s="91"/>
      <c r="G416" s="91"/>
      <c r="H416" s="202"/>
    </row>
    <row r="417" spans="1:8" ht="15" hidden="1">
      <c r="A417" s="90"/>
      <c r="B417" s="90"/>
      <c r="C417" s="90"/>
      <c r="D417" s="90" t="s">
        <v>254</v>
      </c>
      <c r="E417" s="91"/>
      <c r="F417" s="91"/>
      <c r="G417" s="91"/>
      <c r="H417" s="202"/>
    </row>
    <row r="418" spans="1:8" ht="15" hidden="1">
      <c r="A418" s="90"/>
      <c r="B418" s="90"/>
      <c r="C418" s="90"/>
      <c r="D418" s="90"/>
      <c r="E418" s="91"/>
      <c r="F418" s="91"/>
      <c r="G418" s="91"/>
      <c r="H418" s="202"/>
    </row>
    <row r="419" spans="1:8" ht="15" hidden="1">
      <c r="A419" s="90"/>
      <c r="B419" s="90"/>
      <c r="C419" s="90"/>
      <c r="D419" s="90" t="s">
        <v>256</v>
      </c>
      <c r="E419" s="91"/>
      <c r="F419" s="91"/>
      <c r="G419" s="91"/>
      <c r="H419" s="202"/>
    </row>
    <row r="420" spans="1:8" ht="15" hidden="1">
      <c r="A420" s="90"/>
      <c r="B420" s="90"/>
      <c r="C420" s="90"/>
      <c r="D420" s="90" t="s">
        <v>257</v>
      </c>
      <c r="E420" s="91"/>
      <c r="F420" s="91"/>
      <c r="G420" s="91"/>
      <c r="H420" s="202"/>
    </row>
    <row r="421" spans="1:8" ht="15" hidden="1">
      <c r="A421" s="90"/>
      <c r="B421" s="90"/>
      <c r="C421" s="90"/>
      <c r="D421" s="90" t="s">
        <v>258</v>
      </c>
      <c r="E421" s="91" t="e">
        <f>SUM(#REF!,E9,E78,E79,E80,E129,E164,E165,E166,E167,E168,E190,E202,E204,E244,E260,E261,E262,E263,E264,E265,E268,E269,E273,E275,E276,E277)</f>
        <v>#REF!</v>
      </c>
      <c r="F421" s="91"/>
      <c r="G421" s="91"/>
      <c r="H421" s="202"/>
    </row>
    <row r="422" spans="1:8" ht="15.75" hidden="1">
      <c r="A422" s="90"/>
      <c r="B422" s="90"/>
      <c r="C422" s="90"/>
      <c r="D422" s="95" t="s">
        <v>259</v>
      </c>
      <c r="E422" s="96">
        <v>0</v>
      </c>
      <c r="F422" s="96"/>
      <c r="G422" s="96"/>
      <c r="H422" s="205"/>
    </row>
    <row r="423" spans="1:8" ht="15" hidden="1">
      <c r="A423" s="90"/>
      <c r="B423" s="90"/>
      <c r="C423" s="90"/>
      <c r="D423" s="90"/>
      <c r="E423" s="91"/>
      <c r="F423" s="91"/>
      <c r="G423" s="91"/>
      <c r="H423" s="202"/>
    </row>
    <row r="424" spans="1:8" ht="15" hidden="1">
      <c r="A424" s="90"/>
      <c r="B424" s="90"/>
      <c r="C424" s="90"/>
      <c r="D424" s="90"/>
      <c r="E424" s="91"/>
      <c r="F424" s="91"/>
      <c r="G424" s="91"/>
      <c r="H424" s="202"/>
    </row>
    <row r="425" spans="1:8" ht="15">
      <c r="A425" s="90"/>
      <c r="B425" s="90"/>
      <c r="C425" s="90"/>
      <c r="D425" s="90"/>
      <c r="E425" s="91"/>
      <c r="F425" s="91"/>
      <c r="G425" s="91"/>
      <c r="H425" s="202"/>
    </row>
    <row r="426" spans="1:8" ht="15">
      <c r="A426" s="90"/>
      <c r="B426" s="90"/>
      <c r="C426" s="90"/>
      <c r="D426" s="90"/>
      <c r="E426" s="91"/>
      <c r="F426" s="91"/>
      <c r="G426" s="91"/>
      <c r="H426" s="202"/>
    </row>
    <row r="427" spans="1:8" ht="15.75" hidden="1">
      <c r="A427" s="90"/>
      <c r="B427" s="90"/>
      <c r="C427" s="90"/>
      <c r="D427" s="90" t="s">
        <v>255</v>
      </c>
      <c r="E427" s="96" t="e">
        <f>SUM(#REF!,E9,E78,E79,E80,E81,E129,E164,E165,E166,E167,E168,E190,E202,E203,E204,E243,E260,E261,E262,E263,E264,E265,E268,E269,E273,E275,E276,E277)</f>
        <v>#REF!</v>
      </c>
      <c r="F427" s="96" t="e">
        <f>SUM(#REF!,F9,F78,F79,F80,F81,F129,F164,F165,F166,F167,F168,F190,F202,F203,F204,F243,F260,F261,F262,F263,F264,F265,F268,F269,F273,F275,F276,F277)</f>
        <v>#REF!</v>
      </c>
      <c r="G427" s="96" t="e">
        <f>SUM(#REF!,G9,G78,G79,G80,G81,G129,G164,G165,G166,G167,G168,G190,G202,G203,G204,G243,G260,G261,G262,G263,G264,G265,G268,G269,G273,G275,G276,G277)</f>
        <v>#REF!</v>
      </c>
      <c r="H427" s="205" t="e">
        <f>SUM(#REF!,H9,H78,H79,H80,H81,H129,H164,H165,H166,H167,H168,H190,H202,H203,H204,H243,H260,H261,H262,H263,H264,H265,H268,H269,H273,H275,H276,H277)</f>
        <v>#REF!</v>
      </c>
    </row>
    <row r="428" spans="1:8" ht="15" hidden="1">
      <c r="A428" s="90"/>
      <c r="B428" s="90"/>
      <c r="C428" s="90"/>
      <c r="D428" s="90" t="s">
        <v>260</v>
      </c>
      <c r="E428" s="91">
        <f>SUM(E260,E261,E262,E263,E265)</f>
        <v>206090</v>
      </c>
      <c r="F428" s="91">
        <f>SUM(F260,F261,F262,F263,F265)</f>
        <v>206090</v>
      </c>
      <c r="G428" s="91">
        <f>SUM(G260,G261,G262,G263,G265)</f>
        <v>88244.9</v>
      </c>
      <c r="H428" s="202">
        <f>SUM(H260,H261,H262,H263,H265)</f>
        <v>200.58935428327382</v>
      </c>
    </row>
    <row r="429" spans="1:8" ht="15" hidden="1">
      <c r="A429" s="90"/>
      <c r="B429" s="90"/>
      <c r="C429" s="90"/>
      <c r="D429" s="90" t="s">
        <v>261</v>
      </c>
      <c r="E429" s="91" t="e">
        <f>SUM(#REF!,E78,E79,E80,E268,E269,E273)</f>
        <v>#REF!</v>
      </c>
      <c r="F429" s="91" t="e">
        <f>SUM(#REF!,F78,F79,F80,F268,F269,F273)</f>
        <v>#REF!</v>
      </c>
      <c r="G429" s="91" t="e">
        <f>SUM(#REF!,G78,G79,G80,G268,G269,G273)</f>
        <v>#REF!</v>
      </c>
      <c r="H429" s="202" t="e">
        <f>SUM(#REF!,H78,H79,H80,H268,H269,H273)</f>
        <v>#REF!</v>
      </c>
    </row>
    <row r="430" spans="1:8" ht="15" hidden="1">
      <c r="A430" s="90"/>
      <c r="B430" s="90"/>
      <c r="C430" s="90"/>
      <c r="D430" s="90" t="s">
        <v>262</v>
      </c>
      <c r="E430" s="91">
        <f>SUM(E9,E81,E129,E168,E190,E204,E243,E276)</f>
        <v>9333</v>
      </c>
      <c r="F430" s="91">
        <f>SUM(F9,F81,F129,F168,F190,F204,F243,F276)</f>
        <v>9333</v>
      </c>
      <c r="G430" s="91">
        <f>SUM(G9,G81,G129,G168,G190,G204,G243,G276)</f>
        <v>4911.9</v>
      </c>
      <c r="H430" s="202">
        <f>SUM(H9,H81,H129,H168,H190,H204,H243,H276)</f>
        <v>606.62883698767</v>
      </c>
    </row>
    <row r="431" spans="1:8" ht="15" hidden="1">
      <c r="A431" s="90"/>
      <c r="B431" s="90"/>
      <c r="C431" s="90"/>
      <c r="D431" s="90" t="s">
        <v>263</v>
      </c>
      <c r="E431" s="91"/>
      <c r="F431" s="91"/>
      <c r="G431" s="91"/>
      <c r="H431" s="202"/>
    </row>
    <row r="432" spans="1:8" ht="15" hidden="1">
      <c r="A432" s="90"/>
      <c r="B432" s="90"/>
      <c r="C432" s="90"/>
      <c r="D432" s="90" t="s">
        <v>264</v>
      </c>
      <c r="E432" s="91" t="e">
        <f>+E387-E427-E435-E436</f>
        <v>#REF!</v>
      </c>
      <c r="F432" s="91" t="e">
        <f>+F387-F427-F435-F436</f>
        <v>#REF!</v>
      </c>
      <c r="G432" s="91" t="e">
        <f>+G387-G427-G435-G436</f>
        <v>#REF!</v>
      </c>
      <c r="H432" s="202" t="e">
        <f>+H387-H427-H435-H436</f>
        <v>#REF!</v>
      </c>
    </row>
    <row r="433" spans="1:8" ht="15" hidden="1">
      <c r="A433" s="90"/>
      <c r="B433" s="90"/>
      <c r="C433" s="90"/>
      <c r="D433" s="90" t="s">
        <v>265</v>
      </c>
      <c r="E433" s="91" t="e">
        <f>SUM(#REF!,#REF!,E34,E36,E91,E97,E99,E102,E105,E106,E300,E311,E319,E321)</f>
        <v>#REF!</v>
      </c>
      <c r="F433" s="91" t="e">
        <f>SUM(#REF!,#REF!,F34,F36,F91,F97,F99,F102,F105,F106,F300,F311,F319,F321)</f>
        <v>#REF!</v>
      </c>
      <c r="G433" s="91" t="e">
        <f>SUM(#REF!,#REF!,G34,G36,G91,G97,G99,G102,G105,G106,G300,G311,G319,G321)</f>
        <v>#REF!</v>
      </c>
      <c r="H433" s="202" t="e">
        <f>SUM(#REF!,#REF!,H34,H36,H91,H97,H99,H102,H105,H106,H300,H311,H319,H321)</f>
        <v>#REF!</v>
      </c>
    </row>
    <row r="434" spans="1:8" ht="15" hidden="1">
      <c r="A434" s="90"/>
      <c r="B434" s="90"/>
      <c r="C434" s="90"/>
      <c r="D434" s="90" t="s">
        <v>266</v>
      </c>
      <c r="E434" s="91" t="e">
        <f>SUM(E62,#REF!,E148,E175,E191,E207,E223,E245)</f>
        <v>#REF!</v>
      </c>
      <c r="F434" s="91" t="e">
        <f>SUM(F62,#REF!,F148,F175,F191,F207,F223,F245)</f>
        <v>#REF!</v>
      </c>
      <c r="G434" s="91" t="e">
        <f>SUM(G62,#REF!,G148,G175,G191,G207,G223,G245)</f>
        <v>#REF!</v>
      </c>
      <c r="H434" s="202" t="e">
        <f>SUM(H62,#REF!,H148,H175,H191,H207,H223,H245)</f>
        <v>#REF!</v>
      </c>
    </row>
    <row r="435" spans="1:8" ht="15" hidden="1">
      <c r="A435" s="90"/>
      <c r="B435" s="90"/>
      <c r="C435" s="90"/>
      <c r="D435" s="90" t="s">
        <v>254</v>
      </c>
      <c r="E435" s="91" t="e">
        <f>SUM(#REF!,#REF!,E309,E312,E324,E329)</f>
        <v>#REF!</v>
      </c>
      <c r="F435" s="91" t="e">
        <f>SUM(#REF!,#REF!,F309,F312,F324,F329)</f>
        <v>#REF!</v>
      </c>
      <c r="G435" s="91" t="e">
        <f>SUM(#REF!,#REF!,G309,G312,G324,G329)</f>
        <v>#REF!</v>
      </c>
      <c r="H435" s="202" t="e">
        <f>SUM(#REF!,#REF!,H309,H312,H324,H329)</f>
        <v>#REF!</v>
      </c>
    </row>
    <row r="436" spans="1:8" ht="15" hidden="1">
      <c r="A436" s="90"/>
      <c r="B436" s="90"/>
      <c r="C436" s="90"/>
      <c r="D436" s="90" t="s">
        <v>256</v>
      </c>
      <c r="E436" s="91" t="e">
        <f>SUM(E10,E11,E12,E56,#REF!,#REF!,#REF!,#REF!,E66,#REF!,#REF!,#REF!,#REF!,#REF!,#REF!,E83,E84,#REF!,E85,#REF!,E86,E88,#REF!,E131,E132,E170,E221,E244,E279)</f>
        <v>#REF!</v>
      </c>
      <c r="F436" s="91" t="e">
        <f>SUM(F10,F11,F12,F56,#REF!,#REF!,#REF!,#REF!,F66,#REF!,#REF!,#REF!,#REF!,#REF!,#REF!,F83,F84,#REF!,F85,#REF!,F86,F88,#REF!,F131,F132,F170,F221,F244,F279)</f>
        <v>#REF!</v>
      </c>
      <c r="G436" s="91" t="e">
        <f>SUM(G10,G11,G12,G56,#REF!,#REF!,#REF!,#REF!,G66,#REF!,#REF!,#REF!,#REF!,#REF!,#REF!,G83,G84,#REF!,G85,#REF!,G86,G88,#REF!,G131,G132,G170,G221,G244,G279)</f>
        <v>#REF!</v>
      </c>
      <c r="H436" s="202" t="e">
        <f>SUM(H10,H11,H12,H56,#REF!,#REF!,#REF!,#REF!,H66,#REF!,#REF!,#REF!,#REF!,#REF!,#REF!,H83,H84,#REF!,H85,#REF!,H86,H88,#REF!,H131,H132,H170,H221,H244,H279)</f>
        <v>#REF!</v>
      </c>
    </row>
    <row r="437" spans="1:8" ht="15" hidden="1">
      <c r="A437" s="90"/>
      <c r="B437" s="90"/>
      <c r="C437" s="90"/>
      <c r="D437" s="90"/>
      <c r="E437" s="91"/>
      <c r="F437" s="91"/>
      <c r="G437" s="91"/>
      <c r="H437" s="202"/>
    </row>
    <row r="438" spans="1:8" ht="15" hidden="1">
      <c r="A438" s="90"/>
      <c r="B438" s="90"/>
      <c r="C438" s="90"/>
      <c r="D438" s="90"/>
      <c r="E438" s="91"/>
      <c r="F438" s="91"/>
      <c r="G438" s="91"/>
      <c r="H438" s="202"/>
    </row>
    <row r="439" spans="1:8" ht="15" hidden="1">
      <c r="A439" s="90"/>
      <c r="B439" s="90"/>
      <c r="C439" s="90"/>
      <c r="D439" s="90"/>
      <c r="E439" s="91">
        <f>SUM(E305,E309,E312,E324,E329)</f>
        <v>18700</v>
      </c>
      <c r="F439" s="91">
        <f>SUM(F305,F309,F312,F324,F329)</f>
        <v>18700</v>
      </c>
      <c r="G439" s="91">
        <f>SUM(G305,G309,G312,G324,G329)</f>
        <v>10956.1</v>
      </c>
      <c r="H439" s="202" t="e">
        <f>SUM(H305,H309,H312,H324,H329)</f>
        <v>#DIV/0!</v>
      </c>
    </row>
    <row r="440" spans="1:8" ht="15" hidden="1">
      <c r="A440" s="90"/>
      <c r="B440" s="90"/>
      <c r="C440" s="90"/>
      <c r="D440" s="90"/>
      <c r="E440" s="91" t="e">
        <f>SUM(#REF!,#REF!,E66,#REF!,#REF!,#REF!,#REF!,#REF!,#REF!,E244)</f>
        <v>#REF!</v>
      </c>
      <c r="F440" s="91" t="e">
        <f>SUM(#REF!,#REF!,F66,#REF!,#REF!,#REF!,#REF!,#REF!,#REF!,F244)</f>
        <v>#REF!</v>
      </c>
      <c r="G440" s="91" t="e">
        <f>SUM(#REF!,#REF!,G66,#REF!,#REF!,#REF!,#REF!,#REF!,#REF!,G244)</f>
        <v>#REF!</v>
      </c>
      <c r="H440" s="202" t="e">
        <f>SUM(#REF!,#REF!,H66,#REF!,#REF!,#REF!,#REF!,#REF!,#REF!,H244)</f>
        <v>#REF!</v>
      </c>
    </row>
    <row r="441" spans="1:8" ht="15" hidden="1">
      <c r="A441" s="90"/>
      <c r="B441" s="90"/>
      <c r="C441" s="90"/>
      <c r="D441" s="90"/>
      <c r="E441" s="91"/>
      <c r="F441" s="91"/>
      <c r="G441" s="91"/>
      <c r="H441" s="202"/>
    </row>
    <row r="442" spans="1:8" ht="15" hidden="1">
      <c r="A442" s="90"/>
      <c r="B442" s="90"/>
      <c r="C442" s="90"/>
      <c r="D442" s="90"/>
      <c r="E442" s="91" t="e">
        <f>SUM(E439:E441)</f>
        <v>#REF!</v>
      </c>
      <c r="F442" s="91" t="e">
        <f>SUM(F439:F441)</f>
        <v>#REF!</v>
      </c>
      <c r="G442" s="91" t="e">
        <f>SUM(G439:G441)</f>
        <v>#REF!</v>
      </c>
      <c r="H442" s="202" t="e">
        <f>SUM(H439:H441)</f>
        <v>#DIV/0!</v>
      </c>
    </row>
    <row r="443" spans="1:8" ht="15">
      <c r="A443" s="90"/>
      <c r="B443" s="90"/>
      <c r="C443" s="90"/>
      <c r="D443" s="90"/>
      <c r="E443" s="91"/>
      <c r="F443" s="91"/>
      <c r="G443" s="91"/>
      <c r="H443" s="202"/>
    </row>
    <row r="444" spans="1:8" ht="15">
      <c r="A444" s="90"/>
      <c r="B444" s="90"/>
      <c r="C444" s="90"/>
      <c r="D444" s="90"/>
      <c r="E444" s="91"/>
      <c r="F444" s="91"/>
      <c r="G444" s="91"/>
      <c r="H444" s="202"/>
    </row>
    <row r="445" spans="1:8" ht="15">
      <c r="A445" s="90"/>
      <c r="B445" s="90"/>
      <c r="C445" s="90"/>
      <c r="D445" s="90"/>
      <c r="E445" s="91"/>
      <c r="F445" s="91"/>
      <c r="G445" s="91"/>
      <c r="H445" s="202"/>
    </row>
    <row r="446" spans="1:8" ht="15">
      <c r="A446" s="90"/>
      <c r="B446" s="90"/>
      <c r="C446" s="90"/>
      <c r="D446" s="90"/>
      <c r="E446" s="91"/>
      <c r="F446" s="91"/>
      <c r="G446" s="91"/>
      <c r="H446" s="202"/>
    </row>
    <row r="447" spans="1:8" ht="15">
      <c r="A447" s="90"/>
      <c r="B447" s="90"/>
      <c r="C447" s="90"/>
      <c r="D447" s="90"/>
      <c r="E447" s="91"/>
      <c r="F447" s="91"/>
      <c r="G447" s="91"/>
      <c r="H447" s="202"/>
    </row>
    <row r="448" spans="1:8" ht="15">
      <c r="A448" s="90"/>
      <c r="B448" s="90"/>
      <c r="C448" s="90"/>
      <c r="D448" s="90"/>
      <c r="E448" s="91"/>
      <c r="F448" s="91"/>
      <c r="G448" s="91"/>
      <c r="H448" s="202"/>
    </row>
    <row r="449" spans="1:8" ht="15">
      <c r="A449" s="90"/>
      <c r="B449" s="90"/>
      <c r="C449" s="90"/>
      <c r="D449" s="90"/>
      <c r="E449" s="91"/>
      <c r="F449" s="91"/>
      <c r="G449" s="91"/>
      <c r="H449" s="202"/>
    </row>
    <row r="450" spans="1:8" ht="15">
      <c r="A450" s="90"/>
      <c r="B450" s="90"/>
      <c r="C450" s="90"/>
      <c r="D450" s="90"/>
      <c r="E450" s="91"/>
      <c r="F450" s="91"/>
      <c r="G450" s="91"/>
      <c r="H450" s="202"/>
    </row>
    <row r="451" spans="1:8" ht="15">
      <c r="A451" s="90"/>
      <c r="B451" s="90"/>
      <c r="C451" s="90"/>
      <c r="D451" s="90"/>
      <c r="E451" s="91"/>
      <c r="F451" s="91"/>
      <c r="G451" s="91"/>
      <c r="H451" s="202"/>
    </row>
    <row r="452" spans="1:8" ht="15">
      <c r="A452" s="90"/>
      <c r="B452" s="90"/>
      <c r="C452" s="90"/>
      <c r="D452" s="90"/>
      <c r="E452" s="91"/>
      <c r="F452" s="91"/>
      <c r="G452" s="91"/>
      <c r="H452" s="202"/>
    </row>
    <row r="453" spans="1:8" ht="15">
      <c r="A453" s="90"/>
      <c r="B453" s="90"/>
      <c r="C453" s="90"/>
      <c r="D453" s="90"/>
      <c r="E453" s="91"/>
      <c r="F453" s="91"/>
      <c r="G453" s="91"/>
      <c r="H453" s="202"/>
    </row>
    <row r="454" spans="1:8" ht="15">
      <c r="A454" s="90"/>
      <c r="B454" s="90"/>
      <c r="C454" s="90"/>
      <c r="D454" s="90"/>
      <c r="E454" s="91"/>
      <c r="F454" s="91"/>
      <c r="G454" s="91"/>
      <c r="H454" s="202"/>
    </row>
    <row r="455" spans="1:8" ht="15">
      <c r="A455" s="90"/>
      <c r="B455" s="90"/>
      <c r="C455" s="90"/>
      <c r="D455" s="90"/>
      <c r="E455" s="91"/>
      <c r="F455" s="91"/>
      <c r="G455" s="91"/>
      <c r="H455" s="202"/>
    </row>
    <row r="456" spans="1:8" ht="15">
      <c r="A456" s="90"/>
      <c r="B456" s="90"/>
      <c r="C456" s="90"/>
      <c r="D456" s="90"/>
      <c r="E456" s="91"/>
      <c r="F456" s="91"/>
      <c r="G456" s="91"/>
      <c r="H456" s="202"/>
    </row>
    <row r="457" spans="1:8" ht="15">
      <c r="A457" s="90"/>
      <c r="B457" s="90"/>
      <c r="C457" s="90"/>
      <c r="D457" s="90"/>
      <c r="E457" s="91"/>
      <c r="F457" s="91"/>
      <c r="G457" s="91"/>
      <c r="H457" s="202"/>
    </row>
    <row r="458" spans="1:8" ht="15">
      <c r="A458" s="90"/>
      <c r="B458" s="90"/>
      <c r="C458" s="90"/>
      <c r="D458" s="90"/>
      <c r="E458" s="91"/>
      <c r="F458" s="91"/>
      <c r="G458" s="91"/>
      <c r="H458" s="202"/>
    </row>
    <row r="459" spans="1:8" ht="15">
      <c r="A459" s="90"/>
      <c r="B459" s="90"/>
      <c r="C459" s="90"/>
      <c r="D459" s="90"/>
      <c r="E459" s="91"/>
      <c r="F459" s="91"/>
      <c r="G459" s="91"/>
      <c r="H459" s="202"/>
    </row>
    <row r="460" spans="1:8" ht="15">
      <c r="A460" s="90"/>
      <c r="B460" s="90"/>
      <c r="C460" s="90"/>
      <c r="D460" s="90"/>
      <c r="E460" s="91"/>
      <c r="F460" s="91"/>
      <c r="G460" s="91"/>
      <c r="H460" s="202"/>
    </row>
    <row r="461" spans="1:8" ht="15">
      <c r="A461" s="90"/>
      <c r="B461" s="90"/>
      <c r="C461" s="90"/>
      <c r="D461" s="90"/>
      <c r="E461" s="91"/>
      <c r="F461" s="91"/>
      <c r="G461" s="91"/>
      <c r="H461" s="202"/>
    </row>
    <row r="462" spans="1:8" ht="15">
      <c r="A462" s="90"/>
      <c r="B462" s="90"/>
      <c r="C462" s="90"/>
      <c r="D462" s="90"/>
      <c r="E462" s="91"/>
      <c r="F462" s="91"/>
      <c r="G462" s="91"/>
      <c r="H462" s="202"/>
    </row>
    <row r="463" spans="1:8" ht="15">
      <c r="A463" s="90"/>
      <c r="B463" s="90"/>
      <c r="C463" s="90"/>
      <c r="D463" s="90"/>
      <c r="E463" s="91"/>
      <c r="F463" s="91"/>
      <c r="G463" s="91"/>
      <c r="H463" s="202"/>
    </row>
    <row r="464" spans="1:8" ht="15">
      <c r="A464" s="90"/>
      <c r="B464" s="90"/>
      <c r="C464" s="90"/>
      <c r="D464" s="90"/>
      <c r="E464" s="91"/>
      <c r="F464" s="91"/>
      <c r="G464" s="91"/>
      <c r="H464" s="202"/>
    </row>
    <row r="465" spans="1:8" ht="15">
      <c r="A465" s="90"/>
      <c r="B465" s="90"/>
      <c r="C465" s="90"/>
      <c r="D465" s="90"/>
      <c r="E465" s="91"/>
      <c r="F465" s="91"/>
      <c r="G465" s="91"/>
      <c r="H465" s="202"/>
    </row>
    <row r="466" spans="1:8" ht="15">
      <c r="A466" s="90"/>
      <c r="B466" s="90"/>
      <c r="C466" s="90"/>
      <c r="D466" s="90"/>
      <c r="E466" s="91"/>
      <c r="F466" s="91"/>
      <c r="G466" s="91"/>
      <c r="H466" s="202"/>
    </row>
    <row r="467" spans="1:8" ht="15">
      <c r="A467" s="90"/>
      <c r="B467" s="90"/>
      <c r="C467" s="90"/>
      <c r="D467" s="90"/>
      <c r="E467" s="91"/>
      <c r="F467" s="91"/>
      <c r="G467" s="91"/>
      <c r="H467" s="202"/>
    </row>
    <row r="468" spans="1:8" ht="15">
      <c r="A468" s="90"/>
      <c r="B468" s="90"/>
      <c r="C468" s="90"/>
      <c r="D468" s="90"/>
      <c r="E468" s="91"/>
      <c r="F468" s="91"/>
      <c r="G468" s="91"/>
      <c r="H468" s="202"/>
    </row>
    <row r="469" spans="1:8" ht="15">
      <c r="A469" s="90"/>
      <c r="B469" s="90"/>
      <c r="C469" s="90"/>
      <c r="D469" s="90"/>
      <c r="E469" s="91"/>
      <c r="F469" s="91"/>
      <c r="G469" s="91"/>
      <c r="H469" s="202"/>
    </row>
    <row r="470" spans="1:8" ht="15">
      <c r="A470" s="90"/>
      <c r="B470" s="90"/>
      <c r="C470" s="90"/>
      <c r="D470" s="90"/>
      <c r="E470" s="91"/>
      <c r="F470" s="91"/>
      <c r="G470" s="91"/>
      <c r="H470" s="202"/>
    </row>
    <row r="471" spans="1:8" ht="15">
      <c r="A471" s="90"/>
      <c r="B471" s="90"/>
      <c r="C471" s="90"/>
      <c r="D471" s="90"/>
      <c r="E471" s="91"/>
      <c r="F471" s="91"/>
      <c r="G471" s="91"/>
      <c r="H471" s="202"/>
    </row>
    <row r="472" spans="1:8" ht="15">
      <c r="A472" s="90"/>
      <c r="B472" s="90"/>
      <c r="C472" s="90"/>
      <c r="D472" s="90"/>
      <c r="E472" s="91"/>
      <c r="F472" s="91"/>
      <c r="G472" s="91"/>
      <c r="H472" s="202"/>
    </row>
    <row r="473" spans="1:8" ht="15">
      <c r="A473" s="90"/>
      <c r="B473" s="90"/>
      <c r="C473" s="90"/>
      <c r="D473" s="90"/>
      <c r="E473" s="91"/>
      <c r="F473" s="91"/>
      <c r="G473" s="91"/>
      <c r="H473" s="202"/>
    </row>
    <row r="474" spans="1:8" ht="15">
      <c r="A474" s="90"/>
      <c r="B474" s="90"/>
      <c r="C474" s="90"/>
      <c r="D474" s="90"/>
      <c r="E474" s="91"/>
      <c r="F474" s="91"/>
      <c r="G474" s="91"/>
      <c r="H474" s="202"/>
    </row>
    <row r="475" spans="1:8" ht="15">
      <c r="A475" s="90"/>
      <c r="B475" s="90"/>
      <c r="C475" s="90"/>
      <c r="D475" s="90"/>
      <c r="E475" s="91"/>
      <c r="F475" s="91"/>
      <c r="G475" s="91"/>
      <c r="H475" s="202"/>
    </row>
    <row r="476" spans="1:8" ht="15">
      <c r="A476" s="90"/>
      <c r="B476" s="90"/>
      <c r="C476" s="90"/>
      <c r="D476" s="90"/>
      <c r="E476" s="91"/>
      <c r="F476" s="91"/>
      <c r="G476" s="91"/>
      <c r="H476" s="202"/>
    </row>
    <row r="477" spans="1:8" ht="15">
      <c r="A477" s="90"/>
      <c r="B477" s="90"/>
      <c r="C477" s="90"/>
      <c r="D477" s="90"/>
      <c r="E477" s="91"/>
      <c r="F477" s="91"/>
      <c r="G477" s="91"/>
      <c r="H477" s="202"/>
    </row>
    <row r="478" spans="1:8" ht="15">
      <c r="A478" s="90"/>
      <c r="B478" s="90"/>
      <c r="C478" s="90"/>
      <c r="D478" s="90"/>
      <c r="E478" s="91"/>
      <c r="F478" s="91"/>
      <c r="G478" s="91"/>
      <c r="H478" s="202"/>
    </row>
  </sheetData>
  <sheetProtection/>
  <mergeCells count="2">
    <mergeCell ref="A1:C1"/>
    <mergeCell ref="A3:E3"/>
  </mergeCells>
  <printOptions/>
  <pageMargins left="0.6299212598425197" right="0.1968503937007874" top="0.2362204724409449" bottom="0.2362204724409449" header="0.03937007874015748" footer="0.07874015748031496"/>
  <pageSetup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PageLayoutView="0" workbookViewId="0" topLeftCell="A7">
      <selection activeCell="H26" sqref="H26"/>
    </sheetView>
  </sheetViews>
  <sheetFormatPr defaultColWidth="9.140625" defaultRowHeight="12.75"/>
  <cols>
    <col min="1" max="1" width="37.7109375" style="0" customWidth="1"/>
    <col min="2" max="2" width="13.57421875" style="0" customWidth="1"/>
    <col min="3" max="4" width="10.8515625" style="0" hidden="1" customWidth="1"/>
    <col min="5" max="5" width="6.421875" style="349" customWidth="1"/>
    <col min="6" max="6" width="11.7109375" style="0" customWidth="1"/>
    <col min="7" max="8" width="11.57421875" style="0" customWidth="1"/>
    <col min="9" max="9" width="11.57421875" style="529" customWidth="1"/>
    <col min="10" max="10" width="11.421875" style="529" customWidth="1"/>
    <col min="11" max="11" width="9.8515625" style="529" customWidth="1"/>
    <col min="12" max="12" width="9.140625" style="529" customWidth="1"/>
    <col min="13" max="13" width="9.28125" style="529" bestFit="1" customWidth="1"/>
    <col min="14" max="14" width="9.140625" style="529" customWidth="1"/>
    <col min="15" max="15" width="12.00390625" style="529" customWidth="1"/>
    <col min="16" max="16" width="9.140625" style="878" customWidth="1"/>
    <col min="17" max="17" width="3.421875" style="529" customWidth="1"/>
    <col min="18" max="18" width="12.57421875" style="529" customWidth="1"/>
    <col min="19" max="19" width="11.8515625" style="529" customWidth="1"/>
    <col min="20" max="20" width="12.00390625" style="529" customWidth="1"/>
  </cols>
  <sheetData>
    <row r="1" spans="1:11" ht="26.25">
      <c r="A1" s="348" t="s">
        <v>667</v>
      </c>
      <c r="J1" s="304"/>
      <c r="K1" s="304"/>
    </row>
    <row r="2" spans="1:11" ht="21.75" customHeight="1">
      <c r="A2" s="350" t="s">
        <v>501</v>
      </c>
      <c r="B2" s="351"/>
      <c r="J2" s="304"/>
      <c r="K2" s="304"/>
    </row>
    <row r="3" spans="1:11" ht="12.75">
      <c r="A3" s="235"/>
      <c r="J3" s="304"/>
      <c r="K3" s="304"/>
    </row>
    <row r="4" spans="2:11" ht="13.5" thickBot="1">
      <c r="B4" s="352"/>
      <c r="C4" s="352"/>
      <c r="D4" s="352"/>
      <c r="E4" s="353"/>
      <c r="F4" s="352"/>
      <c r="G4" s="352"/>
      <c r="J4" s="304"/>
      <c r="K4" s="304"/>
    </row>
    <row r="5" spans="1:11" ht="16.5" thickBot="1">
      <c r="A5" s="354" t="s">
        <v>502</v>
      </c>
      <c r="B5" s="355" t="s">
        <v>680</v>
      </c>
      <c r="C5" s="356"/>
      <c r="D5" s="356"/>
      <c r="E5" s="357"/>
      <c r="F5" s="356"/>
      <c r="G5" s="358"/>
      <c r="H5" s="359"/>
      <c r="I5" s="946"/>
      <c r="J5" s="947"/>
      <c r="K5" s="947"/>
    </row>
    <row r="6" spans="1:11" ht="23.25" customHeight="1" thickBot="1">
      <c r="A6" s="235" t="s">
        <v>503</v>
      </c>
      <c r="J6" s="304"/>
      <c r="K6" s="304"/>
    </row>
    <row r="7" spans="1:20" ht="15.75" thickBot="1">
      <c r="A7" s="360"/>
      <c r="B7" s="361"/>
      <c r="C7" s="361"/>
      <c r="D7" s="361"/>
      <c r="E7" s="362"/>
      <c r="F7" s="361"/>
      <c r="G7" s="361"/>
      <c r="H7" s="363"/>
      <c r="I7" s="948"/>
      <c r="J7" s="949" t="s">
        <v>6</v>
      </c>
      <c r="K7" s="950" t="s">
        <v>504</v>
      </c>
      <c r="L7" s="951"/>
      <c r="M7" s="952"/>
      <c r="N7" s="953"/>
      <c r="O7" s="1093" t="s">
        <v>505</v>
      </c>
      <c r="P7" s="1094" t="s">
        <v>506</v>
      </c>
      <c r="R7" s="1095" t="s">
        <v>669</v>
      </c>
      <c r="S7" s="1095" t="s">
        <v>670</v>
      </c>
      <c r="T7" s="1095" t="s">
        <v>669</v>
      </c>
    </row>
    <row r="8" spans="1:20" ht="13.5" thickBot="1">
      <c r="A8" s="370" t="s">
        <v>4</v>
      </c>
      <c r="B8" s="371" t="s">
        <v>507</v>
      </c>
      <c r="C8" s="371" t="s">
        <v>508</v>
      </c>
      <c r="D8" s="371" t="s">
        <v>509</v>
      </c>
      <c r="E8" s="371" t="s">
        <v>510</v>
      </c>
      <c r="F8" s="371" t="s">
        <v>671</v>
      </c>
      <c r="G8" s="371" t="s">
        <v>511</v>
      </c>
      <c r="H8" s="372" t="s">
        <v>512</v>
      </c>
      <c r="I8" s="954" t="s">
        <v>513</v>
      </c>
      <c r="J8" s="955">
        <v>2011</v>
      </c>
      <c r="K8" s="956" t="s">
        <v>516</v>
      </c>
      <c r="L8" s="957" t="s">
        <v>519</v>
      </c>
      <c r="M8" s="957" t="s">
        <v>522</v>
      </c>
      <c r="N8" s="958" t="s">
        <v>525</v>
      </c>
      <c r="O8" s="1096" t="s">
        <v>526</v>
      </c>
      <c r="P8" s="1097" t="s">
        <v>527</v>
      </c>
      <c r="R8" s="1098" t="s">
        <v>672</v>
      </c>
      <c r="S8" s="1099" t="s">
        <v>673</v>
      </c>
      <c r="T8" s="1099" t="s">
        <v>674</v>
      </c>
    </row>
    <row r="9" spans="1:20" ht="12.75">
      <c r="A9" s="378" t="s">
        <v>528</v>
      </c>
      <c r="B9" s="297"/>
      <c r="C9" s="379">
        <v>104</v>
      </c>
      <c r="D9" s="379">
        <v>104</v>
      </c>
      <c r="E9" s="380"/>
      <c r="F9" s="1100">
        <v>6</v>
      </c>
      <c r="G9" s="1100">
        <v>6</v>
      </c>
      <c r="H9" s="1100">
        <v>7</v>
      </c>
      <c r="I9" s="972">
        <v>6</v>
      </c>
      <c r="J9" s="1101"/>
      <c r="K9" s="966">
        <v>6</v>
      </c>
      <c r="L9" s="967"/>
      <c r="M9" s="968"/>
      <c r="N9" s="969"/>
      <c r="O9" s="1005" t="s">
        <v>529</v>
      </c>
      <c r="P9" s="1102" t="s">
        <v>529</v>
      </c>
      <c r="Q9" s="1103"/>
      <c r="R9" s="1104">
        <v>6</v>
      </c>
      <c r="S9" s="972"/>
      <c r="T9" s="972"/>
    </row>
    <row r="10" spans="1:20" ht="13.5" thickBot="1">
      <c r="A10" s="391" t="s">
        <v>530</v>
      </c>
      <c r="B10" s="392"/>
      <c r="C10" s="393">
        <v>101</v>
      </c>
      <c r="D10" s="393">
        <v>104</v>
      </c>
      <c r="E10" s="394"/>
      <c r="F10" s="1105">
        <v>5.5</v>
      </c>
      <c r="G10" s="1105">
        <v>5.9</v>
      </c>
      <c r="H10" s="1105">
        <v>6.9</v>
      </c>
      <c r="I10" s="983">
        <v>6</v>
      </c>
      <c r="J10" s="1106"/>
      <c r="K10" s="977">
        <v>6</v>
      </c>
      <c r="L10" s="978"/>
      <c r="M10" s="979"/>
      <c r="N10" s="980"/>
      <c r="O10" s="1107" t="s">
        <v>529</v>
      </c>
      <c r="P10" s="1108" t="s">
        <v>529</v>
      </c>
      <c r="Q10" s="1103"/>
      <c r="R10" s="1109">
        <v>6</v>
      </c>
      <c r="S10" s="983"/>
      <c r="T10" s="983"/>
    </row>
    <row r="11" spans="1:20" ht="12.75">
      <c r="A11" s="402" t="s">
        <v>531</v>
      </c>
      <c r="B11" s="403" t="s">
        <v>532</v>
      </c>
      <c r="C11" s="298">
        <v>37915</v>
      </c>
      <c r="D11" s="298">
        <v>39774</v>
      </c>
      <c r="E11" s="404" t="s">
        <v>533</v>
      </c>
      <c r="F11" s="1076">
        <v>1259</v>
      </c>
      <c r="G11" s="1076">
        <v>1342.7</v>
      </c>
      <c r="H11" s="1076">
        <v>1459</v>
      </c>
      <c r="I11" s="994">
        <v>1518</v>
      </c>
      <c r="J11" s="1110" t="s">
        <v>529</v>
      </c>
      <c r="K11" s="988">
        <v>1518</v>
      </c>
      <c r="L11" s="989">
        <f>R11-K11</f>
        <v>0</v>
      </c>
      <c r="M11" s="990"/>
      <c r="N11" s="991"/>
      <c r="O11" s="992" t="s">
        <v>529</v>
      </c>
      <c r="P11" s="1111" t="s">
        <v>529</v>
      </c>
      <c r="Q11" s="1103"/>
      <c r="R11" s="1104">
        <v>1518</v>
      </c>
      <c r="S11" s="994"/>
      <c r="T11" s="994"/>
    </row>
    <row r="12" spans="1:20" ht="12.75">
      <c r="A12" s="415" t="s">
        <v>534</v>
      </c>
      <c r="B12" s="416" t="s">
        <v>535</v>
      </c>
      <c r="C12" s="417">
        <v>-16164</v>
      </c>
      <c r="D12" s="417">
        <v>-17825</v>
      </c>
      <c r="E12" s="404" t="s">
        <v>536</v>
      </c>
      <c r="F12" s="1076">
        <v>-1259</v>
      </c>
      <c r="G12" s="1076">
        <v>-1342.7</v>
      </c>
      <c r="H12" s="1076">
        <v>-1459</v>
      </c>
      <c r="I12" s="994">
        <v>1518</v>
      </c>
      <c r="J12" s="1112" t="s">
        <v>529</v>
      </c>
      <c r="K12" s="996">
        <v>1518</v>
      </c>
      <c r="L12" s="989">
        <f aca="true" t="shared" si="0" ref="L12:L40">R12-K12</f>
        <v>0</v>
      </c>
      <c r="M12" s="990"/>
      <c r="N12" s="991"/>
      <c r="O12" s="992" t="s">
        <v>529</v>
      </c>
      <c r="P12" s="1111" t="s">
        <v>529</v>
      </c>
      <c r="Q12" s="1103"/>
      <c r="R12" s="1113">
        <v>1518</v>
      </c>
      <c r="S12" s="994"/>
      <c r="T12" s="994"/>
    </row>
    <row r="13" spans="1:20" ht="12.75">
      <c r="A13" s="415" t="s">
        <v>537</v>
      </c>
      <c r="B13" s="416" t="s">
        <v>538</v>
      </c>
      <c r="C13" s="417">
        <v>604</v>
      </c>
      <c r="D13" s="417">
        <v>619</v>
      </c>
      <c r="E13" s="404" t="s">
        <v>539</v>
      </c>
      <c r="F13" s="1076"/>
      <c r="G13" s="1076"/>
      <c r="H13" s="1076"/>
      <c r="I13" s="994"/>
      <c r="J13" s="1112" t="s">
        <v>529</v>
      </c>
      <c r="K13" s="996"/>
      <c r="L13" s="989">
        <f t="shared" si="0"/>
        <v>0</v>
      </c>
      <c r="M13" s="990"/>
      <c r="N13" s="991"/>
      <c r="O13" s="992" t="s">
        <v>529</v>
      </c>
      <c r="P13" s="1111" t="s">
        <v>529</v>
      </c>
      <c r="Q13" s="1103"/>
      <c r="R13" s="1113"/>
      <c r="S13" s="994"/>
      <c r="T13" s="994"/>
    </row>
    <row r="14" spans="1:20" ht="12.75">
      <c r="A14" s="415" t="s">
        <v>540</v>
      </c>
      <c r="B14" s="416" t="s">
        <v>541</v>
      </c>
      <c r="C14" s="417">
        <v>221</v>
      </c>
      <c r="D14" s="417">
        <v>610</v>
      </c>
      <c r="E14" s="404" t="s">
        <v>529</v>
      </c>
      <c r="F14" s="1076">
        <v>67</v>
      </c>
      <c r="G14" s="1076">
        <v>94.61</v>
      </c>
      <c r="H14" s="1076">
        <v>62</v>
      </c>
      <c r="I14" s="994">
        <v>86</v>
      </c>
      <c r="J14" s="1112" t="s">
        <v>529</v>
      </c>
      <c r="K14" s="996">
        <v>545</v>
      </c>
      <c r="L14" s="989">
        <f t="shared" si="0"/>
        <v>-173</v>
      </c>
      <c r="M14" s="990"/>
      <c r="N14" s="991"/>
      <c r="O14" s="992" t="s">
        <v>529</v>
      </c>
      <c r="P14" s="1111" t="s">
        <v>529</v>
      </c>
      <c r="Q14" s="1103"/>
      <c r="R14" s="1113">
        <v>372</v>
      </c>
      <c r="S14" s="994"/>
      <c r="T14" s="994"/>
    </row>
    <row r="15" spans="1:20" ht="13.5" thickBot="1">
      <c r="A15" s="378" t="s">
        <v>542</v>
      </c>
      <c r="B15" s="422" t="s">
        <v>543</v>
      </c>
      <c r="C15" s="423">
        <v>2021</v>
      </c>
      <c r="D15" s="423">
        <v>852</v>
      </c>
      <c r="E15" s="424" t="s">
        <v>544</v>
      </c>
      <c r="F15" s="1078">
        <v>394</v>
      </c>
      <c r="G15" s="1078">
        <v>442.65</v>
      </c>
      <c r="H15" s="1078">
        <v>447</v>
      </c>
      <c r="I15" s="1007">
        <v>369</v>
      </c>
      <c r="J15" s="1114" t="s">
        <v>529</v>
      </c>
      <c r="K15" s="1001">
        <v>429</v>
      </c>
      <c r="L15" s="1002">
        <f t="shared" si="0"/>
        <v>356</v>
      </c>
      <c r="M15" s="1003"/>
      <c r="N15" s="1004"/>
      <c r="O15" s="1005" t="s">
        <v>529</v>
      </c>
      <c r="P15" s="1102" t="s">
        <v>529</v>
      </c>
      <c r="Q15" s="1103"/>
      <c r="R15" s="1115">
        <v>785</v>
      </c>
      <c r="S15" s="1007"/>
      <c r="T15" s="1007"/>
    </row>
    <row r="16" spans="1:20" ht="15.75" thickBot="1">
      <c r="A16" s="435" t="s">
        <v>545</v>
      </c>
      <c r="B16" s="436"/>
      <c r="C16" s="437">
        <v>24618</v>
      </c>
      <c r="D16" s="437">
        <v>24087</v>
      </c>
      <c r="E16" s="438"/>
      <c r="F16" s="1116">
        <v>465</v>
      </c>
      <c r="G16" s="1116">
        <v>544.21</v>
      </c>
      <c r="H16" s="1116">
        <v>514</v>
      </c>
      <c r="I16" s="1019">
        <v>455</v>
      </c>
      <c r="J16" s="1117" t="s">
        <v>529</v>
      </c>
      <c r="K16" s="1012">
        <v>973</v>
      </c>
      <c r="L16" s="1013">
        <f t="shared" si="0"/>
        <v>184</v>
      </c>
      <c r="M16" s="1014"/>
      <c r="N16" s="1015"/>
      <c r="O16" s="1016" t="s">
        <v>529</v>
      </c>
      <c r="P16" s="1118" t="s">
        <v>529</v>
      </c>
      <c r="Q16" s="1103"/>
      <c r="R16" s="1119">
        <f>R11-R12+R14+R15</f>
        <v>1157</v>
      </c>
      <c r="S16" s="1019"/>
      <c r="T16" s="1019"/>
    </row>
    <row r="17" spans="1:20" ht="12.75">
      <c r="A17" s="378" t="s">
        <v>546</v>
      </c>
      <c r="B17" s="403" t="s">
        <v>547</v>
      </c>
      <c r="C17" s="298">
        <v>7043</v>
      </c>
      <c r="D17" s="298">
        <v>7240</v>
      </c>
      <c r="E17" s="424">
        <v>401</v>
      </c>
      <c r="F17" s="1078"/>
      <c r="G17" s="1078"/>
      <c r="H17" s="1078"/>
      <c r="I17" s="1007"/>
      <c r="J17" s="1110" t="s">
        <v>529</v>
      </c>
      <c r="K17" s="1001">
        <v>265</v>
      </c>
      <c r="L17" s="1020">
        <f t="shared" si="0"/>
        <v>-265</v>
      </c>
      <c r="M17" s="1021"/>
      <c r="N17" s="1022"/>
      <c r="O17" s="1005" t="s">
        <v>529</v>
      </c>
      <c r="P17" s="1102" t="s">
        <v>529</v>
      </c>
      <c r="Q17" s="1103"/>
      <c r="R17" s="1120"/>
      <c r="S17" s="1007"/>
      <c r="T17" s="1007"/>
    </row>
    <row r="18" spans="1:20" ht="12.75">
      <c r="A18" s="415" t="s">
        <v>548</v>
      </c>
      <c r="B18" s="416" t="s">
        <v>549</v>
      </c>
      <c r="C18" s="417">
        <v>1001</v>
      </c>
      <c r="D18" s="417">
        <v>820</v>
      </c>
      <c r="E18" s="404" t="s">
        <v>550</v>
      </c>
      <c r="F18" s="1076">
        <v>153</v>
      </c>
      <c r="G18" s="1076">
        <v>97.5</v>
      </c>
      <c r="H18" s="1076">
        <v>168</v>
      </c>
      <c r="I18" s="994">
        <v>165</v>
      </c>
      <c r="J18" s="1112" t="s">
        <v>529</v>
      </c>
      <c r="K18" s="996">
        <v>209</v>
      </c>
      <c r="L18" s="989">
        <f t="shared" si="0"/>
        <v>-26</v>
      </c>
      <c r="M18" s="990"/>
      <c r="N18" s="991"/>
      <c r="O18" s="992" t="s">
        <v>529</v>
      </c>
      <c r="P18" s="1111" t="s">
        <v>529</v>
      </c>
      <c r="Q18" s="1103"/>
      <c r="R18" s="1113">
        <v>183</v>
      </c>
      <c r="S18" s="994"/>
      <c r="T18" s="994"/>
    </row>
    <row r="19" spans="1:20" ht="12.75">
      <c r="A19" s="415" t="s">
        <v>551</v>
      </c>
      <c r="B19" s="416" t="s">
        <v>552</v>
      </c>
      <c r="C19" s="417">
        <v>14718</v>
      </c>
      <c r="D19" s="417">
        <v>14718</v>
      </c>
      <c r="E19" s="404" t="s">
        <v>529</v>
      </c>
      <c r="F19" s="1076"/>
      <c r="G19" s="1076"/>
      <c r="H19" s="1076"/>
      <c r="I19" s="994"/>
      <c r="J19" s="1112" t="s">
        <v>529</v>
      </c>
      <c r="K19" s="996"/>
      <c r="L19" s="989">
        <f t="shared" si="0"/>
        <v>0</v>
      </c>
      <c r="M19" s="990"/>
      <c r="N19" s="991"/>
      <c r="O19" s="992" t="s">
        <v>529</v>
      </c>
      <c r="P19" s="1111" t="s">
        <v>529</v>
      </c>
      <c r="Q19" s="1103"/>
      <c r="R19" s="1113"/>
      <c r="S19" s="994"/>
      <c r="T19" s="994"/>
    </row>
    <row r="20" spans="1:20" ht="12.75">
      <c r="A20" s="415" t="s">
        <v>553</v>
      </c>
      <c r="B20" s="416" t="s">
        <v>554</v>
      </c>
      <c r="C20" s="417">
        <v>1758</v>
      </c>
      <c r="D20" s="417">
        <v>1762</v>
      </c>
      <c r="E20" s="404" t="s">
        <v>529</v>
      </c>
      <c r="F20" s="1076">
        <v>144</v>
      </c>
      <c r="G20" s="1076">
        <v>161.66</v>
      </c>
      <c r="H20" s="1076">
        <v>177</v>
      </c>
      <c r="I20" s="994">
        <v>249</v>
      </c>
      <c r="J20" s="1112" t="s">
        <v>529</v>
      </c>
      <c r="K20" s="996">
        <v>709</v>
      </c>
      <c r="L20" s="989">
        <f t="shared" si="0"/>
        <v>197</v>
      </c>
      <c r="M20" s="990"/>
      <c r="N20" s="991"/>
      <c r="O20" s="992" t="s">
        <v>529</v>
      </c>
      <c r="P20" s="1111" t="s">
        <v>529</v>
      </c>
      <c r="Q20" s="1103"/>
      <c r="R20" s="1113">
        <v>906</v>
      </c>
      <c r="S20" s="994"/>
      <c r="T20" s="994"/>
    </row>
    <row r="21" spans="1:20" ht="13.5" thickBot="1">
      <c r="A21" s="391" t="s">
        <v>555</v>
      </c>
      <c r="B21" s="449" t="s">
        <v>556</v>
      </c>
      <c r="C21" s="450">
        <v>0</v>
      </c>
      <c r="D21" s="450">
        <v>0</v>
      </c>
      <c r="E21" s="451" t="s">
        <v>529</v>
      </c>
      <c r="F21" s="1076"/>
      <c r="G21" s="1076"/>
      <c r="H21" s="1076"/>
      <c r="I21" s="1027"/>
      <c r="J21" s="1106" t="s">
        <v>529</v>
      </c>
      <c r="K21" s="1024"/>
      <c r="L21" s="1002">
        <f t="shared" si="0"/>
        <v>0</v>
      </c>
      <c r="M21" s="1003"/>
      <c r="N21" s="1004"/>
      <c r="O21" s="1025" t="s">
        <v>529</v>
      </c>
      <c r="P21" s="1121" t="s">
        <v>529</v>
      </c>
      <c r="Q21" s="1103"/>
      <c r="R21" s="1109"/>
      <c r="S21" s="1027"/>
      <c r="T21" s="1027"/>
    </row>
    <row r="22" spans="1:20" ht="15.75" thickBot="1">
      <c r="A22" s="455" t="s">
        <v>557</v>
      </c>
      <c r="B22" s="403" t="s">
        <v>558</v>
      </c>
      <c r="C22" s="298">
        <v>12472</v>
      </c>
      <c r="D22" s="298">
        <v>13728</v>
      </c>
      <c r="E22" s="456" t="s">
        <v>529</v>
      </c>
      <c r="F22" s="1122">
        <v>2587</v>
      </c>
      <c r="G22" s="1122">
        <v>2437</v>
      </c>
      <c r="H22" s="1122">
        <v>2407</v>
      </c>
      <c r="I22" s="1123">
        <v>2530</v>
      </c>
      <c r="J22" s="1124">
        <v>2507</v>
      </c>
      <c r="K22" s="1032">
        <v>621</v>
      </c>
      <c r="L22" s="1033">
        <f t="shared" si="0"/>
        <v>613</v>
      </c>
      <c r="M22" s="1034"/>
      <c r="N22" s="1035"/>
      <c r="O22" s="1036">
        <f>SUM(K22:N22)</f>
        <v>1234</v>
      </c>
      <c r="P22" s="1037">
        <f>(O22/J22)*100</f>
        <v>49.22217790187475</v>
      </c>
      <c r="Q22" s="1103"/>
      <c r="R22" s="1104">
        <v>1234</v>
      </c>
      <c r="S22" s="1125"/>
      <c r="T22" s="1123"/>
    </row>
    <row r="23" spans="1:20" ht="15.75" thickBot="1">
      <c r="A23" s="415" t="s">
        <v>559</v>
      </c>
      <c r="B23" s="416" t="s">
        <v>560</v>
      </c>
      <c r="C23" s="417">
        <v>0</v>
      </c>
      <c r="D23" s="417">
        <v>0</v>
      </c>
      <c r="E23" s="466" t="s">
        <v>529</v>
      </c>
      <c r="F23" s="1076"/>
      <c r="G23" s="1076"/>
      <c r="H23" s="1076"/>
      <c r="I23" s="1077"/>
      <c r="J23" s="1126"/>
      <c r="K23" s="1042"/>
      <c r="L23" s="1043">
        <f t="shared" si="0"/>
        <v>0</v>
      </c>
      <c r="M23" s="990"/>
      <c r="N23" s="1044"/>
      <c r="O23" s="1036">
        <f aca="true" t="shared" si="1" ref="O23:O45">SUM(K23:N23)</f>
        <v>0</v>
      </c>
      <c r="P23" s="1037" t="e">
        <f aca="true" t="shared" si="2" ref="P23:P45">(O23/J23)*100</f>
        <v>#DIV/0!</v>
      </c>
      <c r="Q23" s="1103"/>
      <c r="R23" s="1113"/>
      <c r="S23" s="1127"/>
      <c r="T23" s="1077"/>
    </row>
    <row r="24" spans="1:20" ht="15.75" thickBot="1">
      <c r="A24" s="391" t="s">
        <v>561</v>
      </c>
      <c r="B24" s="449" t="s">
        <v>560</v>
      </c>
      <c r="C24" s="450">
        <v>0</v>
      </c>
      <c r="D24" s="450">
        <v>1215</v>
      </c>
      <c r="E24" s="473">
        <v>672</v>
      </c>
      <c r="F24" s="1128">
        <v>890</v>
      </c>
      <c r="G24" s="1128">
        <v>696</v>
      </c>
      <c r="H24" s="1128">
        <v>555</v>
      </c>
      <c r="I24" s="1129">
        <v>700</v>
      </c>
      <c r="J24" s="1130">
        <v>650</v>
      </c>
      <c r="K24" s="1051">
        <v>162</v>
      </c>
      <c r="L24" s="1052">
        <f t="shared" si="0"/>
        <v>162</v>
      </c>
      <c r="M24" s="979"/>
      <c r="N24" s="1053"/>
      <c r="O24" s="1036">
        <f t="shared" si="1"/>
        <v>324</v>
      </c>
      <c r="P24" s="1037">
        <f t="shared" si="2"/>
        <v>49.84615384615385</v>
      </c>
      <c r="Q24" s="1103"/>
      <c r="R24" s="1115">
        <v>324</v>
      </c>
      <c r="S24" s="1131"/>
      <c r="T24" s="1129"/>
    </row>
    <row r="25" spans="1:20" ht="15.75" thickBot="1">
      <c r="A25" s="402" t="s">
        <v>562</v>
      </c>
      <c r="B25" s="403" t="s">
        <v>563</v>
      </c>
      <c r="C25" s="298">
        <v>6341</v>
      </c>
      <c r="D25" s="298">
        <v>6960</v>
      </c>
      <c r="E25" s="481">
        <v>501</v>
      </c>
      <c r="F25" s="1076">
        <v>360</v>
      </c>
      <c r="G25" s="1076">
        <v>353.12</v>
      </c>
      <c r="H25" s="1076">
        <v>424</v>
      </c>
      <c r="I25" s="1075">
        <v>311</v>
      </c>
      <c r="J25" s="1124">
        <v>180</v>
      </c>
      <c r="K25" s="1058">
        <v>64</v>
      </c>
      <c r="L25" s="1020">
        <f t="shared" si="0"/>
        <v>38</v>
      </c>
      <c r="M25" s="1021"/>
      <c r="N25" s="1022"/>
      <c r="O25" s="1036">
        <f t="shared" si="1"/>
        <v>102</v>
      </c>
      <c r="P25" s="1037">
        <f t="shared" si="2"/>
        <v>56.666666666666664</v>
      </c>
      <c r="Q25" s="1103"/>
      <c r="R25" s="1120">
        <v>102</v>
      </c>
      <c r="S25" s="1132"/>
      <c r="T25" s="1075"/>
    </row>
    <row r="26" spans="1:20" ht="15.75" thickBot="1">
      <c r="A26" s="415" t="s">
        <v>564</v>
      </c>
      <c r="B26" s="416" t="s">
        <v>565</v>
      </c>
      <c r="C26" s="417">
        <v>1745</v>
      </c>
      <c r="D26" s="417">
        <v>2223</v>
      </c>
      <c r="E26" s="489">
        <v>502</v>
      </c>
      <c r="F26" s="1076">
        <v>110</v>
      </c>
      <c r="G26" s="1076">
        <v>134.52</v>
      </c>
      <c r="H26" s="1076">
        <v>27</v>
      </c>
      <c r="I26" s="1077">
        <v>117</v>
      </c>
      <c r="J26" s="1126">
        <v>145</v>
      </c>
      <c r="K26" s="1042">
        <v>29</v>
      </c>
      <c r="L26" s="989">
        <f t="shared" si="0"/>
        <v>37</v>
      </c>
      <c r="M26" s="990"/>
      <c r="N26" s="991"/>
      <c r="O26" s="1036">
        <f t="shared" si="1"/>
        <v>66</v>
      </c>
      <c r="P26" s="1037">
        <f t="shared" si="2"/>
        <v>45.51724137931035</v>
      </c>
      <c r="Q26" s="1103"/>
      <c r="R26" s="1113">
        <v>66</v>
      </c>
      <c r="S26" s="1127"/>
      <c r="T26" s="1077"/>
    </row>
    <row r="27" spans="1:20" ht="15.75" thickBot="1">
      <c r="A27" s="415" t="s">
        <v>566</v>
      </c>
      <c r="B27" s="416" t="s">
        <v>567</v>
      </c>
      <c r="C27" s="417">
        <v>0</v>
      </c>
      <c r="D27" s="417">
        <v>0</v>
      </c>
      <c r="E27" s="489">
        <v>504</v>
      </c>
      <c r="F27" s="1076"/>
      <c r="G27" s="1076"/>
      <c r="H27" s="1076"/>
      <c r="I27" s="1077"/>
      <c r="J27" s="1126"/>
      <c r="K27" s="1042"/>
      <c r="L27" s="989">
        <f t="shared" si="0"/>
        <v>0</v>
      </c>
      <c r="M27" s="990"/>
      <c r="N27" s="991"/>
      <c r="O27" s="1036">
        <f t="shared" si="1"/>
        <v>0</v>
      </c>
      <c r="P27" s="1037" t="e">
        <f t="shared" si="2"/>
        <v>#DIV/0!</v>
      </c>
      <c r="Q27" s="1103"/>
      <c r="R27" s="1113"/>
      <c r="S27" s="1127"/>
      <c r="T27" s="1077"/>
    </row>
    <row r="28" spans="1:20" ht="15.75" thickBot="1">
      <c r="A28" s="415" t="s">
        <v>568</v>
      </c>
      <c r="B28" s="416" t="s">
        <v>569</v>
      </c>
      <c r="C28" s="417">
        <v>428</v>
      </c>
      <c r="D28" s="417">
        <v>253</v>
      </c>
      <c r="E28" s="489">
        <v>511</v>
      </c>
      <c r="F28" s="1076">
        <v>282</v>
      </c>
      <c r="G28" s="1076">
        <v>169.67</v>
      </c>
      <c r="H28" s="1076">
        <v>60</v>
      </c>
      <c r="I28" s="1077">
        <v>129</v>
      </c>
      <c r="J28" s="1126">
        <v>130</v>
      </c>
      <c r="K28" s="1042">
        <v>60</v>
      </c>
      <c r="L28" s="989">
        <f t="shared" si="0"/>
        <v>1</v>
      </c>
      <c r="M28" s="990"/>
      <c r="N28" s="991"/>
      <c r="O28" s="1036">
        <f t="shared" si="1"/>
        <v>61</v>
      </c>
      <c r="P28" s="1037">
        <f t="shared" si="2"/>
        <v>46.92307692307692</v>
      </c>
      <c r="Q28" s="1103"/>
      <c r="R28" s="1113">
        <v>61</v>
      </c>
      <c r="S28" s="1127"/>
      <c r="T28" s="1077"/>
    </row>
    <row r="29" spans="1:20" ht="15.75" thickBot="1">
      <c r="A29" s="415" t="s">
        <v>570</v>
      </c>
      <c r="B29" s="416" t="s">
        <v>571</v>
      </c>
      <c r="C29" s="417">
        <v>1057</v>
      </c>
      <c r="D29" s="417">
        <v>1451</v>
      </c>
      <c r="E29" s="489">
        <v>518</v>
      </c>
      <c r="F29" s="1076">
        <v>185</v>
      </c>
      <c r="G29" s="1076">
        <v>213</v>
      </c>
      <c r="H29" s="1076">
        <v>214</v>
      </c>
      <c r="I29" s="1077">
        <v>270</v>
      </c>
      <c r="J29" s="1126">
        <v>195</v>
      </c>
      <c r="K29" s="1042">
        <v>59</v>
      </c>
      <c r="L29" s="989">
        <f t="shared" si="0"/>
        <v>99</v>
      </c>
      <c r="M29" s="990"/>
      <c r="N29" s="991"/>
      <c r="O29" s="1036">
        <f t="shared" si="1"/>
        <v>158</v>
      </c>
      <c r="P29" s="1037">
        <f t="shared" si="2"/>
        <v>81.02564102564102</v>
      </c>
      <c r="Q29" s="1103"/>
      <c r="R29" s="1113">
        <v>158</v>
      </c>
      <c r="S29" s="1127"/>
      <c r="T29" s="1077"/>
    </row>
    <row r="30" spans="1:20" ht="15.75" thickBot="1">
      <c r="A30" s="415" t="s">
        <v>572</v>
      </c>
      <c r="B30" s="494" t="s">
        <v>573</v>
      </c>
      <c r="C30" s="417">
        <v>10408</v>
      </c>
      <c r="D30" s="417">
        <v>11792</v>
      </c>
      <c r="E30" s="489">
        <v>521</v>
      </c>
      <c r="F30" s="1076">
        <v>1260</v>
      </c>
      <c r="G30" s="1076">
        <v>1267.31</v>
      </c>
      <c r="H30" s="1076">
        <v>1362</v>
      </c>
      <c r="I30" s="1077">
        <v>1376</v>
      </c>
      <c r="J30" s="1126">
        <v>1363</v>
      </c>
      <c r="K30" s="1042">
        <v>344</v>
      </c>
      <c r="L30" s="989">
        <f t="shared" si="0"/>
        <v>362</v>
      </c>
      <c r="M30" s="990"/>
      <c r="N30" s="991"/>
      <c r="O30" s="1036">
        <f t="shared" si="1"/>
        <v>706</v>
      </c>
      <c r="P30" s="1037">
        <f t="shared" si="2"/>
        <v>51.797505502567866</v>
      </c>
      <c r="Q30" s="1103"/>
      <c r="R30" s="1113">
        <v>706</v>
      </c>
      <c r="S30" s="1127"/>
      <c r="T30" s="1077"/>
    </row>
    <row r="31" spans="1:20" ht="15.75" thickBot="1">
      <c r="A31" s="415" t="s">
        <v>574</v>
      </c>
      <c r="B31" s="494" t="s">
        <v>575</v>
      </c>
      <c r="C31" s="417">
        <v>3640</v>
      </c>
      <c r="D31" s="417">
        <v>4174</v>
      </c>
      <c r="E31" s="489" t="s">
        <v>576</v>
      </c>
      <c r="F31" s="1076">
        <v>485</v>
      </c>
      <c r="G31" s="1076">
        <v>496.24</v>
      </c>
      <c r="H31" s="1076">
        <v>495</v>
      </c>
      <c r="I31" s="1077">
        <v>527</v>
      </c>
      <c r="J31" s="1126">
        <v>477</v>
      </c>
      <c r="K31" s="1042">
        <v>128</v>
      </c>
      <c r="L31" s="989">
        <f t="shared" si="0"/>
        <v>136</v>
      </c>
      <c r="M31" s="990"/>
      <c r="N31" s="991"/>
      <c r="O31" s="1036">
        <f t="shared" si="1"/>
        <v>264</v>
      </c>
      <c r="P31" s="1037">
        <f t="shared" si="2"/>
        <v>55.34591194968554</v>
      </c>
      <c r="Q31" s="1103"/>
      <c r="R31" s="1113">
        <v>264</v>
      </c>
      <c r="S31" s="1127"/>
      <c r="T31" s="1077"/>
    </row>
    <row r="32" spans="1:20" ht="15.75" thickBot="1">
      <c r="A32" s="415" t="s">
        <v>577</v>
      </c>
      <c r="B32" s="416" t="s">
        <v>578</v>
      </c>
      <c r="C32" s="417">
        <v>0</v>
      </c>
      <c r="D32" s="417">
        <v>0</v>
      </c>
      <c r="E32" s="489">
        <v>557</v>
      </c>
      <c r="F32" s="1076"/>
      <c r="G32" s="1076"/>
      <c r="H32" s="1076"/>
      <c r="I32" s="1077"/>
      <c r="J32" s="1126"/>
      <c r="K32" s="1042"/>
      <c r="L32" s="989">
        <f t="shared" si="0"/>
        <v>0</v>
      </c>
      <c r="M32" s="990"/>
      <c r="N32" s="991"/>
      <c r="O32" s="1036">
        <f t="shared" si="1"/>
        <v>0</v>
      </c>
      <c r="P32" s="1037" t="e">
        <f t="shared" si="2"/>
        <v>#DIV/0!</v>
      </c>
      <c r="Q32" s="1103"/>
      <c r="R32" s="1113"/>
      <c r="S32" s="1127"/>
      <c r="T32" s="1077"/>
    </row>
    <row r="33" spans="1:20" ht="15.75" thickBot="1">
      <c r="A33" s="415" t="s">
        <v>579</v>
      </c>
      <c r="B33" s="416" t="s">
        <v>580</v>
      </c>
      <c r="C33" s="417">
        <v>1711</v>
      </c>
      <c r="D33" s="417">
        <v>1801</v>
      </c>
      <c r="E33" s="489">
        <v>551</v>
      </c>
      <c r="F33" s="1076"/>
      <c r="G33" s="1076"/>
      <c r="H33" s="1076"/>
      <c r="I33" s="1077"/>
      <c r="J33" s="1126"/>
      <c r="K33" s="1042"/>
      <c r="L33" s="989">
        <f t="shared" si="0"/>
        <v>0</v>
      </c>
      <c r="M33" s="990"/>
      <c r="N33" s="991"/>
      <c r="O33" s="1036">
        <f t="shared" si="1"/>
        <v>0</v>
      </c>
      <c r="P33" s="1037" t="e">
        <f t="shared" si="2"/>
        <v>#DIV/0!</v>
      </c>
      <c r="Q33" s="1103"/>
      <c r="R33" s="1113"/>
      <c r="S33" s="1127"/>
      <c r="T33" s="1077"/>
    </row>
    <row r="34" spans="1:20" ht="15.75" thickBot="1">
      <c r="A34" s="378" t="s">
        <v>581</v>
      </c>
      <c r="B34" s="422"/>
      <c r="C34" s="423">
        <v>569</v>
      </c>
      <c r="D34" s="423">
        <v>614</v>
      </c>
      <c r="E34" s="496" t="s">
        <v>582</v>
      </c>
      <c r="F34" s="1078">
        <v>24</v>
      </c>
      <c r="G34" s="1078">
        <v>11</v>
      </c>
      <c r="H34" s="1078">
        <v>16</v>
      </c>
      <c r="I34" s="1079">
        <v>15</v>
      </c>
      <c r="J34" s="1133">
        <v>17</v>
      </c>
      <c r="K34" s="1064">
        <v>5</v>
      </c>
      <c r="L34" s="989">
        <f t="shared" si="0"/>
        <v>3</v>
      </c>
      <c r="M34" s="1003"/>
      <c r="N34" s="991"/>
      <c r="O34" s="1036">
        <f t="shared" si="1"/>
        <v>8</v>
      </c>
      <c r="P34" s="1037">
        <f t="shared" si="2"/>
        <v>47.05882352941176</v>
      </c>
      <c r="Q34" s="1103"/>
      <c r="R34" s="1109">
        <v>8</v>
      </c>
      <c r="S34" s="1134"/>
      <c r="T34" s="1079"/>
    </row>
    <row r="35" spans="1:20" ht="15.75" thickBot="1">
      <c r="A35" s="505" t="s">
        <v>583</v>
      </c>
      <c r="B35" s="506" t="s">
        <v>584</v>
      </c>
      <c r="C35" s="507">
        <f>SUM(C25:C34)</f>
        <v>25899</v>
      </c>
      <c r="D35" s="507">
        <f>SUM(D25:D34)</f>
        <v>29268</v>
      </c>
      <c r="E35" s="508"/>
      <c r="F35" s="1067">
        <f aca="true" t="shared" si="3" ref="F35:N35">SUM(F25:F34)</f>
        <v>2706</v>
      </c>
      <c r="G35" s="1067">
        <f t="shared" si="3"/>
        <v>2644.8599999999997</v>
      </c>
      <c r="H35" s="1067">
        <f t="shared" si="3"/>
        <v>2598</v>
      </c>
      <c r="I35" s="1067">
        <v>2745</v>
      </c>
      <c r="J35" s="1135">
        <f t="shared" si="3"/>
        <v>2507</v>
      </c>
      <c r="K35" s="1067">
        <f t="shared" si="3"/>
        <v>689</v>
      </c>
      <c r="L35" s="1067">
        <f t="shared" si="3"/>
        <v>676</v>
      </c>
      <c r="M35" s="1067">
        <f t="shared" si="3"/>
        <v>0</v>
      </c>
      <c r="N35" s="1070">
        <f t="shared" si="3"/>
        <v>0</v>
      </c>
      <c r="O35" s="1036">
        <f t="shared" si="1"/>
        <v>1365</v>
      </c>
      <c r="P35" s="1037">
        <f t="shared" si="2"/>
        <v>54.447546868767446</v>
      </c>
      <c r="Q35" s="1103"/>
      <c r="R35" s="1067">
        <f>SUM(R25:R34)</f>
        <v>1365</v>
      </c>
      <c r="S35" s="1088">
        <f>SUM(S25:S34)</f>
        <v>0</v>
      </c>
      <c r="T35" s="1067">
        <f>SUM(T25:T34)</f>
        <v>0</v>
      </c>
    </row>
    <row r="36" spans="1:20" ht="15.75" thickBot="1">
      <c r="A36" s="402" t="s">
        <v>585</v>
      </c>
      <c r="B36" s="403" t="s">
        <v>586</v>
      </c>
      <c r="C36" s="298">
        <v>0</v>
      </c>
      <c r="D36" s="298">
        <v>0</v>
      </c>
      <c r="E36" s="481">
        <v>601</v>
      </c>
      <c r="F36" s="1073"/>
      <c r="G36" s="1073"/>
      <c r="H36" s="1073"/>
      <c r="I36" s="1075"/>
      <c r="J36" s="1124"/>
      <c r="K36" s="1032"/>
      <c r="L36" s="989">
        <f t="shared" si="0"/>
        <v>0</v>
      </c>
      <c r="M36" s="1021"/>
      <c r="N36" s="991"/>
      <c r="O36" s="1036">
        <f t="shared" si="1"/>
        <v>0</v>
      </c>
      <c r="P36" s="1037" t="e">
        <f t="shared" si="2"/>
        <v>#DIV/0!</v>
      </c>
      <c r="Q36" s="1103"/>
      <c r="R36" s="1120"/>
      <c r="S36" s="1132"/>
      <c r="T36" s="1075"/>
    </row>
    <row r="37" spans="1:20" ht="15.75" thickBot="1">
      <c r="A37" s="415" t="s">
        <v>587</v>
      </c>
      <c r="B37" s="416" t="s">
        <v>588</v>
      </c>
      <c r="C37" s="417">
        <v>1190</v>
      </c>
      <c r="D37" s="417">
        <v>1857</v>
      </c>
      <c r="E37" s="489">
        <v>602</v>
      </c>
      <c r="F37" s="1076">
        <v>181</v>
      </c>
      <c r="G37" s="1076">
        <v>208.39</v>
      </c>
      <c r="H37" s="1076">
        <v>190</v>
      </c>
      <c r="I37" s="1077">
        <v>163</v>
      </c>
      <c r="J37" s="1126"/>
      <c r="K37" s="1042">
        <v>67</v>
      </c>
      <c r="L37" s="989">
        <f t="shared" si="0"/>
        <v>76</v>
      </c>
      <c r="M37" s="990"/>
      <c r="N37" s="991"/>
      <c r="O37" s="1036">
        <f t="shared" si="1"/>
        <v>143</v>
      </c>
      <c r="P37" s="1037" t="e">
        <f t="shared" si="2"/>
        <v>#DIV/0!</v>
      </c>
      <c r="Q37" s="1103"/>
      <c r="R37" s="1113">
        <v>143</v>
      </c>
      <c r="S37" s="1127"/>
      <c r="T37" s="1077"/>
    </row>
    <row r="38" spans="1:20" ht="15.75" thickBot="1">
      <c r="A38" s="415" t="s">
        <v>589</v>
      </c>
      <c r="B38" s="416" t="s">
        <v>590</v>
      </c>
      <c r="C38" s="417">
        <v>0</v>
      </c>
      <c r="D38" s="417">
        <v>0</v>
      </c>
      <c r="E38" s="489">
        <v>604</v>
      </c>
      <c r="F38" s="1076"/>
      <c r="G38" s="1076"/>
      <c r="H38" s="1076"/>
      <c r="I38" s="1077"/>
      <c r="J38" s="1126"/>
      <c r="K38" s="1042"/>
      <c r="L38" s="989">
        <f t="shared" si="0"/>
        <v>0</v>
      </c>
      <c r="M38" s="990"/>
      <c r="N38" s="991"/>
      <c r="O38" s="1036">
        <f t="shared" si="1"/>
        <v>0</v>
      </c>
      <c r="P38" s="1037" t="e">
        <f t="shared" si="2"/>
        <v>#DIV/0!</v>
      </c>
      <c r="Q38" s="1103"/>
      <c r="R38" s="1113"/>
      <c r="S38" s="1127"/>
      <c r="T38" s="1077"/>
    </row>
    <row r="39" spans="1:20" ht="15.75" thickBot="1">
      <c r="A39" s="415" t="s">
        <v>591</v>
      </c>
      <c r="B39" s="416" t="s">
        <v>592</v>
      </c>
      <c r="C39" s="417">
        <v>12472</v>
      </c>
      <c r="D39" s="417">
        <v>13728</v>
      </c>
      <c r="E39" s="489" t="s">
        <v>593</v>
      </c>
      <c r="F39" s="1076">
        <v>2587</v>
      </c>
      <c r="G39" s="1076">
        <v>2437</v>
      </c>
      <c r="H39" s="1076">
        <v>2407</v>
      </c>
      <c r="I39" s="1077">
        <v>2530</v>
      </c>
      <c r="J39" s="1126">
        <v>2507</v>
      </c>
      <c r="K39" s="1042">
        <v>621</v>
      </c>
      <c r="L39" s="989">
        <f t="shared" si="0"/>
        <v>613</v>
      </c>
      <c r="M39" s="990"/>
      <c r="N39" s="991"/>
      <c r="O39" s="1036">
        <f t="shared" si="1"/>
        <v>1234</v>
      </c>
      <c r="P39" s="1037">
        <f t="shared" si="2"/>
        <v>49.22217790187475</v>
      </c>
      <c r="Q39" s="1103"/>
      <c r="R39" s="1113">
        <v>1234</v>
      </c>
      <c r="S39" s="1127"/>
      <c r="T39" s="1077"/>
    </row>
    <row r="40" spans="1:20" ht="15.75" thickBot="1">
      <c r="A40" s="378" t="s">
        <v>594</v>
      </c>
      <c r="B40" s="422"/>
      <c r="C40" s="423">
        <v>12330</v>
      </c>
      <c r="D40" s="423">
        <v>13218</v>
      </c>
      <c r="E40" s="496" t="s">
        <v>595</v>
      </c>
      <c r="F40" s="1078">
        <v>17</v>
      </c>
      <c r="G40" s="1078">
        <v>146.25</v>
      </c>
      <c r="H40" s="1078">
        <v>91</v>
      </c>
      <c r="I40" s="1079">
        <v>93</v>
      </c>
      <c r="J40" s="1133"/>
      <c r="K40" s="1064">
        <v>56</v>
      </c>
      <c r="L40" s="989">
        <f t="shared" si="0"/>
        <v>0</v>
      </c>
      <c r="M40" s="1003"/>
      <c r="N40" s="991"/>
      <c r="O40" s="1036">
        <f t="shared" si="1"/>
        <v>56</v>
      </c>
      <c r="P40" s="1037" t="e">
        <f t="shared" si="2"/>
        <v>#DIV/0!</v>
      </c>
      <c r="Q40" s="1103"/>
      <c r="R40" s="1109">
        <v>56</v>
      </c>
      <c r="S40" s="1134"/>
      <c r="T40" s="1079"/>
    </row>
    <row r="41" spans="1:20" ht="15.75" thickBot="1">
      <c r="A41" s="505" t="s">
        <v>596</v>
      </c>
      <c r="B41" s="506" t="s">
        <v>597</v>
      </c>
      <c r="C41" s="507">
        <f>SUM(C36:C40)</f>
        <v>25992</v>
      </c>
      <c r="D41" s="507">
        <f>SUM(D36:D40)</f>
        <v>28803</v>
      </c>
      <c r="E41" s="508" t="s">
        <v>529</v>
      </c>
      <c r="F41" s="1067">
        <f aca="true" t="shared" si="4" ref="F41:N41">SUM(F36:F40)</f>
        <v>2785</v>
      </c>
      <c r="G41" s="1067">
        <f t="shared" si="4"/>
        <v>2791.64</v>
      </c>
      <c r="H41" s="1067">
        <f t="shared" si="4"/>
        <v>2688</v>
      </c>
      <c r="I41" s="1067">
        <v>2786</v>
      </c>
      <c r="J41" s="1135">
        <f t="shared" si="4"/>
        <v>2507</v>
      </c>
      <c r="K41" s="1067">
        <f t="shared" si="4"/>
        <v>744</v>
      </c>
      <c r="L41" s="1080">
        <f t="shared" si="4"/>
        <v>689</v>
      </c>
      <c r="M41" s="1067">
        <f t="shared" si="4"/>
        <v>0</v>
      </c>
      <c r="N41" s="1070">
        <f t="shared" si="4"/>
        <v>0</v>
      </c>
      <c r="O41" s="1036">
        <f t="shared" si="1"/>
        <v>1433</v>
      </c>
      <c r="P41" s="1037">
        <f t="shared" si="2"/>
        <v>57.15995213402473</v>
      </c>
      <c r="Q41" s="1103"/>
      <c r="R41" s="1067">
        <f>SUM(R36:R40)</f>
        <v>1433</v>
      </c>
      <c r="S41" s="1088">
        <f>SUM(S36:S40)</f>
        <v>0</v>
      </c>
      <c r="T41" s="1067">
        <f>SUM(T36:T40)</f>
        <v>0</v>
      </c>
    </row>
    <row r="42" spans="1:20" ht="6.75" customHeight="1" thickBot="1">
      <c r="A42" s="378"/>
      <c r="B42" s="252"/>
      <c r="C42" s="253"/>
      <c r="D42" s="253"/>
      <c r="E42" s="525"/>
      <c r="F42" s="1078"/>
      <c r="G42" s="1078"/>
      <c r="H42" s="1078"/>
      <c r="I42" s="1082"/>
      <c r="J42" s="1136"/>
      <c r="K42" s="1078"/>
      <c r="L42" s="1084"/>
      <c r="M42" s="1085">
        <f>S42-L42</f>
        <v>0</v>
      </c>
      <c r="N42" s="1084"/>
      <c r="O42" s="1036">
        <f t="shared" si="1"/>
        <v>0</v>
      </c>
      <c r="P42" s="1037" t="e">
        <f t="shared" si="2"/>
        <v>#DIV/0!</v>
      </c>
      <c r="Q42" s="1103"/>
      <c r="R42" s="1137"/>
      <c r="S42" s="1082"/>
      <c r="T42" s="1082"/>
    </row>
    <row r="43" spans="1:20" ht="15.75" thickBot="1">
      <c r="A43" s="535" t="s">
        <v>598</v>
      </c>
      <c r="B43" s="506" t="s">
        <v>560</v>
      </c>
      <c r="C43" s="507">
        <f>+C41-C39</f>
        <v>13520</v>
      </c>
      <c r="D43" s="507">
        <f>+D41-D39</f>
        <v>15075</v>
      </c>
      <c r="E43" s="508" t="s">
        <v>529</v>
      </c>
      <c r="F43" s="1067">
        <f>F41-F39</f>
        <v>198</v>
      </c>
      <c r="G43" s="1067">
        <f>G41-G39</f>
        <v>354.6399999999999</v>
      </c>
      <c r="H43" s="1067">
        <f>H41-H39</f>
        <v>281</v>
      </c>
      <c r="I43" s="1067">
        <v>256</v>
      </c>
      <c r="J43" s="1067">
        <f>J41-J39</f>
        <v>0</v>
      </c>
      <c r="K43" s="1067">
        <f>K41-K39</f>
        <v>123</v>
      </c>
      <c r="L43" s="1080">
        <f>L41-L39</f>
        <v>76</v>
      </c>
      <c r="M43" s="1067">
        <f>M41-M39</f>
        <v>0</v>
      </c>
      <c r="N43" s="1088">
        <f>N41-N39</f>
        <v>0</v>
      </c>
      <c r="O43" s="1036">
        <f t="shared" si="1"/>
        <v>199</v>
      </c>
      <c r="P43" s="1037" t="e">
        <f t="shared" si="2"/>
        <v>#DIV/0!</v>
      </c>
      <c r="Q43" s="1103"/>
      <c r="R43" s="1067">
        <f>R41-R39</f>
        <v>199</v>
      </c>
      <c r="S43" s="1088">
        <f>S41-S39</f>
        <v>0</v>
      </c>
      <c r="T43" s="1067">
        <f>T41-T39</f>
        <v>0</v>
      </c>
    </row>
    <row r="44" spans="1:20" ht="15.75" thickBot="1">
      <c r="A44" s="505" t="s">
        <v>599</v>
      </c>
      <c r="B44" s="506" t="s">
        <v>600</v>
      </c>
      <c r="C44" s="507">
        <f>+C41-C35</f>
        <v>93</v>
      </c>
      <c r="D44" s="507">
        <f>+D41-D35</f>
        <v>-465</v>
      </c>
      <c r="E44" s="508" t="s">
        <v>529</v>
      </c>
      <c r="F44" s="1067">
        <f>F41-F35</f>
        <v>79</v>
      </c>
      <c r="G44" s="1067">
        <f>G41-G35</f>
        <v>146.7800000000002</v>
      </c>
      <c r="H44" s="1067">
        <f>H41-H35</f>
        <v>90</v>
      </c>
      <c r="I44" s="1067">
        <v>41</v>
      </c>
      <c r="J44" s="1067">
        <f>J41-J35</f>
        <v>0</v>
      </c>
      <c r="K44" s="1067">
        <f>K41-K35</f>
        <v>55</v>
      </c>
      <c r="L44" s="1080">
        <f>L41-L35</f>
        <v>13</v>
      </c>
      <c r="M44" s="1067">
        <f>M41-M35</f>
        <v>0</v>
      </c>
      <c r="N44" s="1088">
        <f>N41-N35</f>
        <v>0</v>
      </c>
      <c r="O44" s="1036">
        <f t="shared" si="1"/>
        <v>68</v>
      </c>
      <c r="P44" s="1037" t="e">
        <f t="shared" si="2"/>
        <v>#DIV/0!</v>
      </c>
      <c r="Q44" s="1103"/>
      <c r="R44" s="1067">
        <f>R41-R35</f>
        <v>68</v>
      </c>
      <c r="S44" s="1088">
        <f>S41-S35</f>
        <v>0</v>
      </c>
      <c r="T44" s="1067">
        <f>T41-T35</f>
        <v>0</v>
      </c>
    </row>
    <row r="45" spans="1:20" ht="15.75" thickBot="1">
      <c r="A45" s="537" t="s">
        <v>601</v>
      </c>
      <c r="B45" s="538" t="s">
        <v>560</v>
      </c>
      <c r="C45" s="539">
        <f>+C44-C39</f>
        <v>-12379</v>
      </c>
      <c r="D45" s="539">
        <f>+D44-D39</f>
        <v>-14193</v>
      </c>
      <c r="E45" s="540" t="s">
        <v>529</v>
      </c>
      <c r="F45" s="1067">
        <f>F44-F39</f>
        <v>-2508</v>
      </c>
      <c r="G45" s="1067">
        <f aca="true" t="shared" si="5" ref="G45:N45">G44-G39</f>
        <v>-2290.22</v>
      </c>
      <c r="H45" s="1067">
        <f t="shared" si="5"/>
        <v>-2317</v>
      </c>
      <c r="I45" s="1067">
        <v>-2489</v>
      </c>
      <c r="J45" s="1067">
        <f t="shared" si="5"/>
        <v>-2507</v>
      </c>
      <c r="K45" s="1067">
        <f t="shared" si="5"/>
        <v>-566</v>
      </c>
      <c r="L45" s="1080">
        <f t="shared" si="5"/>
        <v>-600</v>
      </c>
      <c r="M45" s="1067">
        <f t="shared" si="5"/>
        <v>0</v>
      </c>
      <c r="N45" s="1088">
        <f t="shared" si="5"/>
        <v>0</v>
      </c>
      <c r="O45" s="1036">
        <f t="shared" si="1"/>
        <v>-1166</v>
      </c>
      <c r="P45" s="1071">
        <f t="shared" si="2"/>
        <v>46.50977263661747</v>
      </c>
      <c r="Q45" s="1103"/>
      <c r="R45" s="1067">
        <f>R44-R39</f>
        <v>-1166</v>
      </c>
      <c r="S45" s="1088">
        <f>S44-S39</f>
        <v>0</v>
      </c>
      <c r="T45" s="1067">
        <f>T44-T39</f>
        <v>0</v>
      </c>
    </row>
    <row r="48" spans="1:20" ht="14.25">
      <c r="A48" s="1089" t="s">
        <v>675</v>
      </c>
      <c r="O48"/>
      <c r="P48"/>
      <c r="Q48"/>
      <c r="R48"/>
      <c r="S48"/>
      <c r="T48"/>
    </row>
    <row r="49" spans="1:20" ht="14.25">
      <c r="A49" s="1090" t="s">
        <v>676</v>
      </c>
      <c r="O49"/>
      <c r="P49"/>
      <c r="Q49"/>
      <c r="R49"/>
      <c r="S49"/>
      <c r="T49"/>
    </row>
    <row r="50" spans="1:20" ht="14.25">
      <c r="A50" s="1091" t="s">
        <v>677</v>
      </c>
      <c r="O50"/>
      <c r="P50"/>
      <c r="Q50"/>
      <c r="R50"/>
      <c r="S50"/>
      <c r="T50"/>
    </row>
    <row r="51" spans="1:20" ht="14.25">
      <c r="A51" s="1092"/>
      <c r="O51"/>
      <c r="P51"/>
      <c r="Q51"/>
      <c r="R51"/>
      <c r="S51"/>
      <c r="T51"/>
    </row>
    <row r="52" spans="15:20" ht="12.75">
      <c r="O52"/>
      <c r="P52"/>
      <c r="Q52"/>
      <c r="R52"/>
      <c r="S52"/>
      <c r="T52"/>
    </row>
    <row r="53" spans="15:20" ht="12.75">
      <c r="O53"/>
      <c r="P53"/>
      <c r="Q53"/>
      <c r="R53"/>
      <c r="S53"/>
      <c r="T53"/>
    </row>
    <row r="54" spans="15:20" ht="12.75">
      <c r="O54"/>
      <c r="P54"/>
      <c r="Q54"/>
      <c r="R54"/>
      <c r="S54"/>
      <c r="T54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37.7109375" style="0" customWidth="1"/>
    <col min="2" max="2" width="13.57421875" style="0" customWidth="1"/>
    <col min="3" max="4" width="0" style="0" hidden="1" customWidth="1"/>
    <col min="5" max="5" width="6.421875" style="349" customWidth="1"/>
    <col min="6" max="6" width="11.7109375" style="0" customWidth="1"/>
    <col min="7" max="8" width="11.57421875" style="0" customWidth="1"/>
    <col min="9" max="9" width="11.57421875" style="529" customWidth="1"/>
    <col min="10" max="10" width="11.421875" style="529" customWidth="1"/>
    <col min="11" max="11" width="9.8515625" style="529" customWidth="1"/>
    <col min="12" max="12" width="9.140625" style="529" customWidth="1"/>
    <col min="13" max="13" width="9.28125" style="529" customWidth="1"/>
    <col min="14" max="14" width="9.140625" style="529" customWidth="1"/>
    <col min="15" max="15" width="12.00390625" style="529" customWidth="1"/>
    <col min="16" max="16" width="9.140625" style="878" customWidth="1"/>
    <col min="17" max="17" width="3.421875" style="529" customWidth="1"/>
    <col min="18" max="18" width="12.57421875" style="529" customWidth="1"/>
    <col min="19" max="19" width="11.8515625" style="529" customWidth="1"/>
    <col min="20" max="20" width="12.00390625" style="529" customWidth="1"/>
  </cols>
  <sheetData>
    <row r="1" spans="1:11" ht="26.25">
      <c r="A1" s="348" t="s">
        <v>667</v>
      </c>
      <c r="J1" s="304"/>
      <c r="K1" s="304"/>
    </row>
    <row r="2" spans="1:11" ht="21.75" customHeight="1">
      <c r="A2" s="1138" t="s">
        <v>501</v>
      </c>
      <c r="B2" s="351"/>
      <c r="J2" s="304"/>
      <c r="K2" s="304"/>
    </row>
    <row r="3" spans="1:11" ht="12.75">
      <c r="A3" s="235"/>
      <c r="J3" s="304"/>
      <c r="K3" s="304"/>
    </row>
    <row r="4" spans="2:11" ht="13.5" thickBot="1">
      <c r="B4" s="352"/>
      <c r="C4" s="352"/>
      <c r="D4" s="352"/>
      <c r="E4" s="353"/>
      <c r="F4" s="352"/>
      <c r="G4" s="352"/>
      <c r="J4" s="304"/>
      <c r="K4" s="304"/>
    </row>
    <row r="5" spans="1:11" ht="16.5" thickBot="1">
      <c r="A5" s="234" t="s">
        <v>502</v>
      </c>
      <c r="B5" s="676" t="s">
        <v>681</v>
      </c>
      <c r="C5" s="677"/>
      <c r="D5" s="677"/>
      <c r="E5" s="678"/>
      <c r="F5" s="677"/>
      <c r="G5" s="679"/>
      <c r="H5" s="359"/>
      <c r="I5" s="946"/>
      <c r="J5" s="947"/>
      <c r="K5" s="947"/>
    </row>
    <row r="6" spans="1:11" ht="23.25" customHeight="1" thickBot="1">
      <c r="A6" s="235" t="s">
        <v>503</v>
      </c>
      <c r="J6" s="304"/>
      <c r="K6" s="304"/>
    </row>
    <row r="7" spans="1:20" ht="15.75" thickBot="1">
      <c r="A7" s="680"/>
      <c r="B7" s="681"/>
      <c r="C7" s="681"/>
      <c r="D7" s="681"/>
      <c r="E7" s="682"/>
      <c r="F7" s="681"/>
      <c r="G7" s="681"/>
      <c r="H7" s="683"/>
      <c r="I7" s="1139"/>
      <c r="J7" s="1140" t="s">
        <v>6</v>
      </c>
      <c r="K7" s="1141" t="s">
        <v>504</v>
      </c>
      <c r="L7" s="1142"/>
      <c r="M7" s="1143"/>
      <c r="N7" s="1144"/>
      <c r="O7" s="1145" t="s">
        <v>505</v>
      </c>
      <c r="P7" s="1146" t="s">
        <v>506</v>
      </c>
      <c r="R7" s="1147" t="s">
        <v>669</v>
      </c>
      <c r="S7" s="1147" t="s">
        <v>670</v>
      </c>
      <c r="T7" s="1147" t="s">
        <v>669</v>
      </c>
    </row>
    <row r="8" spans="1:20" ht="13.5" thickBot="1">
      <c r="A8" s="690" t="s">
        <v>4</v>
      </c>
      <c r="B8" s="691" t="s">
        <v>507</v>
      </c>
      <c r="C8" s="691" t="s">
        <v>508</v>
      </c>
      <c r="D8" s="691" t="s">
        <v>509</v>
      </c>
      <c r="E8" s="691" t="s">
        <v>510</v>
      </c>
      <c r="F8" s="691" t="s">
        <v>671</v>
      </c>
      <c r="G8" s="691" t="s">
        <v>511</v>
      </c>
      <c r="H8" s="692" t="s">
        <v>512</v>
      </c>
      <c r="I8" s="1148" t="s">
        <v>513</v>
      </c>
      <c r="J8" s="1149">
        <v>2011</v>
      </c>
      <c r="K8" s="1150" t="s">
        <v>516</v>
      </c>
      <c r="L8" s="1151" t="s">
        <v>519</v>
      </c>
      <c r="M8" s="1151" t="s">
        <v>522</v>
      </c>
      <c r="N8" s="1152" t="s">
        <v>525</v>
      </c>
      <c r="O8" s="1153" t="s">
        <v>526</v>
      </c>
      <c r="P8" s="1154" t="s">
        <v>527</v>
      </c>
      <c r="R8" s="1155" t="s">
        <v>672</v>
      </c>
      <c r="S8" s="1156" t="s">
        <v>673</v>
      </c>
      <c r="T8" s="1156" t="s">
        <v>674</v>
      </c>
    </row>
    <row r="9" spans="1:20" ht="12.75">
      <c r="A9" s="698" t="s">
        <v>528</v>
      </c>
      <c r="B9" s="699"/>
      <c r="C9" s="700">
        <v>104</v>
      </c>
      <c r="D9" s="700">
        <v>104</v>
      </c>
      <c r="E9" s="701"/>
      <c r="F9" s="1157">
        <v>12</v>
      </c>
      <c r="G9" s="1157">
        <v>12</v>
      </c>
      <c r="H9" s="1157">
        <v>12</v>
      </c>
      <c r="I9" s="1158">
        <v>12</v>
      </c>
      <c r="J9" s="1159"/>
      <c r="K9" s="1160">
        <v>12</v>
      </c>
      <c r="L9" s="967"/>
      <c r="M9" s="1161"/>
      <c r="N9" s="1162"/>
      <c r="O9" s="1163" t="s">
        <v>529</v>
      </c>
      <c r="P9" s="1164" t="s">
        <v>529</v>
      </c>
      <c r="Q9" s="1103"/>
      <c r="R9" s="1165">
        <v>12</v>
      </c>
      <c r="S9" s="1158"/>
      <c r="T9" s="1158"/>
    </row>
    <row r="10" spans="1:20" ht="13.5" thickBot="1">
      <c r="A10" s="711" t="s">
        <v>530</v>
      </c>
      <c r="B10" s="712"/>
      <c r="C10" s="713">
        <v>101</v>
      </c>
      <c r="D10" s="713">
        <v>104</v>
      </c>
      <c r="E10" s="714"/>
      <c r="F10" s="1166">
        <v>11</v>
      </c>
      <c r="G10" s="1166">
        <v>11</v>
      </c>
      <c r="H10" s="1166">
        <v>11</v>
      </c>
      <c r="I10" s="1167">
        <v>11</v>
      </c>
      <c r="J10" s="1168"/>
      <c r="K10" s="1169">
        <v>11</v>
      </c>
      <c r="L10" s="1170"/>
      <c r="M10" s="1171"/>
      <c r="N10" s="1172"/>
      <c r="O10" s="1173" t="s">
        <v>529</v>
      </c>
      <c r="P10" s="1174" t="s">
        <v>529</v>
      </c>
      <c r="Q10" s="1103"/>
      <c r="R10" s="1175">
        <v>11</v>
      </c>
      <c r="S10" s="1167"/>
      <c r="T10" s="1167"/>
    </row>
    <row r="11" spans="1:20" ht="12.75">
      <c r="A11" s="721" t="s">
        <v>531</v>
      </c>
      <c r="B11" s="722" t="s">
        <v>532</v>
      </c>
      <c r="C11" s="723">
        <v>37915</v>
      </c>
      <c r="D11" s="723">
        <v>39774</v>
      </c>
      <c r="E11" s="724" t="s">
        <v>533</v>
      </c>
      <c r="F11" s="1176">
        <v>1917.09</v>
      </c>
      <c r="G11" s="1176">
        <v>2153</v>
      </c>
      <c r="H11" s="1176">
        <v>2245</v>
      </c>
      <c r="I11" s="1177">
        <v>2189</v>
      </c>
      <c r="J11" s="1178" t="s">
        <v>529</v>
      </c>
      <c r="K11" s="1179">
        <v>2189</v>
      </c>
      <c r="L11" s="1180">
        <f>R11-K11</f>
        <v>-110</v>
      </c>
      <c r="M11" s="1181"/>
      <c r="N11" s="1182"/>
      <c r="O11" s="1183" t="s">
        <v>529</v>
      </c>
      <c r="P11" s="1184" t="s">
        <v>529</v>
      </c>
      <c r="Q11" s="1103"/>
      <c r="R11" s="1165">
        <v>2079</v>
      </c>
      <c r="S11" s="1177"/>
      <c r="T11" s="1177"/>
    </row>
    <row r="12" spans="1:20" ht="12.75">
      <c r="A12" s="734" t="s">
        <v>534</v>
      </c>
      <c r="B12" s="735" t="s">
        <v>535</v>
      </c>
      <c r="C12" s="736">
        <v>-16164</v>
      </c>
      <c r="D12" s="736">
        <v>-17825</v>
      </c>
      <c r="E12" s="724" t="s">
        <v>536</v>
      </c>
      <c r="F12" s="1176">
        <v>-1826.76</v>
      </c>
      <c r="G12" s="1176">
        <v>-2062</v>
      </c>
      <c r="H12" s="1176">
        <v>-2155</v>
      </c>
      <c r="I12" s="1177">
        <v>2134</v>
      </c>
      <c r="J12" s="1185" t="s">
        <v>529</v>
      </c>
      <c r="K12" s="1186">
        <v>2134</v>
      </c>
      <c r="L12" s="1180">
        <f aca="true" t="shared" si="0" ref="L12:L40">R12-K12</f>
        <v>-110</v>
      </c>
      <c r="M12" s="1181"/>
      <c r="N12" s="1182"/>
      <c r="O12" s="1183" t="s">
        <v>529</v>
      </c>
      <c r="P12" s="1184" t="s">
        <v>529</v>
      </c>
      <c r="Q12" s="1103"/>
      <c r="R12" s="1187">
        <v>2024</v>
      </c>
      <c r="S12" s="1177"/>
      <c r="T12" s="1177"/>
    </row>
    <row r="13" spans="1:20" ht="12.75">
      <c r="A13" s="734" t="s">
        <v>537</v>
      </c>
      <c r="B13" s="735" t="s">
        <v>538</v>
      </c>
      <c r="C13" s="736">
        <v>604</v>
      </c>
      <c r="D13" s="736">
        <v>619</v>
      </c>
      <c r="E13" s="724" t="s">
        <v>539</v>
      </c>
      <c r="F13" s="1176">
        <v>0</v>
      </c>
      <c r="G13" s="1176">
        <v>0</v>
      </c>
      <c r="H13" s="1176">
        <v>0</v>
      </c>
      <c r="I13" s="1177">
        <v>0</v>
      </c>
      <c r="J13" s="1185" t="s">
        <v>529</v>
      </c>
      <c r="K13" s="1186">
        <v>0</v>
      </c>
      <c r="L13" s="1180">
        <f t="shared" si="0"/>
        <v>0</v>
      </c>
      <c r="M13" s="1181"/>
      <c r="N13" s="1182"/>
      <c r="O13" s="1183" t="s">
        <v>529</v>
      </c>
      <c r="P13" s="1184" t="s">
        <v>529</v>
      </c>
      <c r="Q13" s="1103"/>
      <c r="R13" s="1187">
        <v>0</v>
      </c>
      <c r="S13" s="1177"/>
      <c r="T13" s="1177"/>
    </row>
    <row r="14" spans="1:20" ht="12.75">
      <c r="A14" s="734" t="s">
        <v>540</v>
      </c>
      <c r="B14" s="735" t="s">
        <v>541</v>
      </c>
      <c r="C14" s="736">
        <v>221</v>
      </c>
      <c r="D14" s="736">
        <v>610</v>
      </c>
      <c r="E14" s="724" t="s">
        <v>529</v>
      </c>
      <c r="F14" s="1176">
        <v>65</v>
      </c>
      <c r="G14" s="1176">
        <v>600</v>
      </c>
      <c r="H14" s="1176">
        <v>679</v>
      </c>
      <c r="I14" s="1177">
        <v>742</v>
      </c>
      <c r="J14" s="1185" t="s">
        <v>529</v>
      </c>
      <c r="K14" s="1186">
        <v>1315</v>
      </c>
      <c r="L14" s="1180">
        <f t="shared" si="0"/>
        <v>-297</v>
      </c>
      <c r="M14" s="1181"/>
      <c r="N14" s="1182"/>
      <c r="O14" s="1183" t="s">
        <v>529</v>
      </c>
      <c r="P14" s="1184" t="s">
        <v>529</v>
      </c>
      <c r="Q14" s="1103"/>
      <c r="R14" s="1187">
        <v>1018</v>
      </c>
      <c r="S14" s="1177"/>
      <c r="T14" s="1177"/>
    </row>
    <row r="15" spans="1:20" ht="13.5" thickBot="1">
      <c r="A15" s="698" t="s">
        <v>542</v>
      </c>
      <c r="B15" s="741" t="s">
        <v>543</v>
      </c>
      <c r="C15" s="742">
        <v>2021</v>
      </c>
      <c r="D15" s="742">
        <v>852</v>
      </c>
      <c r="E15" s="743" t="s">
        <v>544</v>
      </c>
      <c r="F15" s="1188">
        <v>435.36</v>
      </c>
      <c r="G15" s="1188">
        <v>744</v>
      </c>
      <c r="H15" s="1188">
        <v>702</v>
      </c>
      <c r="I15" s="1189">
        <v>685</v>
      </c>
      <c r="J15" s="1190" t="s">
        <v>529</v>
      </c>
      <c r="K15" s="1191">
        <v>746</v>
      </c>
      <c r="L15" s="1192">
        <f t="shared" si="0"/>
        <v>639</v>
      </c>
      <c r="M15" s="1193"/>
      <c r="N15" s="1194"/>
      <c r="O15" s="1163" t="s">
        <v>529</v>
      </c>
      <c r="P15" s="1164" t="s">
        <v>529</v>
      </c>
      <c r="Q15" s="1103"/>
      <c r="R15" s="1195">
        <v>1385</v>
      </c>
      <c r="S15" s="1189"/>
      <c r="T15" s="1189"/>
    </row>
    <row r="16" spans="1:20" ht="15.75" thickBot="1">
      <c r="A16" s="752" t="s">
        <v>545</v>
      </c>
      <c r="B16" s="753"/>
      <c r="C16" s="754">
        <v>24618</v>
      </c>
      <c r="D16" s="754">
        <v>24087</v>
      </c>
      <c r="E16" s="755"/>
      <c r="F16" s="1196">
        <v>610</v>
      </c>
      <c r="G16" s="1196">
        <v>1441</v>
      </c>
      <c r="H16" s="1196">
        <v>1491</v>
      </c>
      <c r="I16" s="1197">
        <v>1482</v>
      </c>
      <c r="J16" s="1198" t="s">
        <v>529</v>
      </c>
      <c r="K16" s="1199">
        <v>2116</v>
      </c>
      <c r="L16" s="1200">
        <f t="shared" si="0"/>
        <v>342</v>
      </c>
      <c r="M16" s="1201"/>
      <c r="N16" s="1202"/>
      <c r="O16" s="1203" t="s">
        <v>529</v>
      </c>
      <c r="P16" s="1204" t="s">
        <v>529</v>
      </c>
      <c r="Q16" s="1103"/>
      <c r="R16" s="1205">
        <f>R11-R12+R13+R14+R15</f>
        <v>2458</v>
      </c>
      <c r="S16" s="1197"/>
      <c r="T16" s="1197"/>
    </row>
    <row r="17" spans="1:20" ht="12.75">
      <c r="A17" s="698" t="s">
        <v>546</v>
      </c>
      <c r="B17" s="722" t="s">
        <v>547</v>
      </c>
      <c r="C17" s="723">
        <v>7043</v>
      </c>
      <c r="D17" s="723">
        <v>7240</v>
      </c>
      <c r="E17" s="743">
        <v>401</v>
      </c>
      <c r="F17" s="1188">
        <v>90</v>
      </c>
      <c r="G17" s="1188">
        <v>90</v>
      </c>
      <c r="H17" s="1188">
        <v>90</v>
      </c>
      <c r="I17" s="1189">
        <v>55</v>
      </c>
      <c r="J17" s="1178" t="s">
        <v>529</v>
      </c>
      <c r="K17" s="1191">
        <v>55</v>
      </c>
      <c r="L17" s="1206">
        <f t="shared" si="0"/>
        <v>0</v>
      </c>
      <c r="M17" s="1207"/>
      <c r="N17" s="1208"/>
      <c r="O17" s="1163" t="s">
        <v>529</v>
      </c>
      <c r="P17" s="1164" t="s">
        <v>529</v>
      </c>
      <c r="Q17" s="1103"/>
      <c r="R17" s="1209">
        <v>55</v>
      </c>
      <c r="S17" s="1189"/>
      <c r="T17" s="1189"/>
    </row>
    <row r="18" spans="1:20" ht="12.75">
      <c r="A18" s="734" t="s">
        <v>548</v>
      </c>
      <c r="B18" s="735" t="s">
        <v>549</v>
      </c>
      <c r="C18" s="736">
        <v>1001</v>
      </c>
      <c r="D18" s="736">
        <v>820</v>
      </c>
      <c r="E18" s="724" t="s">
        <v>550</v>
      </c>
      <c r="F18" s="1176">
        <v>196</v>
      </c>
      <c r="G18" s="1176">
        <v>270</v>
      </c>
      <c r="H18" s="1176">
        <v>296</v>
      </c>
      <c r="I18" s="1177">
        <v>436</v>
      </c>
      <c r="J18" s="1185" t="s">
        <v>529</v>
      </c>
      <c r="K18" s="1186">
        <v>444</v>
      </c>
      <c r="L18" s="1180">
        <f t="shared" si="0"/>
        <v>0</v>
      </c>
      <c r="M18" s="1181"/>
      <c r="N18" s="1182"/>
      <c r="O18" s="1183" t="s">
        <v>529</v>
      </c>
      <c r="P18" s="1184" t="s">
        <v>529</v>
      </c>
      <c r="Q18" s="1103"/>
      <c r="R18" s="1187">
        <v>444</v>
      </c>
      <c r="S18" s="1177"/>
      <c r="T18" s="1177"/>
    </row>
    <row r="19" spans="1:20" ht="12.75">
      <c r="A19" s="734" t="s">
        <v>551</v>
      </c>
      <c r="B19" s="735" t="s">
        <v>552</v>
      </c>
      <c r="C19" s="736">
        <v>14718</v>
      </c>
      <c r="D19" s="736">
        <v>14718</v>
      </c>
      <c r="E19" s="724" t="s">
        <v>529</v>
      </c>
      <c r="F19" s="1176">
        <v>0</v>
      </c>
      <c r="G19" s="1176">
        <v>0</v>
      </c>
      <c r="H19" s="1176">
        <v>0</v>
      </c>
      <c r="I19" s="1177">
        <v>0</v>
      </c>
      <c r="J19" s="1185" t="s">
        <v>529</v>
      </c>
      <c r="K19" s="1186">
        <v>0</v>
      </c>
      <c r="L19" s="1180">
        <f t="shared" si="0"/>
        <v>0</v>
      </c>
      <c r="M19" s="1181"/>
      <c r="N19" s="1182"/>
      <c r="O19" s="1183" t="s">
        <v>529</v>
      </c>
      <c r="P19" s="1184" t="s">
        <v>529</v>
      </c>
      <c r="Q19" s="1103"/>
      <c r="R19" s="1187">
        <v>0</v>
      </c>
      <c r="S19" s="1177"/>
      <c r="T19" s="1177"/>
    </row>
    <row r="20" spans="1:20" ht="12.75">
      <c r="A20" s="734" t="s">
        <v>553</v>
      </c>
      <c r="B20" s="735" t="s">
        <v>554</v>
      </c>
      <c r="C20" s="736">
        <v>1758</v>
      </c>
      <c r="D20" s="736">
        <v>1762</v>
      </c>
      <c r="E20" s="724" t="s">
        <v>529</v>
      </c>
      <c r="F20" s="1176">
        <v>206</v>
      </c>
      <c r="G20" s="1176">
        <v>323</v>
      </c>
      <c r="H20" s="1176">
        <v>326</v>
      </c>
      <c r="I20" s="1177">
        <v>987</v>
      </c>
      <c r="J20" s="1185" t="s">
        <v>529</v>
      </c>
      <c r="K20" s="1186">
        <v>1575</v>
      </c>
      <c r="L20" s="1180">
        <f t="shared" si="0"/>
        <v>221</v>
      </c>
      <c r="M20" s="1181"/>
      <c r="N20" s="1182"/>
      <c r="O20" s="1183" t="s">
        <v>529</v>
      </c>
      <c r="P20" s="1184" t="s">
        <v>529</v>
      </c>
      <c r="Q20" s="1103"/>
      <c r="R20" s="1187">
        <v>1796</v>
      </c>
      <c r="S20" s="1177"/>
      <c r="T20" s="1177"/>
    </row>
    <row r="21" spans="1:20" ht="13.5" thickBot="1">
      <c r="A21" s="711" t="s">
        <v>555</v>
      </c>
      <c r="B21" s="766" t="s">
        <v>556</v>
      </c>
      <c r="C21" s="767">
        <v>0</v>
      </c>
      <c r="D21" s="767">
        <v>0</v>
      </c>
      <c r="E21" s="768" t="s">
        <v>529</v>
      </c>
      <c r="F21" s="1176">
        <v>0</v>
      </c>
      <c r="G21" s="1176">
        <v>0</v>
      </c>
      <c r="H21" s="1176">
        <v>0</v>
      </c>
      <c r="I21" s="1210">
        <v>0</v>
      </c>
      <c r="J21" s="1168" t="s">
        <v>529</v>
      </c>
      <c r="K21" s="1211">
        <v>0</v>
      </c>
      <c r="L21" s="1192">
        <f t="shared" si="0"/>
        <v>0</v>
      </c>
      <c r="M21" s="1193"/>
      <c r="N21" s="1194"/>
      <c r="O21" s="1212" t="s">
        <v>529</v>
      </c>
      <c r="P21" s="1213" t="s">
        <v>529</v>
      </c>
      <c r="Q21" s="1103"/>
      <c r="R21" s="1175">
        <v>0</v>
      </c>
      <c r="S21" s="1210"/>
      <c r="T21" s="1210"/>
    </row>
    <row r="22" spans="1:20" ht="15.75" thickBot="1">
      <c r="A22" s="772" t="s">
        <v>557</v>
      </c>
      <c r="B22" s="722" t="s">
        <v>558</v>
      </c>
      <c r="C22" s="723">
        <v>12472</v>
      </c>
      <c r="D22" s="723">
        <v>13728</v>
      </c>
      <c r="E22" s="773" t="s">
        <v>529</v>
      </c>
      <c r="F22" s="1214">
        <v>3970</v>
      </c>
      <c r="G22" s="1214">
        <v>4259</v>
      </c>
      <c r="H22" s="1214">
        <v>4124</v>
      </c>
      <c r="I22" s="1215">
        <v>3835</v>
      </c>
      <c r="J22" s="1216">
        <v>3733</v>
      </c>
      <c r="K22" s="1217">
        <v>927</v>
      </c>
      <c r="L22" s="1218">
        <f t="shared" si="0"/>
        <v>879</v>
      </c>
      <c r="M22" s="1219"/>
      <c r="N22" s="1220"/>
      <c r="O22" s="1221">
        <f>SUM(K22:N22)</f>
        <v>1806</v>
      </c>
      <c r="P22" s="1222">
        <f>(O22/J22)*100</f>
        <v>48.379319582105545</v>
      </c>
      <c r="Q22" s="1103"/>
      <c r="R22" s="1165">
        <v>1806</v>
      </c>
      <c r="S22" s="1223"/>
      <c r="T22" s="1215"/>
    </row>
    <row r="23" spans="1:20" ht="15.75" thickBot="1">
      <c r="A23" s="734" t="s">
        <v>559</v>
      </c>
      <c r="B23" s="735" t="s">
        <v>560</v>
      </c>
      <c r="C23" s="736">
        <v>0</v>
      </c>
      <c r="D23" s="736">
        <v>0</v>
      </c>
      <c r="E23" s="782" t="s">
        <v>529</v>
      </c>
      <c r="F23" s="1176">
        <v>43</v>
      </c>
      <c r="G23" s="1176"/>
      <c r="H23" s="1176">
        <v>0</v>
      </c>
      <c r="I23" s="1224"/>
      <c r="J23" s="1225"/>
      <c r="K23" s="1226">
        <v>0</v>
      </c>
      <c r="L23" s="1227">
        <f t="shared" si="0"/>
        <v>0</v>
      </c>
      <c r="M23" s="1181"/>
      <c r="N23" s="1228"/>
      <c r="O23" s="1221">
        <f aca="true" t="shared" si="1" ref="O23:O45">SUM(K23:N23)</f>
        <v>0</v>
      </c>
      <c r="P23" s="1222" t="e">
        <f aca="true" t="shared" si="2" ref="P23:P45">(O23/J23)*100</f>
        <v>#DIV/0!</v>
      </c>
      <c r="Q23" s="1103"/>
      <c r="R23" s="1187">
        <v>0</v>
      </c>
      <c r="S23" s="1229"/>
      <c r="T23" s="1224"/>
    </row>
    <row r="24" spans="1:20" ht="15.75" thickBot="1">
      <c r="A24" s="711" t="s">
        <v>561</v>
      </c>
      <c r="B24" s="766" t="s">
        <v>560</v>
      </c>
      <c r="C24" s="767">
        <v>0</v>
      </c>
      <c r="D24" s="767">
        <v>1215</v>
      </c>
      <c r="E24" s="789">
        <v>672</v>
      </c>
      <c r="F24" s="1230">
        <v>1636</v>
      </c>
      <c r="G24" s="1230">
        <v>1845</v>
      </c>
      <c r="H24" s="1230">
        <v>1520</v>
      </c>
      <c r="I24" s="1231">
        <v>1300</v>
      </c>
      <c r="J24" s="1232">
        <v>1300</v>
      </c>
      <c r="K24" s="1233">
        <v>324</v>
      </c>
      <c r="L24" s="1234">
        <f t="shared" si="0"/>
        <v>324</v>
      </c>
      <c r="M24" s="1171"/>
      <c r="N24" s="1235"/>
      <c r="O24" s="1221">
        <f t="shared" si="1"/>
        <v>648</v>
      </c>
      <c r="P24" s="1222">
        <f t="shared" si="2"/>
        <v>49.84615384615385</v>
      </c>
      <c r="Q24" s="1103"/>
      <c r="R24" s="1195">
        <v>648</v>
      </c>
      <c r="S24" s="1236"/>
      <c r="T24" s="1231"/>
    </row>
    <row r="25" spans="1:20" ht="15.75" thickBot="1">
      <c r="A25" s="721" t="s">
        <v>562</v>
      </c>
      <c r="B25" s="722" t="s">
        <v>563</v>
      </c>
      <c r="C25" s="723">
        <v>6341</v>
      </c>
      <c r="D25" s="723">
        <v>6960</v>
      </c>
      <c r="E25" s="773">
        <v>501</v>
      </c>
      <c r="F25" s="1176">
        <v>355</v>
      </c>
      <c r="G25" s="1176">
        <v>628</v>
      </c>
      <c r="H25" s="1237">
        <v>508</v>
      </c>
      <c r="I25" s="1238">
        <v>156</v>
      </c>
      <c r="J25" s="1216">
        <v>135</v>
      </c>
      <c r="K25" s="1239">
        <v>19</v>
      </c>
      <c r="L25" s="1206">
        <f t="shared" si="0"/>
        <v>33</v>
      </c>
      <c r="M25" s="1207"/>
      <c r="N25" s="1208"/>
      <c r="O25" s="1221">
        <f t="shared" si="1"/>
        <v>52</v>
      </c>
      <c r="P25" s="1222">
        <f t="shared" si="2"/>
        <v>38.51851851851852</v>
      </c>
      <c r="Q25" s="1103"/>
      <c r="R25" s="1209">
        <v>52</v>
      </c>
      <c r="S25" s="1240"/>
      <c r="T25" s="1238"/>
    </row>
    <row r="26" spans="1:20" ht="15.75" thickBot="1">
      <c r="A26" s="734" t="s">
        <v>564</v>
      </c>
      <c r="B26" s="735" t="s">
        <v>565</v>
      </c>
      <c r="C26" s="736">
        <v>1745</v>
      </c>
      <c r="D26" s="736">
        <v>2223</v>
      </c>
      <c r="E26" s="782">
        <v>502</v>
      </c>
      <c r="F26" s="1176">
        <v>600</v>
      </c>
      <c r="G26" s="1176">
        <v>799</v>
      </c>
      <c r="H26" s="1237">
        <v>677</v>
      </c>
      <c r="I26" s="1224">
        <v>802</v>
      </c>
      <c r="J26" s="1225">
        <v>700</v>
      </c>
      <c r="K26" s="1226">
        <v>228</v>
      </c>
      <c r="L26" s="1180">
        <f t="shared" si="0"/>
        <v>152</v>
      </c>
      <c r="M26" s="1181"/>
      <c r="N26" s="1182"/>
      <c r="O26" s="1221">
        <f t="shared" si="1"/>
        <v>380</v>
      </c>
      <c r="P26" s="1222">
        <f t="shared" si="2"/>
        <v>54.285714285714285</v>
      </c>
      <c r="Q26" s="1103"/>
      <c r="R26" s="1187">
        <v>380</v>
      </c>
      <c r="S26" s="1229"/>
      <c r="T26" s="1224"/>
    </row>
    <row r="27" spans="1:20" ht="15.75" thickBot="1">
      <c r="A27" s="734" t="s">
        <v>566</v>
      </c>
      <c r="B27" s="735" t="s">
        <v>567</v>
      </c>
      <c r="C27" s="736">
        <v>0</v>
      </c>
      <c r="D27" s="736">
        <v>0</v>
      </c>
      <c r="E27" s="782">
        <v>504</v>
      </c>
      <c r="F27" s="1176">
        <v>0</v>
      </c>
      <c r="G27" s="1176">
        <v>0</v>
      </c>
      <c r="H27" s="1237">
        <v>0</v>
      </c>
      <c r="I27" s="1224">
        <v>0</v>
      </c>
      <c r="J27" s="1225"/>
      <c r="K27" s="1226">
        <v>0</v>
      </c>
      <c r="L27" s="1180">
        <f t="shared" si="0"/>
        <v>0</v>
      </c>
      <c r="M27" s="1181"/>
      <c r="N27" s="1182"/>
      <c r="O27" s="1221">
        <f t="shared" si="1"/>
        <v>0</v>
      </c>
      <c r="P27" s="1222" t="e">
        <f t="shared" si="2"/>
        <v>#DIV/0!</v>
      </c>
      <c r="Q27" s="1103"/>
      <c r="R27" s="1187">
        <v>0</v>
      </c>
      <c r="S27" s="1229"/>
      <c r="T27" s="1224"/>
    </row>
    <row r="28" spans="1:20" ht="15.75" thickBot="1">
      <c r="A28" s="734" t="s">
        <v>568</v>
      </c>
      <c r="B28" s="735" t="s">
        <v>569</v>
      </c>
      <c r="C28" s="736">
        <v>428</v>
      </c>
      <c r="D28" s="736">
        <v>253</v>
      </c>
      <c r="E28" s="782">
        <v>511</v>
      </c>
      <c r="F28" s="1176">
        <v>130</v>
      </c>
      <c r="G28" s="1176">
        <v>91</v>
      </c>
      <c r="H28" s="1237">
        <v>5</v>
      </c>
      <c r="I28" s="1224">
        <v>3</v>
      </c>
      <c r="J28" s="1225">
        <v>190</v>
      </c>
      <c r="K28" s="1226">
        <v>0</v>
      </c>
      <c r="L28" s="1180">
        <f t="shared" si="0"/>
        <v>60</v>
      </c>
      <c r="M28" s="1181"/>
      <c r="N28" s="1182"/>
      <c r="O28" s="1221">
        <f t="shared" si="1"/>
        <v>60</v>
      </c>
      <c r="P28" s="1222">
        <f t="shared" si="2"/>
        <v>31.57894736842105</v>
      </c>
      <c r="Q28" s="1103"/>
      <c r="R28" s="1187">
        <v>60</v>
      </c>
      <c r="S28" s="1229"/>
      <c r="T28" s="1224"/>
    </row>
    <row r="29" spans="1:20" ht="15.75" thickBot="1">
      <c r="A29" s="734" t="s">
        <v>570</v>
      </c>
      <c r="B29" s="735" t="s">
        <v>571</v>
      </c>
      <c r="C29" s="736">
        <v>1057</v>
      </c>
      <c r="D29" s="736">
        <v>1451</v>
      </c>
      <c r="E29" s="782">
        <v>518</v>
      </c>
      <c r="F29" s="1176">
        <v>493</v>
      </c>
      <c r="G29" s="1176">
        <v>253</v>
      </c>
      <c r="H29" s="1237">
        <v>260</v>
      </c>
      <c r="I29" s="1224">
        <v>271</v>
      </c>
      <c r="J29" s="1225">
        <v>275</v>
      </c>
      <c r="K29" s="1226">
        <v>54</v>
      </c>
      <c r="L29" s="1180">
        <f t="shared" si="0"/>
        <v>89</v>
      </c>
      <c r="M29" s="1181"/>
      <c r="N29" s="1182"/>
      <c r="O29" s="1221">
        <f t="shared" si="1"/>
        <v>143</v>
      </c>
      <c r="P29" s="1222">
        <f t="shared" si="2"/>
        <v>52</v>
      </c>
      <c r="Q29" s="1103"/>
      <c r="R29" s="1187">
        <v>143</v>
      </c>
      <c r="S29" s="1229"/>
      <c r="T29" s="1224"/>
    </row>
    <row r="30" spans="1:20" ht="15.75" thickBot="1">
      <c r="A30" s="734" t="s">
        <v>572</v>
      </c>
      <c r="B30" s="805" t="s">
        <v>573</v>
      </c>
      <c r="C30" s="736">
        <v>10408</v>
      </c>
      <c r="D30" s="736">
        <v>11792</v>
      </c>
      <c r="E30" s="782">
        <v>521</v>
      </c>
      <c r="F30" s="1176">
        <v>1899</v>
      </c>
      <c r="G30" s="1176">
        <v>2006</v>
      </c>
      <c r="H30" s="1237">
        <v>2137</v>
      </c>
      <c r="I30" s="1224">
        <v>2110</v>
      </c>
      <c r="J30" s="1225">
        <v>1784</v>
      </c>
      <c r="K30" s="1226">
        <v>492</v>
      </c>
      <c r="L30" s="1180">
        <f t="shared" si="0"/>
        <v>476</v>
      </c>
      <c r="M30" s="1181"/>
      <c r="N30" s="1182"/>
      <c r="O30" s="1221">
        <f t="shared" si="1"/>
        <v>968</v>
      </c>
      <c r="P30" s="1222">
        <f t="shared" si="2"/>
        <v>54.26008968609865</v>
      </c>
      <c r="Q30" s="1103"/>
      <c r="R30" s="1187">
        <v>968</v>
      </c>
      <c r="S30" s="1229"/>
      <c r="T30" s="1224"/>
    </row>
    <row r="31" spans="1:20" ht="15.75" thickBot="1">
      <c r="A31" s="734" t="s">
        <v>574</v>
      </c>
      <c r="B31" s="805" t="s">
        <v>575</v>
      </c>
      <c r="C31" s="736">
        <v>3640</v>
      </c>
      <c r="D31" s="736">
        <v>4174</v>
      </c>
      <c r="E31" s="782" t="s">
        <v>576</v>
      </c>
      <c r="F31" s="1176">
        <v>678</v>
      </c>
      <c r="G31" s="1176">
        <v>718</v>
      </c>
      <c r="H31" s="1237">
        <v>725</v>
      </c>
      <c r="I31" s="1224">
        <v>753</v>
      </c>
      <c r="J31" s="1225">
        <v>625</v>
      </c>
      <c r="K31" s="1226">
        <v>171</v>
      </c>
      <c r="L31" s="1180">
        <f t="shared" si="0"/>
        <v>169</v>
      </c>
      <c r="M31" s="1181"/>
      <c r="N31" s="1182"/>
      <c r="O31" s="1221">
        <f t="shared" si="1"/>
        <v>340</v>
      </c>
      <c r="P31" s="1222">
        <f t="shared" si="2"/>
        <v>54.400000000000006</v>
      </c>
      <c r="Q31" s="1103"/>
      <c r="R31" s="1187">
        <v>340</v>
      </c>
      <c r="S31" s="1229"/>
      <c r="T31" s="1224"/>
    </row>
    <row r="32" spans="1:20" ht="15.75" thickBot="1">
      <c r="A32" s="734" t="s">
        <v>577</v>
      </c>
      <c r="B32" s="735" t="s">
        <v>578</v>
      </c>
      <c r="C32" s="736">
        <v>0</v>
      </c>
      <c r="D32" s="736">
        <v>0</v>
      </c>
      <c r="E32" s="782">
        <v>557</v>
      </c>
      <c r="F32" s="1176">
        <v>0</v>
      </c>
      <c r="G32" s="1176">
        <v>0</v>
      </c>
      <c r="H32" s="1237">
        <v>0</v>
      </c>
      <c r="I32" s="1224">
        <v>0</v>
      </c>
      <c r="J32" s="1225"/>
      <c r="K32" s="1226">
        <v>0</v>
      </c>
      <c r="L32" s="1180">
        <f t="shared" si="0"/>
        <v>0</v>
      </c>
      <c r="M32" s="1181"/>
      <c r="N32" s="1182"/>
      <c r="O32" s="1221">
        <f t="shared" si="1"/>
        <v>0</v>
      </c>
      <c r="P32" s="1222" t="e">
        <f t="shared" si="2"/>
        <v>#DIV/0!</v>
      </c>
      <c r="Q32" s="1103"/>
      <c r="R32" s="1187">
        <v>0</v>
      </c>
      <c r="S32" s="1229"/>
      <c r="T32" s="1224"/>
    </row>
    <row r="33" spans="1:20" ht="15.75" thickBot="1">
      <c r="A33" s="734" t="s">
        <v>579</v>
      </c>
      <c r="B33" s="735" t="s">
        <v>580</v>
      </c>
      <c r="C33" s="736">
        <v>1711</v>
      </c>
      <c r="D33" s="736">
        <v>1801</v>
      </c>
      <c r="E33" s="782">
        <v>551</v>
      </c>
      <c r="F33" s="1176">
        <v>31</v>
      </c>
      <c r="G33" s="1176">
        <v>0</v>
      </c>
      <c r="H33" s="1237">
        <v>0</v>
      </c>
      <c r="I33" s="1224">
        <v>36</v>
      </c>
      <c r="J33" s="1225"/>
      <c r="K33" s="1226">
        <v>0</v>
      </c>
      <c r="L33" s="1180">
        <f t="shared" si="0"/>
        <v>0</v>
      </c>
      <c r="M33" s="1181"/>
      <c r="N33" s="1182"/>
      <c r="O33" s="1221">
        <f t="shared" si="1"/>
        <v>0</v>
      </c>
      <c r="P33" s="1222" t="e">
        <f t="shared" si="2"/>
        <v>#DIV/0!</v>
      </c>
      <c r="Q33" s="1103"/>
      <c r="R33" s="1187">
        <v>0</v>
      </c>
      <c r="S33" s="1229"/>
      <c r="T33" s="1224"/>
    </row>
    <row r="34" spans="1:20" ht="15.75" thickBot="1">
      <c r="A34" s="698" t="s">
        <v>581</v>
      </c>
      <c r="B34" s="741"/>
      <c r="C34" s="742">
        <v>569</v>
      </c>
      <c r="D34" s="742">
        <v>614</v>
      </c>
      <c r="E34" s="807" t="s">
        <v>582</v>
      </c>
      <c r="F34" s="1188">
        <v>17</v>
      </c>
      <c r="G34" s="1188">
        <v>14</v>
      </c>
      <c r="H34" s="1241">
        <v>21</v>
      </c>
      <c r="I34" s="1242">
        <v>17</v>
      </c>
      <c r="J34" s="1243">
        <v>24</v>
      </c>
      <c r="K34" s="1244">
        <v>2</v>
      </c>
      <c r="L34" s="1180">
        <f t="shared" si="0"/>
        <v>4</v>
      </c>
      <c r="M34" s="1193"/>
      <c r="N34" s="1182"/>
      <c r="O34" s="1221">
        <f t="shared" si="1"/>
        <v>6</v>
      </c>
      <c r="P34" s="1222">
        <f t="shared" si="2"/>
        <v>25</v>
      </c>
      <c r="Q34" s="1103"/>
      <c r="R34" s="1175">
        <v>6</v>
      </c>
      <c r="S34" s="1245"/>
      <c r="T34" s="1242"/>
    </row>
    <row r="35" spans="1:20" ht="15.75" thickBot="1">
      <c r="A35" s="816" t="s">
        <v>583</v>
      </c>
      <c r="B35" s="817" t="s">
        <v>584</v>
      </c>
      <c r="C35" s="818">
        <f>SUM(C25:C34)</f>
        <v>25899</v>
      </c>
      <c r="D35" s="818">
        <f>SUM(D25:D34)</f>
        <v>29268</v>
      </c>
      <c r="E35" s="819"/>
      <c r="F35" s="1246">
        <f aca="true" t="shared" si="3" ref="F35:N35">SUM(F25:F34)</f>
        <v>4203</v>
      </c>
      <c r="G35" s="1246">
        <f t="shared" si="3"/>
        <v>4509</v>
      </c>
      <c r="H35" s="1247">
        <f t="shared" si="3"/>
        <v>4333</v>
      </c>
      <c r="I35" s="1246">
        <f t="shared" si="3"/>
        <v>4148</v>
      </c>
      <c r="J35" s="1248">
        <f t="shared" si="3"/>
        <v>3733</v>
      </c>
      <c r="K35" s="1246">
        <f t="shared" si="3"/>
        <v>966</v>
      </c>
      <c r="L35" s="1246">
        <f>SUM(L25:L34)</f>
        <v>983</v>
      </c>
      <c r="M35" s="1246">
        <f t="shared" si="3"/>
        <v>0</v>
      </c>
      <c r="N35" s="1249">
        <f t="shared" si="3"/>
        <v>0</v>
      </c>
      <c r="O35" s="1221">
        <f t="shared" si="1"/>
        <v>1949</v>
      </c>
      <c r="P35" s="1222">
        <f t="shared" si="2"/>
        <v>52.210018751674255</v>
      </c>
      <c r="Q35" s="1103"/>
      <c r="R35" s="1246">
        <f>SUM(R25:R34)</f>
        <v>1949</v>
      </c>
      <c r="S35" s="1250">
        <f>SUM(S25:S34)</f>
        <v>0</v>
      </c>
      <c r="T35" s="1246">
        <f>SUM(T25:T34)</f>
        <v>0</v>
      </c>
    </row>
    <row r="36" spans="1:20" ht="15.75" thickBot="1">
      <c r="A36" s="721" t="s">
        <v>585</v>
      </c>
      <c r="B36" s="722" t="s">
        <v>586</v>
      </c>
      <c r="C36" s="723">
        <v>0</v>
      </c>
      <c r="D36" s="723">
        <v>0</v>
      </c>
      <c r="E36" s="773">
        <v>601</v>
      </c>
      <c r="F36" s="1251">
        <v>0</v>
      </c>
      <c r="G36" s="1251">
        <v>0</v>
      </c>
      <c r="H36" s="1252">
        <v>0</v>
      </c>
      <c r="I36" s="1238">
        <v>0</v>
      </c>
      <c r="J36" s="1216"/>
      <c r="K36" s="1217">
        <v>0</v>
      </c>
      <c r="L36" s="1180">
        <f t="shared" si="0"/>
        <v>0</v>
      </c>
      <c r="M36" s="1207"/>
      <c r="N36" s="1182"/>
      <c r="O36" s="1221">
        <f t="shared" si="1"/>
        <v>0</v>
      </c>
      <c r="P36" s="1222" t="e">
        <f t="shared" si="2"/>
        <v>#DIV/0!</v>
      </c>
      <c r="Q36" s="1103"/>
      <c r="R36" s="1209"/>
      <c r="S36" s="1240"/>
      <c r="T36" s="1238"/>
    </row>
    <row r="37" spans="1:20" ht="15.75" thickBot="1">
      <c r="A37" s="734" t="s">
        <v>587</v>
      </c>
      <c r="B37" s="735" t="s">
        <v>588</v>
      </c>
      <c r="C37" s="736">
        <v>1190</v>
      </c>
      <c r="D37" s="736">
        <v>1857</v>
      </c>
      <c r="E37" s="782">
        <v>602</v>
      </c>
      <c r="F37" s="1176">
        <v>207</v>
      </c>
      <c r="G37" s="1176">
        <v>233</v>
      </c>
      <c r="H37" s="1237">
        <v>240</v>
      </c>
      <c r="I37" s="1224">
        <v>317</v>
      </c>
      <c r="J37" s="1225"/>
      <c r="K37" s="1226">
        <v>75</v>
      </c>
      <c r="L37" s="1180">
        <f t="shared" si="0"/>
        <v>126</v>
      </c>
      <c r="M37" s="1181"/>
      <c r="N37" s="1182"/>
      <c r="O37" s="1221">
        <f t="shared" si="1"/>
        <v>201</v>
      </c>
      <c r="P37" s="1222" t="e">
        <f t="shared" si="2"/>
        <v>#DIV/0!</v>
      </c>
      <c r="Q37" s="1103"/>
      <c r="R37" s="1187">
        <v>201</v>
      </c>
      <c r="S37" s="1229"/>
      <c r="T37" s="1224"/>
    </row>
    <row r="38" spans="1:20" ht="15.75" thickBot="1">
      <c r="A38" s="734" t="s">
        <v>589</v>
      </c>
      <c r="B38" s="735" t="s">
        <v>590</v>
      </c>
      <c r="C38" s="736">
        <v>0</v>
      </c>
      <c r="D38" s="736">
        <v>0</v>
      </c>
      <c r="E38" s="782">
        <v>604</v>
      </c>
      <c r="F38" s="1176">
        <v>0</v>
      </c>
      <c r="G38" s="1176">
        <v>0</v>
      </c>
      <c r="H38" s="1237">
        <v>0</v>
      </c>
      <c r="I38" s="1224">
        <v>0</v>
      </c>
      <c r="J38" s="1225"/>
      <c r="K38" s="1226">
        <v>0</v>
      </c>
      <c r="L38" s="1180">
        <f t="shared" si="0"/>
        <v>0</v>
      </c>
      <c r="M38" s="1181"/>
      <c r="N38" s="1182"/>
      <c r="O38" s="1221">
        <f t="shared" si="1"/>
        <v>0</v>
      </c>
      <c r="P38" s="1222" t="e">
        <f t="shared" si="2"/>
        <v>#DIV/0!</v>
      </c>
      <c r="Q38" s="1103"/>
      <c r="R38" s="1187"/>
      <c r="S38" s="1229"/>
      <c r="T38" s="1224"/>
    </row>
    <row r="39" spans="1:20" ht="15.75" thickBot="1">
      <c r="A39" s="734" t="s">
        <v>591</v>
      </c>
      <c r="B39" s="735" t="s">
        <v>592</v>
      </c>
      <c r="C39" s="736">
        <v>12472</v>
      </c>
      <c r="D39" s="736">
        <v>13728</v>
      </c>
      <c r="E39" s="782" t="s">
        <v>593</v>
      </c>
      <c r="F39" s="1176">
        <v>3926</v>
      </c>
      <c r="G39" s="1176">
        <v>4259</v>
      </c>
      <c r="H39" s="1237">
        <v>4124</v>
      </c>
      <c r="I39" s="1224">
        <v>3835</v>
      </c>
      <c r="J39" s="1225">
        <v>3733</v>
      </c>
      <c r="K39" s="1226">
        <v>927</v>
      </c>
      <c r="L39" s="1180">
        <f t="shared" si="0"/>
        <v>879</v>
      </c>
      <c r="M39" s="1181"/>
      <c r="N39" s="1182"/>
      <c r="O39" s="1221">
        <f t="shared" si="1"/>
        <v>1806</v>
      </c>
      <c r="P39" s="1222">
        <f t="shared" si="2"/>
        <v>48.379319582105545</v>
      </c>
      <c r="Q39" s="1103"/>
      <c r="R39" s="1187">
        <v>1806</v>
      </c>
      <c r="S39" s="1229"/>
      <c r="T39" s="1224"/>
    </row>
    <row r="40" spans="1:20" ht="15.75" thickBot="1">
      <c r="A40" s="698" t="s">
        <v>594</v>
      </c>
      <c r="B40" s="741"/>
      <c r="C40" s="742">
        <v>12330</v>
      </c>
      <c r="D40" s="742">
        <v>13218</v>
      </c>
      <c r="E40" s="807" t="s">
        <v>595</v>
      </c>
      <c r="F40" s="1188">
        <v>146</v>
      </c>
      <c r="G40" s="1188">
        <v>42</v>
      </c>
      <c r="H40" s="1241">
        <v>72</v>
      </c>
      <c r="I40" s="1242">
        <v>0</v>
      </c>
      <c r="J40" s="1243"/>
      <c r="K40" s="1244">
        <v>9</v>
      </c>
      <c r="L40" s="1180">
        <f t="shared" si="0"/>
        <v>96</v>
      </c>
      <c r="M40" s="1193"/>
      <c r="N40" s="1182"/>
      <c r="O40" s="1221">
        <f t="shared" si="1"/>
        <v>105</v>
      </c>
      <c r="P40" s="1222" t="e">
        <f t="shared" si="2"/>
        <v>#DIV/0!</v>
      </c>
      <c r="Q40" s="1103"/>
      <c r="R40" s="1175">
        <v>105</v>
      </c>
      <c r="S40" s="1245"/>
      <c r="T40" s="1242"/>
    </row>
    <row r="41" spans="1:20" ht="15.75" thickBot="1">
      <c r="A41" s="816" t="s">
        <v>596</v>
      </c>
      <c r="B41" s="817" t="s">
        <v>597</v>
      </c>
      <c r="C41" s="818">
        <f>SUM(C36:C40)</f>
        <v>25992</v>
      </c>
      <c r="D41" s="818">
        <f>SUM(D36:D40)</f>
        <v>28803</v>
      </c>
      <c r="E41" s="819" t="s">
        <v>529</v>
      </c>
      <c r="F41" s="1246">
        <f aca="true" t="shared" si="4" ref="F41:N41">SUM(F36:F40)</f>
        <v>4279</v>
      </c>
      <c r="G41" s="1246">
        <f t="shared" si="4"/>
        <v>4534</v>
      </c>
      <c r="H41" s="1247">
        <f t="shared" si="4"/>
        <v>4436</v>
      </c>
      <c r="I41" s="1246">
        <f t="shared" si="4"/>
        <v>4152</v>
      </c>
      <c r="J41" s="1248">
        <f t="shared" si="4"/>
        <v>3733</v>
      </c>
      <c r="K41" s="1246">
        <f t="shared" si="4"/>
        <v>1011</v>
      </c>
      <c r="L41" s="1253">
        <f>SUM(L36:L40)</f>
        <v>1101</v>
      </c>
      <c r="M41" s="1246">
        <f t="shared" si="4"/>
        <v>0</v>
      </c>
      <c r="N41" s="1249">
        <f t="shared" si="4"/>
        <v>0</v>
      </c>
      <c r="O41" s="1221">
        <f t="shared" si="1"/>
        <v>2112</v>
      </c>
      <c r="P41" s="1222">
        <f t="shared" si="2"/>
        <v>56.576480042860965</v>
      </c>
      <c r="Q41" s="1103"/>
      <c r="R41" s="1246">
        <f>SUM(R36:R40)</f>
        <v>2112</v>
      </c>
      <c r="S41" s="1250">
        <f>SUM(S36:S40)</f>
        <v>0</v>
      </c>
      <c r="T41" s="1246">
        <f>SUM(T36:T40)</f>
        <v>0</v>
      </c>
    </row>
    <row r="42" spans="1:20" ht="6.75" customHeight="1" thickBot="1">
      <c r="A42" s="698"/>
      <c r="B42" s="837"/>
      <c r="C42" s="838"/>
      <c r="D42" s="838"/>
      <c r="E42" s="839"/>
      <c r="F42" s="1188"/>
      <c r="G42" s="1188"/>
      <c r="H42" s="1241"/>
      <c r="I42" s="1254"/>
      <c r="J42" s="1255"/>
      <c r="K42" s="1188"/>
      <c r="L42" s="1084"/>
      <c r="M42" s="1256">
        <f>S42-L42</f>
        <v>0</v>
      </c>
      <c r="N42" s="1084"/>
      <c r="O42" s="1221">
        <f t="shared" si="1"/>
        <v>0</v>
      </c>
      <c r="P42" s="1222" t="e">
        <f t="shared" si="2"/>
        <v>#DIV/0!</v>
      </c>
      <c r="Q42" s="1103"/>
      <c r="R42" s="1257"/>
      <c r="S42" s="1254"/>
      <c r="T42" s="1254"/>
    </row>
    <row r="43" spans="1:20" ht="15.75" thickBot="1">
      <c r="A43" s="847" t="s">
        <v>598</v>
      </c>
      <c r="B43" s="817" t="s">
        <v>560</v>
      </c>
      <c r="C43" s="818">
        <f>+C41-C39</f>
        <v>13520</v>
      </c>
      <c r="D43" s="818">
        <f>+D41-D39</f>
        <v>15075</v>
      </c>
      <c r="E43" s="819" t="s">
        <v>529</v>
      </c>
      <c r="F43" s="1246">
        <f aca="true" t="shared" si="5" ref="F43:N43">F41-F39</f>
        <v>353</v>
      </c>
      <c r="G43" s="1246">
        <f t="shared" si="5"/>
        <v>275</v>
      </c>
      <c r="H43" s="1246">
        <f t="shared" si="5"/>
        <v>312</v>
      </c>
      <c r="I43" s="1246">
        <f t="shared" si="5"/>
        <v>317</v>
      </c>
      <c r="J43" s="1246">
        <f t="shared" si="5"/>
        <v>0</v>
      </c>
      <c r="K43" s="1246">
        <f t="shared" si="5"/>
        <v>84</v>
      </c>
      <c r="L43" s="1253">
        <f t="shared" si="5"/>
        <v>222</v>
      </c>
      <c r="M43" s="1246">
        <f t="shared" si="5"/>
        <v>0</v>
      </c>
      <c r="N43" s="1250">
        <f t="shared" si="5"/>
        <v>0</v>
      </c>
      <c r="O43" s="1221">
        <f t="shared" si="1"/>
        <v>306</v>
      </c>
      <c r="P43" s="1222" t="e">
        <f t="shared" si="2"/>
        <v>#DIV/0!</v>
      </c>
      <c r="Q43" s="1103"/>
      <c r="R43" s="1246">
        <f>R41-R39</f>
        <v>306</v>
      </c>
      <c r="S43" s="1250">
        <f>S41-S39</f>
        <v>0</v>
      </c>
      <c r="T43" s="1246">
        <f>T41-T39</f>
        <v>0</v>
      </c>
    </row>
    <row r="44" spans="1:20" ht="15.75" thickBot="1">
      <c r="A44" s="816" t="s">
        <v>599</v>
      </c>
      <c r="B44" s="817" t="s">
        <v>600</v>
      </c>
      <c r="C44" s="818">
        <f>+C41-C35</f>
        <v>93</v>
      </c>
      <c r="D44" s="818">
        <f>+D41-D35</f>
        <v>-465</v>
      </c>
      <c r="E44" s="819" t="s">
        <v>529</v>
      </c>
      <c r="F44" s="1246">
        <f aca="true" t="shared" si="6" ref="F44:N44">F41-F35</f>
        <v>76</v>
      </c>
      <c r="G44" s="1246">
        <f t="shared" si="6"/>
        <v>25</v>
      </c>
      <c r="H44" s="1246">
        <f t="shared" si="6"/>
        <v>103</v>
      </c>
      <c r="I44" s="1246">
        <f t="shared" si="6"/>
        <v>4</v>
      </c>
      <c r="J44" s="1246">
        <f t="shared" si="6"/>
        <v>0</v>
      </c>
      <c r="K44" s="1246">
        <f t="shared" si="6"/>
        <v>45</v>
      </c>
      <c r="L44" s="1253">
        <f t="shared" si="6"/>
        <v>118</v>
      </c>
      <c r="M44" s="1246">
        <f t="shared" si="6"/>
        <v>0</v>
      </c>
      <c r="N44" s="1250">
        <f t="shared" si="6"/>
        <v>0</v>
      </c>
      <c r="O44" s="1221">
        <f t="shared" si="1"/>
        <v>163</v>
      </c>
      <c r="P44" s="1222" t="e">
        <f t="shared" si="2"/>
        <v>#DIV/0!</v>
      </c>
      <c r="Q44" s="1103"/>
      <c r="R44" s="1246">
        <f>R41-R35</f>
        <v>163</v>
      </c>
      <c r="S44" s="1250">
        <f>S41-S35</f>
        <v>0</v>
      </c>
      <c r="T44" s="1246">
        <f>T41-T35</f>
        <v>0</v>
      </c>
    </row>
    <row r="45" spans="1:20" ht="15.75" thickBot="1">
      <c r="A45" s="849" t="s">
        <v>601</v>
      </c>
      <c r="B45" s="850" t="s">
        <v>560</v>
      </c>
      <c r="C45" s="851">
        <f>+C44-C39</f>
        <v>-12379</v>
      </c>
      <c r="D45" s="851">
        <f>+D44-D39</f>
        <v>-14193</v>
      </c>
      <c r="E45" s="852" t="s">
        <v>529</v>
      </c>
      <c r="F45" s="1246">
        <f aca="true" t="shared" si="7" ref="F45:N45">F44-F39</f>
        <v>-3850</v>
      </c>
      <c r="G45" s="1246">
        <f t="shared" si="7"/>
        <v>-4234</v>
      </c>
      <c r="H45" s="1246">
        <f t="shared" si="7"/>
        <v>-4021</v>
      </c>
      <c r="I45" s="1246">
        <f t="shared" si="7"/>
        <v>-3831</v>
      </c>
      <c r="J45" s="1246">
        <f t="shared" si="7"/>
        <v>-3733</v>
      </c>
      <c r="K45" s="1246">
        <f t="shared" si="7"/>
        <v>-882</v>
      </c>
      <c r="L45" s="1253">
        <f t="shared" si="7"/>
        <v>-761</v>
      </c>
      <c r="M45" s="1246">
        <f t="shared" si="7"/>
        <v>0</v>
      </c>
      <c r="N45" s="1250">
        <f t="shared" si="7"/>
        <v>0</v>
      </c>
      <c r="O45" s="1221">
        <f t="shared" si="1"/>
        <v>-1643</v>
      </c>
      <c r="P45" s="1258">
        <f t="shared" si="2"/>
        <v>44.012858290918835</v>
      </c>
      <c r="Q45" s="1103"/>
      <c r="R45" s="1246">
        <f>R44-R39</f>
        <v>-1643</v>
      </c>
      <c r="S45" s="1250">
        <f>S44-S39</f>
        <v>0</v>
      </c>
      <c r="T45" s="1246">
        <f>T44-T39</f>
        <v>0</v>
      </c>
    </row>
    <row r="48" spans="1:20" ht="14.25">
      <c r="A48" s="1089" t="s">
        <v>675</v>
      </c>
      <c r="O48"/>
      <c r="P48"/>
      <c r="Q48"/>
      <c r="R48"/>
      <c r="S48"/>
      <c r="T48"/>
    </row>
    <row r="49" spans="1:20" ht="14.25">
      <c r="A49" s="1090" t="s">
        <v>676</v>
      </c>
      <c r="O49"/>
      <c r="P49"/>
      <c r="Q49"/>
      <c r="R49"/>
      <c r="S49"/>
      <c r="T49"/>
    </row>
    <row r="50" spans="1:20" ht="14.25">
      <c r="A50" s="1259" t="s">
        <v>677</v>
      </c>
      <c r="O50"/>
      <c r="P50"/>
      <c r="Q50"/>
      <c r="R50"/>
      <c r="S50"/>
      <c r="T50"/>
    </row>
    <row r="51" spans="1:20" ht="14.25">
      <c r="A51" s="1260"/>
      <c r="O51"/>
      <c r="P51"/>
      <c r="Q51"/>
      <c r="R51"/>
      <c r="S51"/>
      <c r="T51"/>
    </row>
    <row r="52" spans="15:20" ht="12.75">
      <c r="O52"/>
      <c r="P52"/>
      <c r="Q52"/>
      <c r="R52"/>
      <c r="S52"/>
      <c r="T52"/>
    </row>
    <row r="53" spans="15:20" ht="12.75">
      <c r="O53"/>
      <c r="P53"/>
      <c r="Q53"/>
      <c r="R53"/>
      <c r="S53"/>
      <c r="T53"/>
    </row>
    <row r="54" spans="15:20" ht="12.75">
      <c r="O54"/>
      <c r="P54"/>
      <c r="Q54"/>
      <c r="R54"/>
      <c r="S54"/>
      <c r="T54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PageLayoutView="0" workbookViewId="0" topLeftCell="A1">
      <selection activeCell="M35" sqref="M35"/>
    </sheetView>
  </sheetViews>
  <sheetFormatPr defaultColWidth="9.140625" defaultRowHeight="12.75"/>
  <cols>
    <col min="1" max="1" width="37.7109375" style="0" customWidth="1"/>
    <col min="2" max="2" width="13.57421875" style="0" customWidth="1"/>
    <col min="3" max="4" width="10.8515625" style="0" hidden="1" customWidth="1"/>
    <col min="5" max="5" width="6.421875" style="349" customWidth="1"/>
    <col min="6" max="6" width="11.7109375" style="0" customWidth="1"/>
    <col min="7" max="8" width="11.57421875" style="0" customWidth="1"/>
    <col min="9" max="9" width="11.57421875" style="529" customWidth="1"/>
    <col min="10" max="10" width="11.421875" style="529" customWidth="1"/>
    <col min="11" max="11" width="9.8515625" style="529" customWidth="1"/>
    <col min="12" max="12" width="9.140625" style="529" customWidth="1"/>
    <col min="13" max="13" width="9.28125" style="529" bestFit="1" customWidth="1"/>
    <col min="14" max="14" width="9.140625" style="529" customWidth="1"/>
    <col min="15" max="15" width="12.00390625" style="529" customWidth="1"/>
    <col min="16" max="16" width="9.140625" style="878" customWidth="1"/>
    <col min="17" max="17" width="3.421875" style="529" customWidth="1"/>
    <col min="18" max="18" width="12.57421875" style="529" customWidth="1"/>
    <col min="19" max="19" width="11.8515625" style="529" customWidth="1"/>
    <col min="20" max="20" width="12.00390625" style="529" customWidth="1"/>
  </cols>
  <sheetData>
    <row r="1" spans="1:11" ht="26.25">
      <c r="A1" s="348" t="s">
        <v>667</v>
      </c>
      <c r="J1" s="304"/>
      <c r="K1" s="304"/>
    </row>
    <row r="2" spans="1:11" ht="21.75" customHeight="1">
      <c r="A2" s="350" t="s">
        <v>501</v>
      </c>
      <c r="B2" s="351"/>
      <c r="J2" s="304"/>
      <c r="K2" s="304"/>
    </row>
    <row r="3" spans="1:11" ht="12.75">
      <c r="A3" s="235"/>
      <c r="J3" s="304"/>
      <c r="K3" s="304"/>
    </row>
    <row r="4" spans="2:11" ht="13.5" thickBot="1">
      <c r="B4" s="352"/>
      <c r="C4" s="352"/>
      <c r="D4" s="352"/>
      <c r="E4" s="353"/>
      <c r="F4" s="352"/>
      <c r="G4" s="352"/>
      <c r="J4" s="304"/>
      <c r="K4" s="304"/>
    </row>
    <row r="5" spans="1:11" ht="16.5" thickBot="1">
      <c r="A5" s="354" t="s">
        <v>502</v>
      </c>
      <c r="B5" s="355" t="s">
        <v>682</v>
      </c>
      <c r="C5" s="356"/>
      <c r="D5" s="356"/>
      <c r="E5" s="357"/>
      <c r="F5" s="356"/>
      <c r="G5" s="358"/>
      <c r="H5" s="359"/>
      <c r="I5" s="946"/>
      <c r="J5" s="947"/>
      <c r="K5" s="947"/>
    </row>
    <row r="6" spans="1:11" ht="23.25" customHeight="1" thickBot="1">
      <c r="A6" s="235" t="s">
        <v>503</v>
      </c>
      <c r="J6" s="304"/>
      <c r="K6" s="304"/>
    </row>
    <row r="7" spans="1:20" ht="15.75" thickBot="1">
      <c r="A7" s="360"/>
      <c r="B7" s="361"/>
      <c r="C7" s="361"/>
      <c r="D7" s="361"/>
      <c r="E7" s="362"/>
      <c r="F7" s="361"/>
      <c r="G7" s="361"/>
      <c r="H7" s="363"/>
      <c r="I7" s="948"/>
      <c r="J7" s="949" t="s">
        <v>6</v>
      </c>
      <c r="K7" s="950" t="s">
        <v>504</v>
      </c>
      <c r="L7" s="951"/>
      <c r="M7" s="952"/>
      <c r="N7" s="953"/>
      <c r="O7" s="1093" t="s">
        <v>505</v>
      </c>
      <c r="P7" s="1094" t="s">
        <v>506</v>
      </c>
      <c r="R7" s="1095" t="s">
        <v>669</v>
      </c>
      <c r="S7" s="1095" t="s">
        <v>670</v>
      </c>
      <c r="T7" s="1095" t="s">
        <v>669</v>
      </c>
    </row>
    <row r="8" spans="1:20" ht="13.5" thickBot="1">
      <c r="A8" s="370" t="s">
        <v>4</v>
      </c>
      <c r="B8" s="371" t="s">
        <v>507</v>
      </c>
      <c r="C8" s="371" t="s">
        <v>508</v>
      </c>
      <c r="D8" s="371" t="s">
        <v>509</v>
      </c>
      <c r="E8" s="371" t="s">
        <v>510</v>
      </c>
      <c r="F8" s="371" t="s">
        <v>671</v>
      </c>
      <c r="G8" s="371" t="s">
        <v>511</v>
      </c>
      <c r="H8" s="372" t="s">
        <v>512</v>
      </c>
      <c r="I8" s="954" t="s">
        <v>513</v>
      </c>
      <c r="J8" s="955">
        <v>2011</v>
      </c>
      <c r="K8" s="956" t="s">
        <v>516</v>
      </c>
      <c r="L8" s="957" t="s">
        <v>519</v>
      </c>
      <c r="M8" s="957" t="s">
        <v>522</v>
      </c>
      <c r="N8" s="958" t="s">
        <v>525</v>
      </c>
      <c r="O8" s="1096" t="s">
        <v>526</v>
      </c>
      <c r="P8" s="1097" t="s">
        <v>527</v>
      </c>
      <c r="R8" s="1098" t="s">
        <v>672</v>
      </c>
      <c r="S8" s="1099" t="s">
        <v>673</v>
      </c>
      <c r="T8" s="1099" t="s">
        <v>674</v>
      </c>
    </row>
    <row r="9" spans="1:20" ht="12.75">
      <c r="A9" s="378" t="s">
        <v>528</v>
      </c>
      <c r="B9" s="297"/>
      <c r="C9" s="379">
        <v>104</v>
      </c>
      <c r="D9" s="379">
        <v>104</v>
      </c>
      <c r="E9" s="380"/>
      <c r="F9" s="1100">
        <v>7</v>
      </c>
      <c r="G9" s="1100">
        <v>6</v>
      </c>
      <c r="H9" s="1100">
        <v>6</v>
      </c>
      <c r="I9" s="972">
        <v>8</v>
      </c>
      <c r="J9" s="1101"/>
      <c r="K9" s="966">
        <v>8.8</v>
      </c>
      <c r="L9" s="967"/>
      <c r="M9" s="968"/>
      <c r="N9" s="969"/>
      <c r="O9" s="1005" t="s">
        <v>529</v>
      </c>
      <c r="P9" s="1102" t="s">
        <v>529</v>
      </c>
      <c r="Q9" s="1103"/>
      <c r="R9" s="1104">
        <v>9</v>
      </c>
      <c r="S9" s="972"/>
      <c r="T9" s="972"/>
    </row>
    <row r="10" spans="1:20" ht="13.5" thickBot="1">
      <c r="A10" s="391" t="s">
        <v>530</v>
      </c>
      <c r="B10" s="392"/>
      <c r="C10" s="393">
        <v>101</v>
      </c>
      <c r="D10" s="393">
        <v>104</v>
      </c>
      <c r="E10" s="394"/>
      <c r="F10" s="1105">
        <v>7</v>
      </c>
      <c r="G10" s="1105">
        <v>6</v>
      </c>
      <c r="H10" s="1105">
        <v>5.9</v>
      </c>
      <c r="I10" s="983">
        <v>8</v>
      </c>
      <c r="J10" s="1106"/>
      <c r="K10" s="977">
        <v>9</v>
      </c>
      <c r="L10" s="978"/>
      <c r="M10" s="979"/>
      <c r="N10" s="980"/>
      <c r="O10" s="1107" t="s">
        <v>529</v>
      </c>
      <c r="P10" s="1108" t="s">
        <v>529</v>
      </c>
      <c r="Q10" s="1103"/>
      <c r="R10" s="1109">
        <v>9</v>
      </c>
      <c r="S10" s="983"/>
      <c r="T10" s="983"/>
    </row>
    <row r="11" spans="1:20" ht="12.75">
      <c r="A11" s="402" t="s">
        <v>531</v>
      </c>
      <c r="B11" s="403" t="s">
        <v>532</v>
      </c>
      <c r="C11" s="298">
        <v>37915</v>
      </c>
      <c r="D11" s="298">
        <v>39774</v>
      </c>
      <c r="E11" s="404" t="s">
        <v>533</v>
      </c>
      <c r="F11" s="1076">
        <v>1192</v>
      </c>
      <c r="G11" s="1076">
        <v>1351</v>
      </c>
      <c r="H11" s="1076">
        <v>1342</v>
      </c>
      <c r="I11" s="994">
        <v>1490</v>
      </c>
      <c r="J11" s="1110" t="s">
        <v>529</v>
      </c>
      <c r="K11" s="988">
        <v>1499</v>
      </c>
      <c r="L11" s="989">
        <f>R11-K11</f>
        <v>0</v>
      </c>
      <c r="M11" s="990"/>
      <c r="N11" s="991"/>
      <c r="O11" s="992" t="s">
        <v>529</v>
      </c>
      <c r="P11" s="1111" t="s">
        <v>529</v>
      </c>
      <c r="Q11" s="1103"/>
      <c r="R11" s="1104">
        <v>1499</v>
      </c>
      <c r="S11" s="994"/>
      <c r="T11" s="994"/>
    </row>
    <row r="12" spans="1:20" ht="12.75">
      <c r="A12" s="415" t="s">
        <v>534</v>
      </c>
      <c r="B12" s="416" t="s">
        <v>535</v>
      </c>
      <c r="C12" s="417">
        <v>-16164</v>
      </c>
      <c r="D12" s="417">
        <v>-17825</v>
      </c>
      <c r="E12" s="404" t="s">
        <v>536</v>
      </c>
      <c r="F12" s="1076">
        <v>-1192</v>
      </c>
      <c r="G12" s="1076">
        <v>-1256</v>
      </c>
      <c r="H12" s="1076">
        <v>-1256</v>
      </c>
      <c r="I12" s="994">
        <v>1415</v>
      </c>
      <c r="J12" s="1112" t="s">
        <v>529</v>
      </c>
      <c r="K12" s="996">
        <v>1426</v>
      </c>
      <c r="L12" s="989">
        <f aca="true" t="shared" si="0" ref="L12:L40">R12-K12</f>
        <v>2</v>
      </c>
      <c r="M12" s="990"/>
      <c r="N12" s="991"/>
      <c r="O12" s="992" t="s">
        <v>529</v>
      </c>
      <c r="P12" s="1111" t="s">
        <v>529</v>
      </c>
      <c r="Q12" s="1103"/>
      <c r="R12" s="1113">
        <v>1428</v>
      </c>
      <c r="S12" s="994"/>
      <c r="T12" s="994"/>
    </row>
    <row r="13" spans="1:20" ht="12.75">
      <c r="A13" s="415" t="s">
        <v>537</v>
      </c>
      <c r="B13" s="416" t="s">
        <v>538</v>
      </c>
      <c r="C13" s="417">
        <v>604</v>
      </c>
      <c r="D13" s="417">
        <v>619</v>
      </c>
      <c r="E13" s="404" t="s">
        <v>539</v>
      </c>
      <c r="F13" s="1076"/>
      <c r="G13" s="1076"/>
      <c r="H13" s="1076"/>
      <c r="I13" s="994"/>
      <c r="J13" s="1112" t="s">
        <v>529</v>
      </c>
      <c r="K13" s="996"/>
      <c r="L13" s="989">
        <f t="shared" si="0"/>
        <v>0</v>
      </c>
      <c r="M13" s="990"/>
      <c r="N13" s="991"/>
      <c r="O13" s="992" t="s">
        <v>529</v>
      </c>
      <c r="P13" s="1111" t="s">
        <v>529</v>
      </c>
      <c r="Q13" s="1103"/>
      <c r="R13" s="1113"/>
      <c r="S13" s="994"/>
      <c r="T13" s="994"/>
    </row>
    <row r="14" spans="1:20" ht="12.75">
      <c r="A14" s="415" t="s">
        <v>540</v>
      </c>
      <c r="B14" s="416" t="s">
        <v>541</v>
      </c>
      <c r="C14" s="417">
        <v>221</v>
      </c>
      <c r="D14" s="417">
        <v>610</v>
      </c>
      <c r="E14" s="404" t="s">
        <v>529</v>
      </c>
      <c r="F14" s="1076">
        <v>62</v>
      </c>
      <c r="G14" s="1076">
        <v>66</v>
      </c>
      <c r="H14" s="1076">
        <v>65</v>
      </c>
      <c r="I14" s="994">
        <v>433</v>
      </c>
      <c r="J14" s="1112" t="s">
        <v>529</v>
      </c>
      <c r="K14" s="996">
        <v>1118</v>
      </c>
      <c r="L14" s="989">
        <f t="shared" si="0"/>
        <v>-345</v>
      </c>
      <c r="M14" s="990"/>
      <c r="N14" s="991"/>
      <c r="O14" s="992" t="s">
        <v>529</v>
      </c>
      <c r="P14" s="1111" t="s">
        <v>529</v>
      </c>
      <c r="Q14" s="1103"/>
      <c r="R14" s="1113">
        <v>773</v>
      </c>
      <c r="S14" s="994"/>
      <c r="T14" s="994"/>
    </row>
    <row r="15" spans="1:20" ht="13.5" thickBot="1">
      <c r="A15" s="378" t="s">
        <v>542</v>
      </c>
      <c r="B15" s="422" t="s">
        <v>543</v>
      </c>
      <c r="C15" s="423">
        <v>2021</v>
      </c>
      <c r="D15" s="423">
        <v>852</v>
      </c>
      <c r="E15" s="424" t="s">
        <v>544</v>
      </c>
      <c r="F15" s="1078">
        <v>348</v>
      </c>
      <c r="G15" s="1078">
        <v>421</v>
      </c>
      <c r="H15" s="1078">
        <v>349</v>
      </c>
      <c r="I15" s="1007">
        <v>468</v>
      </c>
      <c r="J15" s="1114" t="s">
        <v>529</v>
      </c>
      <c r="K15" s="1001">
        <v>443</v>
      </c>
      <c r="L15" s="1002">
        <f t="shared" si="0"/>
        <v>489</v>
      </c>
      <c r="M15" s="1003"/>
      <c r="N15" s="1004"/>
      <c r="O15" s="1005" t="s">
        <v>529</v>
      </c>
      <c r="P15" s="1102" t="s">
        <v>529</v>
      </c>
      <c r="Q15" s="1103"/>
      <c r="R15" s="1115">
        <v>932</v>
      </c>
      <c r="S15" s="1007"/>
      <c r="T15" s="1007"/>
    </row>
    <row r="16" spans="1:20" ht="15.75" thickBot="1">
      <c r="A16" s="435" t="s">
        <v>545</v>
      </c>
      <c r="B16" s="436"/>
      <c r="C16" s="437">
        <v>24618</v>
      </c>
      <c r="D16" s="437">
        <v>24087</v>
      </c>
      <c r="E16" s="438"/>
      <c r="F16" s="1116">
        <v>423</v>
      </c>
      <c r="G16" s="1116">
        <v>590</v>
      </c>
      <c r="H16" s="1116">
        <v>506</v>
      </c>
      <c r="I16" s="1019">
        <v>976</v>
      </c>
      <c r="J16" s="1117" t="s">
        <v>529</v>
      </c>
      <c r="K16" s="1012">
        <v>1634</v>
      </c>
      <c r="L16" s="1013">
        <f t="shared" si="0"/>
        <v>142</v>
      </c>
      <c r="M16" s="1014"/>
      <c r="N16" s="1015"/>
      <c r="O16" s="1016" t="s">
        <v>529</v>
      </c>
      <c r="P16" s="1118" t="s">
        <v>529</v>
      </c>
      <c r="Q16" s="1103"/>
      <c r="R16" s="1119">
        <f>R11-R12+R13+R14+R15</f>
        <v>1776</v>
      </c>
      <c r="S16" s="1019"/>
      <c r="T16" s="1019"/>
    </row>
    <row r="17" spans="1:20" ht="12.75">
      <c r="A17" s="378" t="s">
        <v>546</v>
      </c>
      <c r="B17" s="403" t="s">
        <v>547</v>
      </c>
      <c r="C17" s="298">
        <v>7043</v>
      </c>
      <c r="D17" s="298">
        <v>7240</v>
      </c>
      <c r="E17" s="424">
        <v>401</v>
      </c>
      <c r="F17" s="1078"/>
      <c r="G17" s="1078"/>
      <c r="H17" s="1078">
        <v>85</v>
      </c>
      <c r="I17" s="1007">
        <v>75</v>
      </c>
      <c r="J17" s="1110" t="s">
        <v>529</v>
      </c>
      <c r="K17" s="1001">
        <v>73</v>
      </c>
      <c r="L17" s="1020">
        <f t="shared" si="0"/>
        <v>-3</v>
      </c>
      <c r="M17" s="1021"/>
      <c r="N17" s="1022"/>
      <c r="O17" s="1005" t="s">
        <v>529</v>
      </c>
      <c r="P17" s="1102" t="s">
        <v>529</v>
      </c>
      <c r="Q17" s="1103"/>
      <c r="R17" s="1120">
        <v>70</v>
      </c>
      <c r="S17" s="1007"/>
      <c r="T17" s="1007"/>
    </row>
    <row r="18" spans="1:20" ht="12.75">
      <c r="A18" s="415" t="s">
        <v>548</v>
      </c>
      <c r="B18" s="416" t="s">
        <v>549</v>
      </c>
      <c r="C18" s="417">
        <v>1001</v>
      </c>
      <c r="D18" s="417">
        <v>820</v>
      </c>
      <c r="E18" s="404" t="s">
        <v>550</v>
      </c>
      <c r="F18" s="1076">
        <v>179</v>
      </c>
      <c r="G18" s="1076">
        <v>119</v>
      </c>
      <c r="H18" s="1076">
        <v>176</v>
      </c>
      <c r="I18" s="994">
        <v>197</v>
      </c>
      <c r="J18" s="1112" t="s">
        <v>529</v>
      </c>
      <c r="K18" s="996">
        <v>249</v>
      </c>
      <c r="L18" s="989">
        <f t="shared" si="0"/>
        <v>7</v>
      </c>
      <c r="M18" s="990"/>
      <c r="N18" s="991"/>
      <c r="O18" s="992" t="s">
        <v>529</v>
      </c>
      <c r="P18" s="1111" t="s">
        <v>529</v>
      </c>
      <c r="Q18" s="1103"/>
      <c r="R18" s="1113">
        <v>256</v>
      </c>
      <c r="S18" s="994"/>
      <c r="T18" s="994"/>
    </row>
    <row r="19" spans="1:20" ht="12.75">
      <c r="A19" s="415" t="s">
        <v>551</v>
      </c>
      <c r="B19" s="416" t="s">
        <v>552</v>
      </c>
      <c r="C19" s="417">
        <v>14718</v>
      </c>
      <c r="D19" s="417">
        <v>14718</v>
      </c>
      <c r="E19" s="404" t="s">
        <v>529</v>
      </c>
      <c r="F19" s="1076"/>
      <c r="G19" s="1076"/>
      <c r="H19" s="1076"/>
      <c r="I19" s="994"/>
      <c r="J19" s="1112" t="s">
        <v>529</v>
      </c>
      <c r="K19" s="996"/>
      <c r="L19" s="989">
        <f t="shared" si="0"/>
        <v>96</v>
      </c>
      <c r="M19" s="990"/>
      <c r="N19" s="991"/>
      <c r="O19" s="992" t="s">
        <v>529</v>
      </c>
      <c r="P19" s="1111" t="s">
        <v>529</v>
      </c>
      <c r="Q19" s="1103"/>
      <c r="R19" s="1113">
        <v>96</v>
      </c>
      <c r="S19" s="994"/>
      <c r="T19" s="994"/>
    </row>
    <row r="20" spans="1:20" ht="12.75">
      <c r="A20" s="415" t="s">
        <v>553</v>
      </c>
      <c r="B20" s="416" t="s">
        <v>554</v>
      </c>
      <c r="C20" s="417">
        <v>1758</v>
      </c>
      <c r="D20" s="417">
        <v>1762</v>
      </c>
      <c r="E20" s="404" t="s">
        <v>529</v>
      </c>
      <c r="F20" s="1076">
        <v>175</v>
      </c>
      <c r="G20" s="1076">
        <v>235</v>
      </c>
      <c r="H20" s="1076">
        <v>168</v>
      </c>
      <c r="I20" s="994">
        <v>648</v>
      </c>
      <c r="J20" s="1112" t="s">
        <v>529</v>
      </c>
      <c r="K20" s="996">
        <v>1191</v>
      </c>
      <c r="L20" s="989">
        <f t="shared" si="0"/>
        <v>163</v>
      </c>
      <c r="M20" s="990"/>
      <c r="N20" s="991"/>
      <c r="O20" s="992" t="s">
        <v>529</v>
      </c>
      <c r="P20" s="1111" t="s">
        <v>529</v>
      </c>
      <c r="Q20" s="1103"/>
      <c r="R20" s="1113">
        <v>1354</v>
      </c>
      <c r="S20" s="994"/>
      <c r="T20" s="994"/>
    </row>
    <row r="21" spans="1:20" ht="13.5" thickBot="1">
      <c r="A21" s="391" t="s">
        <v>555</v>
      </c>
      <c r="B21" s="449" t="s">
        <v>556</v>
      </c>
      <c r="C21" s="450">
        <v>0</v>
      </c>
      <c r="D21" s="450">
        <v>0</v>
      </c>
      <c r="E21" s="451" t="s">
        <v>529</v>
      </c>
      <c r="F21" s="1076"/>
      <c r="G21" s="1076"/>
      <c r="H21" s="1076"/>
      <c r="I21" s="1027"/>
      <c r="J21" s="1106" t="s">
        <v>529</v>
      </c>
      <c r="K21" s="1024"/>
      <c r="L21" s="1002">
        <f t="shared" si="0"/>
        <v>0</v>
      </c>
      <c r="M21" s="1003"/>
      <c r="N21" s="1004"/>
      <c r="O21" s="1025" t="s">
        <v>529</v>
      </c>
      <c r="P21" s="1121" t="s">
        <v>529</v>
      </c>
      <c r="Q21" s="1103"/>
      <c r="R21" s="1109"/>
      <c r="S21" s="1027"/>
      <c r="T21" s="1027"/>
    </row>
    <row r="22" spans="1:20" ht="15.75" thickBot="1">
      <c r="A22" s="455" t="s">
        <v>557</v>
      </c>
      <c r="B22" s="403" t="s">
        <v>558</v>
      </c>
      <c r="C22" s="298">
        <v>12472</v>
      </c>
      <c r="D22" s="298">
        <v>13728</v>
      </c>
      <c r="E22" s="456" t="s">
        <v>529</v>
      </c>
      <c r="F22" s="1122">
        <v>2596</v>
      </c>
      <c r="G22" s="1122">
        <v>2870</v>
      </c>
      <c r="H22" s="1122">
        <v>2766</v>
      </c>
      <c r="I22" s="1123">
        <v>3079</v>
      </c>
      <c r="J22" s="1124">
        <v>3203</v>
      </c>
      <c r="K22" s="1032">
        <v>840</v>
      </c>
      <c r="L22" s="1033">
        <f t="shared" si="0"/>
        <v>735</v>
      </c>
      <c r="M22" s="1034"/>
      <c r="N22" s="1035"/>
      <c r="O22" s="1036">
        <f>SUM(K22:N22)</f>
        <v>1575</v>
      </c>
      <c r="P22" s="1037">
        <f>(O22/J22)*100</f>
        <v>49.172650640024976</v>
      </c>
      <c r="Q22" s="1103"/>
      <c r="R22" s="1104">
        <v>1575</v>
      </c>
      <c r="S22" s="1125"/>
      <c r="T22" s="1123"/>
    </row>
    <row r="23" spans="1:20" ht="15.75" thickBot="1">
      <c r="A23" s="415" t="s">
        <v>559</v>
      </c>
      <c r="B23" s="416" t="s">
        <v>560</v>
      </c>
      <c r="C23" s="417">
        <v>0</v>
      </c>
      <c r="D23" s="417">
        <v>0</v>
      </c>
      <c r="E23" s="466" t="s">
        <v>529</v>
      </c>
      <c r="F23" s="1076"/>
      <c r="G23" s="1076"/>
      <c r="H23" s="1076"/>
      <c r="I23" s="1077"/>
      <c r="J23" s="1126"/>
      <c r="K23" s="1042"/>
      <c r="L23" s="1043">
        <f t="shared" si="0"/>
        <v>0</v>
      </c>
      <c r="M23" s="990"/>
      <c r="N23" s="1044"/>
      <c r="O23" s="1036">
        <f aca="true" t="shared" si="1" ref="O23:O45">SUM(K23:N23)</f>
        <v>0</v>
      </c>
      <c r="P23" s="1037" t="e">
        <f aca="true" t="shared" si="2" ref="P23:P45">(O23/J23)*100</f>
        <v>#DIV/0!</v>
      </c>
      <c r="Q23" s="1103"/>
      <c r="R23" s="1113"/>
      <c r="S23" s="1127"/>
      <c r="T23" s="1077"/>
    </row>
    <row r="24" spans="1:20" ht="15.75" thickBot="1">
      <c r="A24" s="391" t="s">
        <v>561</v>
      </c>
      <c r="B24" s="449" t="s">
        <v>560</v>
      </c>
      <c r="C24" s="450">
        <v>0</v>
      </c>
      <c r="D24" s="450">
        <v>1215</v>
      </c>
      <c r="E24" s="473">
        <v>672</v>
      </c>
      <c r="F24" s="1128">
        <v>960</v>
      </c>
      <c r="G24" s="1128">
        <v>1192</v>
      </c>
      <c r="H24" s="1128">
        <v>966</v>
      </c>
      <c r="I24" s="1129">
        <v>1150</v>
      </c>
      <c r="J24" s="1130">
        <v>1100</v>
      </c>
      <c r="K24" s="1051">
        <v>276</v>
      </c>
      <c r="L24" s="1052">
        <f t="shared" si="0"/>
        <v>276</v>
      </c>
      <c r="M24" s="979"/>
      <c r="N24" s="1053"/>
      <c r="O24" s="1036">
        <f t="shared" si="1"/>
        <v>552</v>
      </c>
      <c r="P24" s="1037">
        <f t="shared" si="2"/>
        <v>50.18181818181818</v>
      </c>
      <c r="Q24" s="1103"/>
      <c r="R24" s="1115">
        <v>552</v>
      </c>
      <c r="S24" s="1131"/>
      <c r="T24" s="1129"/>
    </row>
    <row r="25" spans="1:20" ht="15.75" thickBot="1">
      <c r="A25" s="402" t="s">
        <v>562</v>
      </c>
      <c r="B25" s="403" t="s">
        <v>563</v>
      </c>
      <c r="C25" s="298">
        <v>6341</v>
      </c>
      <c r="D25" s="298">
        <v>6960</v>
      </c>
      <c r="E25" s="481">
        <v>501</v>
      </c>
      <c r="F25" s="1076">
        <v>274</v>
      </c>
      <c r="G25" s="1076">
        <v>450</v>
      </c>
      <c r="H25" s="1076">
        <v>182</v>
      </c>
      <c r="I25" s="1075">
        <v>411</v>
      </c>
      <c r="J25" s="1124">
        <v>158</v>
      </c>
      <c r="K25" s="1058">
        <v>62</v>
      </c>
      <c r="L25" s="1020">
        <f t="shared" si="0"/>
        <v>37</v>
      </c>
      <c r="M25" s="1021"/>
      <c r="N25" s="1022"/>
      <c r="O25" s="1036">
        <f t="shared" si="1"/>
        <v>99</v>
      </c>
      <c r="P25" s="1037">
        <f t="shared" si="2"/>
        <v>62.65822784810127</v>
      </c>
      <c r="Q25" s="1103"/>
      <c r="R25" s="1120">
        <v>99</v>
      </c>
      <c r="S25" s="1132"/>
      <c r="T25" s="1075"/>
    </row>
    <row r="26" spans="1:20" ht="15.75" thickBot="1">
      <c r="A26" s="415" t="s">
        <v>564</v>
      </c>
      <c r="B26" s="416" t="s">
        <v>565</v>
      </c>
      <c r="C26" s="417">
        <v>1745</v>
      </c>
      <c r="D26" s="417">
        <v>2223</v>
      </c>
      <c r="E26" s="489">
        <v>502</v>
      </c>
      <c r="F26" s="1076">
        <v>419</v>
      </c>
      <c r="G26" s="1076">
        <v>517</v>
      </c>
      <c r="H26" s="1076">
        <v>481</v>
      </c>
      <c r="I26" s="1077">
        <v>452</v>
      </c>
      <c r="J26" s="1126">
        <v>530</v>
      </c>
      <c r="K26" s="1042">
        <v>131</v>
      </c>
      <c r="L26" s="989">
        <f t="shared" si="0"/>
        <v>94</v>
      </c>
      <c r="M26" s="990"/>
      <c r="N26" s="991"/>
      <c r="O26" s="1036">
        <f t="shared" si="1"/>
        <v>225</v>
      </c>
      <c r="P26" s="1037">
        <f t="shared" si="2"/>
        <v>42.45283018867924</v>
      </c>
      <c r="Q26" s="1103"/>
      <c r="R26" s="1113">
        <v>225</v>
      </c>
      <c r="S26" s="1127"/>
      <c r="T26" s="1077"/>
    </row>
    <row r="27" spans="1:20" ht="15.75" thickBot="1">
      <c r="A27" s="415" t="s">
        <v>566</v>
      </c>
      <c r="B27" s="416" t="s">
        <v>567</v>
      </c>
      <c r="C27" s="417">
        <v>0</v>
      </c>
      <c r="D27" s="417">
        <v>0</v>
      </c>
      <c r="E27" s="489">
        <v>504</v>
      </c>
      <c r="F27" s="1076"/>
      <c r="G27" s="1076"/>
      <c r="H27" s="1076"/>
      <c r="I27" s="1077"/>
      <c r="J27" s="1126"/>
      <c r="K27" s="1042"/>
      <c r="L27" s="989">
        <f t="shared" si="0"/>
        <v>0</v>
      </c>
      <c r="M27" s="990"/>
      <c r="N27" s="991"/>
      <c r="O27" s="1036">
        <f t="shared" si="1"/>
        <v>0</v>
      </c>
      <c r="P27" s="1037" t="e">
        <f t="shared" si="2"/>
        <v>#DIV/0!</v>
      </c>
      <c r="Q27" s="1103"/>
      <c r="R27" s="1113"/>
      <c r="S27" s="1127"/>
      <c r="T27" s="1077"/>
    </row>
    <row r="28" spans="1:20" ht="15.75" thickBot="1">
      <c r="A28" s="415" t="s">
        <v>568</v>
      </c>
      <c r="B28" s="416" t="s">
        <v>569</v>
      </c>
      <c r="C28" s="417">
        <v>428</v>
      </c>
      <c r="D28" s="417">
        <v>253</v>
      </c>
      <c r="E28" s="489">
        <v>511</v>
      </c>
      <c r="F28" s="1076">
        <v>286</v>
      </c>
      <c r="G28" s="1076">
        <v>151</v>
      </c>
      <c r="H28" s="1076">
        <v>219</v>
      </c>
      <c r="I28" s="1077">
        <v>41</v>
      </c>
      <c r="J28" s="1126">
        <v>121</v>
      </c>
      <c r="K28" s="1042">
        <v>3</v>
      </c>
      <c r="L28" s="989">
        <f t="shared" si="0"/>
        <v>21</v>
      </c>
      <c r="M28" s="990"/>
      <c r="N28" s="991"/>
      <c r="O28" s="1036">
        <f t="shared" si="1"/>
        <v>24</v>
      </c>
      <c r="P28" s="1037">
        <f t="shared" si="2"/>
        <v>19.834710743801654</v>
      </c>
      <c r="Q28" s="1103"/>
      <c r="R28" s="1113">
        <v>24</v>
      </c>
      <c r="S28" s="1127"/>
      <c r="T28" s="1077"/>
    </row>
    <row r="29" spans="1:20" ht="15.75" thickBot="1">
      <c r="A29" s="415" t="s">
        <v>570</v>
      </c>
      <c r="B29" s="416" t="s">
        <v>571</v>
      </c>
      <c r="C29" s="417">
        <v>1057</v>
      </c>
      <c r="D29" s="417">
        <v>1451</v>
      </c>
      <c r="E29" s="489">
        <v>518</v>
      </c>
      <c r="F29" s="1076">
        <v>187</v>
      </c>
      <c r="G29" s="1076">
        <v>211</v>
      </c>
      <c r="H29" s="1076">
        <v>244</v>
      </c>
      <c r="I29" s="1077">
        <v>257</v>
      </c>
      <c r="J29" s="1126">
        <v>291</v>
      </c>
      <c r="K29" s="1042">
        <v>42</v>
      </c>
      <c r="L29" s="989">
        <f t="shared" si="0"/>
        <v>72</v>
      </c>
      <c r="M29" s="990"/>
      <c r="N29" s="991"/>
      <c r="O29" s="1036">
        <f t="shared" si="1"/>
        <v>114</v>
      </c>
      <c r="P29" s="1037">
        <f t="shared" si="2"/>
        <v>39.175257731958766</v>
      </c>
      <c r="Q29" s="1103"/>
      <c r="R29" s="1113">
        <v>114</v>
      </c>
      <c r="S29" s="1127"/>
      <c r="T29" s="1077"/>
    </row>
    <row r="30" spans="1:20" ht="15.75" thickBot="1">
      <c r="A30" s="415" t="s">
        <v>572</v>
      </c>
      <c r="B30" s="494" t="s">
        <v>573</v>
      </c>
      <c r="C30" s="417">
        <v>10408</v>
      </c>
      <c r="D30" s="417">
        <v>11792</v>
      </c>
      <c r="E30" s="489">
        <v>521</v>
      </c>
      <c r="F30" s="1076">
        <v>1185</v>
      </c>
      <c r="G30" s="1076">
        <v>1220</v>
      </c>
      <c r="H30" s="1076">
        <v>1333</v>
      </c>
      <c r="I30" s="1077">
        <v>1463</v>
      </c>
      <c r="J30" s="1126">
        <v>1543</v>
      </c>
      <c r="K30" s="1042">
        <v>392</v>
      </c>
      <c r="L30" s="989">
        <f t="shared" si="0"/>
        <v>431</v>
      </c>
      <c r="M30" s="990"/>
      <c r="N30" s="991"/>
      <c r="O30" s="1036">
        <f t="shared" si="1"/>
        <v>823</v>
      </c>
      <c r="P30" s="1037">
        <f t="shared" si="2"/>
        <v>53.33765392093325</v>
      </c>
      <c r="Q30" s="1103"/>
      <c r="R30" s="1113">
        <v>823</v>
      </c>
      <c r="S30" s="1127"/>
      <c r="T30" s="1077"/>
    </row>
    <row r="31" spans="1:20" ht="15.75" thickBot="1">
      <c r="A31" s="415" t="s">
        <v>574</v>
      </c>
      <c r="B31" s="494" t="s">
        <v>575</v>
      </c>
      <c r="C31" s="417">
        <v>3640</v>
      </c>
      <c r="D31" s="417">
        <v>4174</v>
      </c>
      <c r="E31" s="489" t="s">
        <v>576</v>
      </c>
      <c r="F31" s="1076">
        <v>456</v>
      </c>
      <c r="G31" s="1076">
        <v>472</v>
      </c>
      <c r="H31" s="1076">
        <v>476</v>
      </c>
      <c r="I31" s="1077">
        <v>548</v>
      </c>
      <c r="J31" s="1126">
        <v>539</v>
      </c>
      <c r="K31" s="1042">
        <v>143</v>
      </c>
      <c r="L31" s="989">
        <f t="shared" si="0"/>
        <v>164</v>
      </c>
      <c r="M31" s="990"/>
      <c r="N31" s="991"/>
      <c r="O31" s="1036">
        <f t="shared" si="1"/>
        <v>307</v>
      </c>
      <c r="P31" s="1037">
        <f t="shared" si="2"/>
        <v>56.95732838589982</v>
      </c>
      <c r="Q31" s="1103"/>
      <c r="R31" s="1113">
        <v>307</v>
      </c>
      <c r="S31" s="1127"/>
      <c r="T31" s="1077"/>
    </row>
    <row r="32" spans="1:20" ht="15.75" thickBot="1">
      <c r="A32" s="415" t="s">
        <v>577</v>
      </c>
      <c r="B32" s="416" t="s">
        <v>578</v>
      </c>
      <c r="C32" s="417">
        <v>0</v>
      </c>
      <c r="D32" s="417">
        <v>0</v>
      </c>
      <c r="E32" s="489">
        <v>557</v>
      </c>
      <c r="F32" s="1076"/>
      <c r="G32" s="1076"/>
      <c r="H32" s="1076"/>
      <c r="I32" s="1077"/>
      <c r="J32" s="1126"/>
      <c r="K32" s="1042"/>
      <c r="L32" s="989">
        <f t="shared" si="0"/>
        <v>0</v>
      </c>
      <c r="M32" s="990"/>
      <c r="N32" s="991"/>
      <c r="O32" s="1036">
        <f t="shared" si="1"/>
        <v>0</v>
      </c>
      <c r="P32" s="1037" t="e">
        <f t="shared" si="2"/>
        <v>#DIV/0!</v>
      </c>
      <c r="Q32" s="1103"/>
      <c r="R32" s="1113"/>
      <c r="S32" s="1127"/>
      <c r="T32" s="1077"/>
    </row>
    <row r="33" spans="1:20" ht="15.75" thickBot="1">
      <c r="A33" s="415" t="s">
        <v>579</v>
      </c>
      <c r="B33" s="416" t="s">
        <v>580</v>
      </c>
      <c r="C33" s="417">
        <v>1711</v>
      </c>
      <c r="D33" s="417">
        <v>1801</v>
      </c>
      <c r="E33" s="489">
        <v>551</v>
      </c>
      <c r="F33" s="1076"/>
      <c r="G33" s="1076"/>
      <c r="H33" s="1076">
        <v>10</v>
      </c>
      <c r="I33" s="1077">
        <v>10</v>
      </c>
      <c r="J33" s="1126"/>
      <c r="K33" s="1042">
        <v>3</v>
      </c>
      <c r="L33" s="989">
        <f t="shared" si="0"/>
        <v>2</v>
      </c>
      <c r="M33" s="990"/>
      <c r="N33" s="991"/>
      <c r="O33" s="1036">
        <f t="shared" si="1"/>
        <v>5</v>
      </c>
      <c r="P33" s="1037" t="e">
        <f t="shared" si="2"/>
        <v>#DIV/0!</v>
      </c>
      <c r="Q33" s="1103"/>
      <c r="R33" s="1113">
        <v>5</v>
      </c>
      <c r="S33" s="1127"/>
      <c r="T33" s="1077"/>
    </row>
    <row r="34" spans="1:20" ht="15.75" thickBot="1">
      <c r="A34" s="378" t="s">
        <v>581</v>
      </c>
      <c r="B34" s="422"/>
      <c r="C34" s="423">
        <v>569</v>
      </c>
      <c r="D34" s="423">
        <v>614</v>
      </c>
      <c r="E34" s="496" t="s">
        <v>582</v>
      </c>
      <c r="F34" s="1078">
        <v>14</v>
      </c>
      <c r="G34" s="1078">
        <v>15</v>
      </c>
      <c r="H34" s="1078">
        <v>19.32</v>
      </c>
      <c r="I34" s="1079">
        <v>20</v>
      </c>
      <c r="J34" s="1133">
        <v>21</v>
      </c>
      <c r="K34" s="1064">
        <v>5</v>
      </c>
      <c r="L34" s="989">
        <f t="shared" si="0"/>
        <v>5</v>
      </c>
      <c r="M34" s="1003"/>
      <c r="N34" s="991"/>
      <c r="O34" s="1036">
        <f t="shared" si="1"/>
        <v>10</v>
      </c>
      <c r="P34" s="1037">
        <f t="shared" si="2"/>
        <v>47.61904761904761</v>
      </c>
      <c r="Q34" s="1103"/>
      <c r="R34" s="1109">
        <v>10</v>
      </c>
      <c r="S34" s="1134"/>
      <c r="T34" s="1079"/>
    </row>
    <row r="35" spans="1:20" ht="15.75" thickBot="1">
      <c r="A35" s="505" t="s">
        <v>583</v>
      </c>
      <c r="B35" s="506" t="s">
        <v>584</v>
      </c>
      <c r="C35" s="507">
        <f>SUM(C25:C34)</f>
        <v>25899</v>
      </c>
      <c r="D35" s="507">
        <f>SUM(D25:D34)</f>
        <v>29268</v>
      </c>
      <c r="E35" s="508"/>
      <c r="F35" s="1067">
        <f aca="true" t="shared" si="3" ref="F35:N35">SUM(F25:F34)</f>
        <v>2821</v>
      </c>
      <c r="G35" s="1067">
        <f t="shared" si="3"/>
        <v>3036</v>
      </c>
      <c r="H35" s="1067">
        <f t="shared" si="3"/>
        <v>2964.32</v>
      </c>
      <c r="I35" s="1067">
        <f t="shared" si="3"/>
        <v>3202</v>
      </c>
      <c r="J35" s="1135">
        <f t="shared" si="3"/>
        <v>3203</v>
      </c>
      <c r="K35" s="1067">
        <f t="shared" si="3"/>
        <v>781</v>
      </c>
      <c r="L35" s="1067">
        <f>SUM(L25:L34)</f>
        <v>826</v>
      </c>
      <c r="M35" s="1067">
        <f t="shared" si="3"/>
        <v>0</v>
      </c>
      <c r="N35" s="1070">
        <f t="shared" si="3"/>
        <v>0</v>
      </c>
      <c r="O35" s="1036">
        <f t="shared" si="1"/>
        <v>1607</v>
      </c>
      <c r="P35" s="1037">
        <f t="shared" si="2"/>
        <v>50.17171401810803</v>
      </c>
      <c r="Q35" s="1103"/>
      <c r="R35" s="1067">
        <f>SUM(R25:R34)</f>
        <v>1607</v>
      </c>
      <c r="S35" s="1088">
        <f>SUM(S25:S34)</f>
        <v>0</v>
      </c>
      <c r="T35" s="1067">
        <f>SUM(T25:T34)</f>
        <v>0</v>
      </c>
    </row>
    <row r="36" spans="1:20" ht="15.75" thickBot="1">
      <c r="A36" s="402" t="s">
        <v>585</v>
      </c>
      <c r="B36" s="403" t="s">
        <v>586</v>
      </c>
      <c r="C36" s="298">
        <v>0</v>
      </c>
      <c r="D36" s="298">
        <v>0</v>
      </c>
      <c r="E36" s="481">
        <v>601</v>
      </c>
      <c r="F36" s="1073"/>
      <c r="G36" s="1073"/>
      <c r="H36" s="1073"/>
      <c r="I36" s="1075"/>
      <c r="J36" s="1124"/>
      <c r="K36" s="1032"/>
      <c r="L36" s="989">
        <f t="shared" si="0"/>
        <v>0</v>
      </c>
      <c r="M36" s="1021"/>
      <c r="N36" s="991"/>
      <c r="O36" s="1036">
        <f t="shared" si="1"/>
        <v>0</v>
      </c>
      <c r="P36" s="1037" t="e">
        <f t="shared" si="2"/>
        <v>#DIV/0!</v>
      </c>
      <c r="Q36" s="1103"/>
      <c r="R36" s="1120"/>
      <c r="S36" s="1132"/>
      <c r="T36" s="1075"/>
    </row>
    <row r="37" spans="1:20" ht="15.75" thickBot="1">
      <c r="A37" s="415" t="s">
        <v>587</v>
      </c>
      <c r="B37" s="416" t="s">
        <v>588</v>
      </c>
      <c r="C37" s="417">
        <v>1190</v>
      </c>
      <c r="D37" s="417">
        <v>1857</v>
      </c>
      <c r="E37" s="489">
        <v>602</v>
      </c>
      <c r="F37" s="1076">
        <v>191</v>
      </c>
      <c r="G37" s="1076">
        <v>221</v>
      </c>
      <c r="H37" s="1076">
        <v>195</v>
      </c>
      <c r="I37" s="1077">
        <v>161</v>
      </c>
      <c r="J37" s="1126"/>
      <c r="K37" s="1042">
        <v>62</v>
      </c>
      <c r="L37" s="989">
        <f t="shared" si="0"/>
        <v>66</v>
      </c>
      <c r="M37" s="990"/>
      <c r="N37" s="991"/>
      <c r="O37" s="1036">
        <f t="shared" si="1"/>
        <v>128</v>
      </c>
      <c r="P37" s="1037" t="e">
        <f t="shared" si="2"/>
        <v>#DIV/0!</v>
      </c>
      <c r="Q37" s="1103"/>
      <c r="R37" s="1113">
        <v>128</v>
      </c>
      <c r="S37" s="1127"/>
      <c r="T37" s="1077"/>
    </row>
    <row r="38" spans="1:20" ht="15.75" thickBot="1">
      <c r="A38" s="415" t="s">
        <v>589</v>
      </c>
      <c r="B38" s="416" t="s">
        <v>590</v>
      </c>
      <c r="C38" s="417">
        <v>0</v>
      </c>
      <c r="D38" s="417">
        <v>0</v>
      </c>
      <c r="E38" s="489">
        <v>604</v>
      </c>
      <c r="F38" s="1076"/>
      <c r="G38" s="1076"/>
      <c r="H38" s="1076"/>
      <c r="I38" s="1077"/>
      <c r="J38" s="1126"/>
      <c r="K38" s="1042"/>
      <c r="L38" s="989">
        <f t="shared" si="0"/>
        <v>0</v>
      </c>
      <c r="M38" s="990"/>
      <c r="N38" s="991"/>
      <c r="O38" s="1036">
        <f t="shared" si="1"/>
        <v>0</v>
      </c>
      <c r="P38" s="1037" t="e">
        <f t="shared" si="2"/>
        <v>#DIV/0!</v>
      </c>
      <c r="Q38" s="1103"/>
      <c r="R38" s="1113"/>
      <c r="S38" s="1127"/>
      <c r="T38" s="1077"/>
    </row>
    <row r="39" spans="1:20" ht="15.75" thickBot="1">
      <c r="A39" s="415" t="s">
        <v>591</v>
      </c>
      <c r="B39" s="416" t="s">
        <v>592</v>
      </c>
      <c r="C39" s="417">
        <v>12472</v>
      </c>
      <c r="D39" s="417">
        <v>13728</v>
      </c>
      <c r="E39" s="489" t="s">
        <v>593</v>
      </c>
      <c r="F39" s="1076">
        <v>2596</v>
      </c>
      <c r="G39" s="1076">
        <v>2870</v>
      </c>
      <c r="H39" s="1076">
        <v>2766</v>
      </c>
      <c r="I39" s="1077">
        <v>3079</v>
      </c>
      <c r="J39" s="1126">
        <v>3203</v>
      </c>
      <c r="K39" s="1042">
        <v>840</v>
      </c>
      <c r="L39" s="989">
        <f t="shared" si="0"/>
        <v>735</v>
      </c>
      <c r="M39" s="990"/>
      <c r="N39" s="991"/>
      <c r="O39" s="1036">
        <f t="shared" si="1"/>
        <v>1575</v>
      </c>
      <c r="P39" s="1037">
        <f t="shared" si="2"/>
        <v>49.172650640024976</v>
      </c>
      <c r="Q39" s="1103"/>
      <c r="R39" s="1113">
        <v>1575</v>
      </c>
      <c r="S39" s="1127"/>
      <c r="T39" s="1077"/>
    </row>
    <row r="40" spans="1:20" ht="12.75" customHeight="1" thickBot="1">
      <c r="A40" s="378" t="s">
        <v>594</v>
      </c>
      <c r="B40" s="422"/>
      <c r="C40" s="423">
        <v>12330</v>
      </c>
      <c r="D40" s="423">
        <v>13218</v>
      </c>
      <c r="E40" s="496" t="s">
        <v>595</v>
      </c>
      <c r="F40" s="1078">
        <v>55</v>
      </c>
      <c r="G40" s="1078">
        <v>14</v>
      </c>
      <c r="H40" s="1078">
        <v>21</v>
      </c>
      <c r="I40" s="1079">
        <v>18</v>
      </c>
      <c r="J40" s="1133"/>
      <c r="K40" s="1064"/>
      <c r="L40" s="989">
        <f t="shared" si="0"/>
        <v>0</v>
      </c>
      <c r="M40" s="1003"/>
      <c r="N40" s="991"/>
      <c r="O40" s="1036">
        <f t="shared" si="1"/>
        <v>0</v>
      </c>
      <c r="P40" s="1037" t="e">
        <f t="shared" si="2"/>
        <v>#DIV/0!</v>
      </c>
      <c r="Q40" s="1103"/>
      <c r="R40" s="1109"/>
      <c r="S40" s="1134"/>
      <c r="T40" s="1079"/>
    </row>
    <row r="41" spans="1:20" ht="18.75" customHeight="1" thickBot="1">
      <c r="A41" s="505" t="s">
        <v>596</v>
      </c>
      <c r="B41" s="506" t="s">
        <v>597</v>
      </c>
      <c r="C41" s="507">
        <f>SUM(C36:C40)</f>
        <v>25992</v>
      </c>
      <c r="D41" s="507">
        <f>SUM(D36:D40)</f>
        <v>28803</v>
      </c>
      <c r="E41" s="508" t="s">
        <v>529</v>
      </c>
      <c r="F41" s="1067">
        <f aca="true" t="shared" si="4" ref="F41:N41">SUM(F36:F40)</f>
        <v>2842</v>
      </c>
      <c r="G41" s="1067">
        <f t="shared" si="4"/>
        <v>3105</v>
      </c>
      <c r="H41" s="1067">
        <f t="shared" si="4"/>
        <v>2982</v>
      </c>
      <c r="I41" s="1067">
        <f t="shared" si="4"/>
        <v>3258</v>
      </c>
      <c r="J41" s="1135">
        <f t="shared" si="4"/>
        <v>3203</v>
      </c>
      <c r="K41" s="1067">
        <f t="shared" si="4"/>
        <v>902</v>
      </c>
      <c r="L41" s="1080">
        <f>SUM(L36:L40)</f>
        <v>801</v>
      </c>
      <c r="M41" s="1067">
        <f t="shared" si="4"/>
        <v>0</v>
      </c>
      <c r="N41" s="1070">
        <f t="shared" si="4"/>
        <v>0</v>
      </c>
      <c r="O41" s="1036">
        <f t="shared" si="1"/>
        <v>1703</v>
      </c>
      <c r="P41" s="1037">
        <f t="shared" si="2"/>
        <v>53.168904152357165</v>
      </c>
      <c r="Q41" s="1103"/>
      <c r="R41" s="1067">
        <f>SUM(R36:R40)</f>
        <v>1703</v>
      </c>
      <c r="S41" s="1088">
        <f>SUM(S36:S40)</f>
        <v>0</v>
      </c>
      <c r="T41" s="1067">
        <f>SUM(T36:T40)</f>
        <v>0</v>
      </c>
    </row>
    <row r="42" spans="1:20" ht="6.75" customHeight="1" thickBot="1">
      <c r="A42" s="378"/>
      <c r="B42" s="252"/>
      <c r="C42" s="253"/>
      <c r="D42" s="253"/>
      <c r="E42" s="525"/>
      <c r="F42" s="1078"/>
      <c r="G42" s="1078"/>
      <c r="H42" s="1078"/>
      <c r="I42" s="1082"/>
      <c r="J42" s="1136"/>
      <c r="K42" s="1078"/>
      <c r="L42" s="1084"/>
      <c r="M42" s="1085">
        <f>S42-L42</f>
        <v>0</v>
      </c>
      <c r="N42" s="1084"/>
      <c r="O42" s="1036">
        <f t="shared" si="1"/>
        <v>0</v>
      </c>
      <c r="P42" s="1037" t="e">
        <f t="shared" si="2"/>
        <v>#DIV/0!</v>
      </c>
      <c r="Q42" s="1103"/>
      <c r="R42" s="1137"/>
      <c r="S42" s="1082"/>
      <c r="T42" s="1082"/>
    </row>
    <row r="43" spans="1:20" ht="15.75" thickBot="1">
      <c r="A43" s="535" t="s">
        <v>598</v>
      </c>
      <c r="B43" s="506" t="s">
        <v>560</v>
      </c>
      <c r="C43" s="507">
        <f>+C41-C39</f>
        <v>13520</v>
      </c>
      <c r="D43" s="507">
        <f>+D41-D39</f>
        <v>15075</v>
      </c>
      <c r="E43" s="508" t="s">
        <v>529</v>
      </c>
      <c r="F43" s="1067">
        <f aca="true" t="shared" si="5" ref="F43:N43">F41-F39</f>
        <v>246</v>
      </c>
      <c r="G43" s="1067">
        <f t="shared" si="5"/>
        <v>235</v>
      </c>
      <c r="H43" s="1067">
        <f t="shared" si="5"/>
        <v>216</v>
      </c>
      <c r="I43" s="1067">
        <f t="shared" si="5"/>
        <v>179</v>
      </c>
      <c r="J43" s="1067">
        <f t="shared" si="5"/>
        <v>0</v>
      </c>
      <c r="K43" s="1067">
        <f t="shared" si="5"/>
        <v>62</v>
      </c>
      <c r="L43" s="1080">
        <f t="shared" si="5"/>
        <v>66</v>
      </c>
      <c r="M43" s="1067">
        <f t="shared" si="5"/>
        <v>0</v>
      </c>
      <c r="N43" s="1088">
        <f t="shared" si="5"/>
        <v>0</v>
      </c>
      <c r="O43" s="1036">
        <f t="shared" si="1"/>
        <v>128</v>
      </c>
      <c r="P43" s="1037" t="e">
        <f t="shared" si="2"/>
        <v>#DIV/0!</v>
      </c>
      <c r="Q43" s="1103"/>
      <c r="R43" s="1067">
        <f>R41-R39</f>
        <v>128</v>
      </c>
      <c r="S43" s="1088">
        <f>S41-S39</f>
        <v>0</v>
      </c>
      <c r="T43" s="1067">
        <f>T41-T39</f>
        <v>0</v>
      </c>
    </row>
    <row r="44" spans="1:20" ht="15.75" thickBot="1">
      <c r="A44" s="505" t="s">
        <v>599</v>
      </c>
      <c r="B44" s="506" t="s">
        <v>600</v>
      </c>
      <c r="C44" s="507">
        <f>+C41-C35</f>
        <v>93</v>
      </c>
      <c r="D44" s="507">
        <f>+D41-D35</f>
        <v>-465</v>
      </c>
      <c r="E44" s="508" t="s">
        <v>529</v>
      </c>
      <c r="F44" s="1067">
        <f aca="true" t="shared" si="6" ref="F44:N44">F41-F35</f>
        <v>21</v>
      </c>
      <c r="G44" s="1067">
        <f t="shared" si="6"/>
        <v>69</v>
      </c>
      <c r="H44" s="1067">
        <f t="shared" si="6"/>
        <v>17.679999999999836</v>
      </c>
      <c r="I44" s="1067">
        <f t="shared" si="6"/>
        <v>56</v>
      </c>
      <c r="J44" s="1067">
        <f t="shared" si="6"/>
        <v>0</v>
      </c>
      <c r="K44" s="1067">
        <f t="shared" si="6"/>
        <v>121</v>
      </c>
      <c r="L44" s="1080">
        <f t="shared" si="6"/>
        <v>-25</v>
      </c>
      <c r="M44" s="1067">
        <f t="shared" si="6"/>
        <v>0</v>
      </c>
      <c r="N44" s="1088">
        <f t="shared" si="6"/>
        <v>0</v>
      </c>
      <c r="O44" s="1036">
        <f t="shared" si="1"/>
        <v>96</v>
      </c>
      <c r="P44" s="1037" t="e">
        <f t="shared" si="2"/>
        <v>#DIV/0!</v>
      </c>
      <c r="Q44" s="1103"/>
      <c r="R44" s="1067">
        <f>R41-R35</f>
        <v>96</v>
      </c>
      <c r="S44" s="1088">
        <f>S41-S35</f>
        <v>0</v>
      </c>
      <c r="T44" s="1067">
        <f>T41-T35</f>
        <v>0</v>
      </c>
    </row>
    <row r="45" spans="1:20" ht="15.75" thickBot="1">
      <c r="A45" s="537" t="s">
        <v>601</v>
      </c>
      <c r="B45" s="538" t="s">
        <v>560</v>
      </c>
      <c r="C45" s="539">
        <f>+C44-C39</f>
        <v>-12379</v>
      </c>
      <c r="D45" s="539">
        <f>+D44-D39</f>
        <v>-14193</v>
      </c>
      <c r="E45" s="540" t="s">
        <v>529</v>
      </c>
      <c r="F45" s="1067">
        <f aca="true" t="shared" si="7" ref="F45:N45">F44-F39</f>
        <v>-2575</v>
      </c>
      <c r="G45" s="1067">
        <f t="shared" si="7"/>
        <v>-2801</v>
      </c>
      <c r="H45" s="1067">
        <f t="shared" si="7"/>
        <v>-2748.32</v>
      </c>
      <c r="I45" s="1067">
        <f t="shared" si="7"/>
        <v>-3023</v>
      </c>
      <c r="J45" s="1067">
        <f t="shared" si="7"/>
        <v>-3203</v>
      </c>
      <c r="K45" s="1067">
        <f t="shared" si="7"/>
        <v>-719</v>
      </c>
      <c r="L45" s="1080">
        <f t="shared" si="7"/>
        <v>-760</v>
      </c>
      <c r="M45" s="1067">
        <f t="shared" si="7"/>
        <v>0</v>
      </c>
      <c r="N45" s="1088">
        <f t="shared" si="7"/>
        <v>0</v>
      </c>
      <c r="O45" s="1036">
        <f t="shared" si="1"/>
        <v>-1479</v>
      </c>
      <c r="P45" s="1071">
        <f t="shared" si="2"/>
        <v>46.17546050577583</v>
      </c>
      <c r="Q45" s="1103"/>
      <c r="R45" s="1067">
        <f>R44-R39</f>
        <v>-1479</v>
      </c>
      <c r="S45" s="1088">
        <f>S44-S39</f>
        <v>0</v>
      </c>
      <c r="T45" s="1067">
        <f>T44-T39</f>
        <v>0</v>
      </c>
    </row>
    <row r="48" spans="1:20" ht="14.25">
      <c r="A48" s="1089" t="s">
        <v>675</v>
      </c>
      <c r="O48"/>
      <c r="P48"/>
      <c r="Q48"/>
      <c r="R48"/>
      <c r="S48"/>
      <c r="T48"/>
    </row>
    <row r="49" spans="1:20" ht="14.25">
      <c r="A49" s="1090" t="s">
        <v>676</v>
      </c>
      <c r="O49"/>
      <c r="P49"/>
      <c r="Q49"/>
      <c r="R49"/>
      <c r="S49"/>
      <c r="T49"/>
    </row>
    <row r="50" spans="1:20" ht="14.25">
      <c r="A50" s="1091" t="s">
        <v>677</v>
      </c>
      <c r="O50"/>
      <c r="P50"/>
      <c r="Q50"/>
      <c r="R50"/>
      <c r="S50"/>
      <c r="T50"/>
    </row>
    <row r="51" spans="1:20" ht="14.25">
      <c r="A51" s="1092"/>
      <c r="O51"/>
      <c r="P51"/>
      <c r="Q51"/>
      <c r="R51"/>
      <c r="S51"/>
      <c r="T51"/>
    </row>
    <row r="52" spans="15:20" ht="12.75">
      <c r="O52"/>
      <c r="P52"/>
      <c r="Q52"/>
      <c r="R52"/>
      <c r="S52"/>
      <c r="T52"/>
    </row>
    <row r="53" spans="15:20" ht="12.75">
      <c r="O53"/>
      <c r="P53"/>
      <c r="Q53"/>
      <c r="R53"/>
      <c r="S53"/>
      <c r="T53"/>
    </row>
    <row r="54" spans="15:20" ht="12.75">
      <c r="O54"/>
      <c r="P54"/>
      <c r="Q54"/>
      <c r="R54"/>
      <c r="S54"/>
      <c r="T54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PageLayoutView="0" workbookViewId="0" topLeftCell="A1">
      <selection activeCell="I39" sqref="I39"/>
    </sheetView>
  </sheetViews>
  <sheetFormatPr defaultColWidth="9.140625" defaultRowHeight="12.75"/>
  <cols>
    <col min="1" max="1" width="37.7109375" style="0" customWidth="1"/>
    <col min="2" max="2" width="13.57421875" style="0" customWidth="1"/>
    <col min="3" max="4" width="10.8515625" style="0" hidden="1" customWidth="1"/>
    <col min="5" max="5" width="6.421875" style="349" customWidth="1"/>
    <col min="6" max="6" width="11.7109375" style="0" customWidth="1"/>
    <col min="7" max="8" width="11.57421875" style="0" customWidth="1"/>
    <col min="9" max="9" width="11.57421875" style="529" customWidth="1"/>
    <col min="10" max="10" width="11.421875" style="529" customWidth="1"/>
    <col min="11" max="11" width="9.8515625" style="529" customWidth="1"/>
    <col min="12" max="12" width="9.140625" style="529" customWidth="1"/>
    <col min="13" max="13" width="9.28125" style="529" bestFit="1" customWidth="1"/>
    <col min="14" max="14" width="9.140625" style="529" customWidth="1"/>
    <col min="15" max="15" width="12.00390625" style="529" customWidth="1"/>
    <col min="16" max="16" width="9.140625" style="878" customWidth="1"/>
    <col min="17" max="17" width="3.421875" style="529" customWidth="1"/>
    <col min="18" max="18" width="12.57421875" style="529" customWidth="1"/>
    <col min="19" max="19" width="11.8515625" style="529" customWidth="1"/>
    <col min="20" max="20" width="12.00390625" style="529" customWidth="1"/>
  </cols>
  <sheetData>
    <row r="1" spans="1:11" ht="26.25">
      <c r="A1" s="348" t="s">
        <v>667</v>
      </c>
      <c r="J1" s="304"/>
      <c r="K1" s="304"/>
    </row>
    <row r="2" spans="1:11" ht="21.75" customHeight="1">
      <c r="A2" s="350" t="s">
        <v>501</v>
      </c>
      <c r="B2" s="351"/>
      <c r="J2" s="304"/>
      <c r="K2" s="304"/>
    </row>
    <row r="3" spans="1:11" ht="12.75">
      <c r="A3" s="235"/>
      <c r="J3" s="304"/>
      <c r="K3" s="304"/>
    </row>
    <row r="4" spans="2:11" ht="13.5" thickBot="1">
      <c r="B4" s="352"/>
      <c r="C4" s="352"/>
      <c r="D4" s="352"/>
      <c r="E4" s="353"/>
      <c r="F4" s="352"/>
      <c r="G4" s="352"/>
      <c r="J4" s="304"/>
      <c r="K4" s="304"/>
    </row>
    <row r="5" spans="1:11" ht="16.5" thickBot="1">
      <c r="A5" s="354" t="s">
        <v>502</v>
      </c>
      <c r="B5" s="355" t="s">
        <v>683</v>
      </c>
      <c r="C5" s="356"/>
      <c r="D5" s="356"/>
      <c r="E5" s="357"/>
      <c r="F5" s="356"/>
      <c r="G5" s="358"/>
      <c r="H5" s="359"/>
      <c r="I5" s="946"/>
      <c r="J5" s="947"/>
      <c r="K5" s="947"/>
    </row>
    <row r="6" spans="1:11" ht="23.25" customHeight="1" thickBot="1">
      <c r="A6" s="235" t="s">
        <v>503</v>
      </c>
      <c r="J6" s="304"/>
      <c r="K6" s="304"/>
    </row>
    <row r="7" spans="1:20" ht="15.75" thickBot="1">
      <c r="A7" s="360"/>
      <c r="B7" s="361"/>
      <c r="C7" s="361"/>
      <c r="D7" s="361"/>
      <c r="E7" s="362"/>
      <c r="F7" s="361"/>
      <c r="G7" s="361"/>
      <c r="H7" s="363"/>
      <c r="I7" s="948"/>
      <c r="J7" s="949" t="s">
        <v>6</v>
      </c>
      <c r="K7" s="950" t="s">
        <v>504</v>
      </c>
      <c r="L7" s="951"/>
      <c r="M7" s="952"/>
      <c r="N7" s="953"/>
      <c r="O7" s="1093" t="s">
        <v>505</v>
      </c>
      <c r="P7" s="1094" t="s">
        <v>506</v>
      </c>
      <c r="R7" s="1095" t="s">
        <v>669</v>
      </c>
      <c r="S7" s="1095" t="s">
        <v>670</v>
      </c>
      <c r="T7" s="1095" t="s">
        <v>669</v>
      </c>
    </row>
    <row r="8" spans="1:20" ht="13.5" thickBot="1">
      <c r="A8" s="370" t="s">
        <v>4</v>
      </c>
      <c r="B8" s="371" t="s">
        <v>507</v>
      </c>
      <c r="C8" s="371" t="s">
        <v>508</v>
      </c>
      <c r="D8" s="371" t="s">
        <v>509</v>
      </c>
      <c r="E8" s="371" t="s">
        <v>510</v>
      </c>
      <c r="F8" s="371" t="s">
        <v>671</v>
      </c>
      <c r="G8" s="371" t="s">
        <v>511</v>
      </c>
      <c r="H8" s="372" t="s">
        <v>512</v>
      </c>
      <c r="I8" s="954" t="s">
        <v>513</v>
      </c>
      <c r="J8" s="955">
        <v>2011</v>
      </c>
      <c r="K8" s="956" t="s">
        <v>516</v>
      </c>
      <c r="L8" s="957" t="s">
        <v>519</v>
      </c>
      <c r="M8" s="957" t="s">
        <v>522</v>
      </c>
      <c r="N8" s="958" t="s">
        <v>525</v>
      </c>
      <c r="O8" s="1096" t="s">
        <v>526</v>
      </c>
      <c r="P8" s="1097" t="s">
        <v>527</v>
      </c>
      <c r="R8" s="1098" t="s">
        <v>672</v>
      </c>
      <c r="S8" s="1099" t="s">
        <v>673</v>
      </c>
      <c r="T8" s="1099" t="s">
        <v>674</v>
      </c>
    </row>
    <row r="9" spans="1:20" ht="12.75">
      <c r="A9" s="378" t="s">
        <v>528</v>
      </c>
      <c r="B9" s="297"/>
      <c r="C9" s="379">
        <v>104</v>
      </c>
      <c r="D9" s="379">
        <v>104</v>
      </c>
      <c r="E9" s="380"/>
      <c r="F9" s="1100">
        <v>12</v>
      </c>
      <c r="G9" s="1100">
        <v>12</v>
      </c>
      <c r="H9" s="1100">
        <v>12</v>
      </c>
      <c r="I9" s="972">
        <v>12</v>
      </c>
      <c r="J9" s="1101"/>
      <c r="K9" s="966">
        <v>12</v>
      </c>
      <c r="L9" s="967"/>
      <c r="M9" s="968"/>
      <c r="N9" s="969"/>
      <c r="O9" s="1005" t="s">
        <v>529</v>
      </c>
      <c r="P9" s="1102" t="s">
        <v>529</v>
      </c>
      <c r="Q9" s="1103"/>
      <c r="R9" s="1104">
        <v>12</v>
      </c>
      <c r="S9" s="972"/>
      <c r="T9" s="972"/>
    </row>
    <row r="10" spans="1:20" ht="13.5" thickBot="1">
      <c r="A10" s="391" t="s">
        <v>530</v>
      </c>
      <c r="B10" s="392"/>
      <c r="C10" s="393">
        <v>101</v>
      </c>
      <c r="D10" s="393">
        <v>104</v>
      </c>
      <c r="E10" s="394"/>
      <c r="F10" s="1105">
        <v>12</v>
      </c>
      <c r="G10" s="1105">
        <v>12</v>
      </c>
      <c r="H10" s="1105">
        <v>12</v>
      </c>
      <c r="I10" s="983">
        <v>12</v>
      </c>
      <c r="J10" s="1106"/>
      <c r="K10" s="977">
        <v>12</v>
      </c>
      <c r="L10" s="978"/>
      <c r="M10" s="979"/>
      <c r="N10" s="980"/>
      <c r="O10" s="1107" t="s">
        <v>529</v>
      </c>
      <c r="P10" s="1108" t="s">
        <v>529</v>
      </c>
      <c r="Q10" s="1103"/>
      <c r="R10" s="1109">
        <v>12</v>
      </c>
      <c r="S10" s="983"/>
      <c r="T10" s="983"/>
    </row>
    <row r="11" spans="1:20" ht="12.75">
      <c r="A11" s="402" t="s">
        <v>531</v>
      </c>
      <c r="B11" s="403" t="s">
        <v>532</v>
      </c>
      <c r="C11" s="298">
        <v>37915</v>
      </c>
      <c r="D11" s="298">
        <v>39774</v>
      </c>
      <c r="E11" s="404" t="s">
        <v>533</v>
      </c>
      <c r="F11" s="1076">
        <v>1937</v>
      </c>
      <c r="G11" s="1076">
        <v>2360</v>
      </c>
      <c r="H11" s="1076">
        <v>2579</v>
      </c>
      <c r="I11" s="994">
        <v>2579</v>
      </c>
      <c r="J11" s="1110" t="s">
        <v>529</v>
      </c>
      <c r="K11" s="988">
        <v>2590</v>
      </c>
      <c r="L11" s="989">
        <f>R11-K11</f>
        <v>41</v>
      </c>
      <c r="M11" s="990"/>
      <c r="N11" s="991"/>
      <c r="O11" s="992" t="s">
        <v>529</v>
      </c>
      <c r="P11" s="1111" t="s">
        <v>529</v>
      </c>
      <c r="Q11" s="1103"/>
      <c r="R11" s="1104">
        <v>2631</v>
      </c>
      <c r="S11" s="994"/>
      <c r="T11" s="994"/>
    </row>
    <row r="12" spans="1:20" ht="12.75">
      <c r="A12" s="415" t="s">
        <v>534</v>
      </c>
      <c r="B12" s="416" t="s">
        <v>535</v>
      </c>
      <c r="C12" s="417">
        <v>-16164</v>
      </c>
      <c r="D12" s="417">
        <v>-17825</v>
      </c>
      <c r="E12" s="404" t="s">
        <v>536</v>
      </c>
      <c r="F12" s="1076">
        <v>-1776</v>
      </c>
      <c r="G12" s="1076">
        <v>-2076</v>
      </c>
      <c r="H12" s="1076">
        <v>-2354</v>
      </c>
      <c r="I12" s="994">
        <v>2352</v>
      </c>
      <c r="J12" s="1112" t="s">
        <v>529</v>
      </c>
      <c r="K12" s="996">
        <v>2378</v>
      </c>
      <c r="L12" s="989">
        <f aca="true" t="shared" si="0" ref="L12:L40">R12-K12</f>
        <v>55</v>
      </c>
      <c r="M12" s="990"/>
      <c r="N12" s="991"/>
      <c r="O12" s="992" t="s">
        <v>529</v>
      </c>
      <c r="P12" s="1111" t="s">
        <v>529</v>
      </c>
      <c r="Q12" s="1103"/>
      <c r="R12" s="1113">
        <v>2433</v>
      </c>
      <c r="S12" s="994"/>
      <c r="T12" s="994"/>
    </row>
    <row r="13" spans="1:20" ht="12.75">
      <c r="A13" s="415" t="s">
        <v>537</v>
      </c>
      <c r="B13" s="416" t="s">
        <v>538</v>
      </c>
      <c r="C13" s="417">
        <v>604</v>
      </c>
      <c r="D13" s="417">
        <v>619</v>
      </c>
      <c r="E13" s="404" t="s">
        <v>539</v>
      </c>
      <c r="F13" s="1076"/>
      <c r="G13" s="1076"/>
      <c r="H13" s="1076"/>
      <c r="I13" s="994"/>
      <c r="J13" s="1112" t="s">
        <v>529</v>
      </c>
      <c r="K13" s="996"/>
      <c r="L13" s="989">
        <f t="shared" si="0"/>
        <v>0</v>
      </c>
      <c r="M13" s="990"/>
      <c r="N13" s="991"/>
      <c r="O13" s="992" t="s">
        <v>529</v>
      </c>
      <c r="P13" s="1111" t="s">
        <v>529</v>
      </c>
      <c r="Q13" s="1103"/>
      <c r="R13" s="1113"/>
      <c r="S13" s="994"/>
      <c r="T13" s="994"/>
    </row>
    <row r="14" spans="1:20" ht="12.75">
      <c r="A14" s="415" t="s">
        <v>540</v>
      </c>
      <c r="B14" s="416" t="s">
        <v>541</v>
      </c>
      <c r="C14" s="417">
        <v>221</v>
      </c>
      <c r="D14" s="417">
        <v>610</v>
      </c>
      <c r="E14" s="404" t="s">
        <v>529</v>
      </c>
      <c r="F14" s="1076">
        <v>340</v>
      </c>
      <c r="G14" s="1076">
        <v>371</v>
      </c>
      <c r="H14" s="1076">
        <v>58.91</v>
      </c>
      <c r="I14" s="994">
        <v>345</v>
      </c>
      <c r="J14" s="1112" t="s">
        <v>529</v>
      </c>
      <c r="K14" s="996">
        <v>997</v>
      </c>
      <c r="L14" s="989">
        <f t="shared" si="0"/>
        <v>-298</v>
      </c>
      <c r="M14" s="990"/>
      <c r="N14" s="991"/>
      <c r="O14" s="992" t="s">
        <v>529</v>
      </c>
      <c r="P14" s="1111" t="s">
        <v>529</v>
      </c>
      <c r="Q14" s="1103"/>
      <c r="R14" s="1113">
        <v>699</v>
      </c>
      <c r="S14" s="994"/>
      <c r="T14" s="994"/>
    </row>
    <row r="15" spans="1:20" ht="13.5" thickBot="1">
      <c r="A15" s="378" t="s">
        <v>542</v>
      </c>
      <c r="B15" s="422" t="s">
        <v>543</v>
      </c>
      <c r="C15" s="423">
        <v>2021</v>
      </c>
      <c r="D15" s="423">
        <v>852</v>
      </c>
      <c r="E15" s="424" t="s">
        <v>544</v>
      </c>
      <c r="F15" s="1078">
        <v>625</v>
      </c>
      <c r="G15" s="1078">
        <v>697</v>
      </c>
      <c r="H15" s="1078">
        <v>1050</v>
      </c>
      <c r="I15" s="1007">
        <v>933</v>
      </c>
      <c r="J15" s="1114" t="s">
        <v>529</v>
      </c>
      <c r="K15" s="1001">
        <v>867</v>
      </c>
      <c r="L15" s="1002">
        <f t="shared" si="0"/>
        <v>486</v>
      </c>
      <c r="M15" s="1003"/>
      <c r="N15" s="1004"/>
      <c r="O15" s="1005" t="s">
        <v>529</v>
      </c>
      <c r="P15" s="1102" t="s">
        <v>529</v>
      </c>
      <c r="Q15" s="1103"/>
      <c r="R15" s="1115">
        <v>1353</v>
      </c>
      <c r="S15" s="1007"/>
      <c r="T15" s="1007"/>
    </row>
    <row r="16" spans="1:20" ht="15.75" thickBot="1">
      <c r="A16" s="435" t="s">
        <v>545</v>
      </c>
      <c r="B16" s="436"/>
      <c r="C16" s="437">
        <v>24618</v>
      </c>
      <c r="D16" s="437">
        <v>24087</v>
      </c>
      <c r="E16" s="438"/>
      <c r="F16" s="1116">
        <v>1130</v>
      </c>
      <c r="G16" s="1116">
        <v>1361</v>
      </c>
      <c r="H16" s="1116">
        <v>1342</v>
      </c>
      <c r="I16" s="1019">
        <v>1505</v>
      </c>
      <c r="J16" s="1117" t="s">
        <v>529</v>
      </c>
      <c r="K16" s="1012">
        <v>2076</v>
      </c>
      <c r="L16" s="1013">
        <f t="shared" si="0"/>
        <v>174</v>
      </c>
      <c r="M16" s="1014"/>
      <c r="N16" s="1015"/>
      <c r="O16" s="1016" t="s">
        <v>529</v>
      </c>
      <c r="P16" s="1118" t="s">
        <v>529</v>
      </c>
      <c r="Q16" s="1103"/>
      <c r="R16" s="1119">
        <f>R11-R12+R13+R14+R15</f>
        <v>2250</v>
      </c>
      <c r="S16" s="1019"/>
      <c r="T16" s="1019"/>
    </row>
    <row r="17" spans="1:20" ht="12.75">
      <c r="A17" s="378" t="s">
        <v>546</v>
      </c>
      <c r="B17" s="403" t="s">
        <v>547</v>
      </c>
      <c r="C17" s="298">
        <v>7043</v>
      </c>
      <c r="D17" s="298">
        <v>7240</v>
      </c>
      <c r="E17" s="424">
        <v>401</v>
      </c>
      <c r="F17" s="1078">
        <v>161</v>
      </c>
      <c r="G17" s="1078">
        <v>284</v>
      </c>
      <c r="H17" s="1078">
        <v>225</v>
      </c>
      <c r="I17" s="1007">
        <v>227</v>
      </c>
      <c r="J17" s="1110" t="s">
        <v>529</v>
      </c>
      <c r="K17" s="1001">
        <v>212</v>
      </c>
      <c r="L17" s="1020">
        <f t="shared" si="0"/>
        <v>-14</v>
      </c>
      <c r="M17" s="1021"/>
      <c r="N17" s="1022"/>
      <c r="O17" s="1005" t="s">
        <v>529</v>
      </c>
      <c r="P17" s="1102" t="s">
        <v>529</v>
      </c>
      <c r="Q17" s="1103"/>
      <c r="R17" s="1120">
        <v>198</v>
      </c>
      <c r="S17" s="1007"/>
      <c r="T17" s="1007"/>
    </row>
    <row r="18" spans="1:20" ht="12.75">
      <c r="A18" s="415" t="s">
        <v>548</v>
      </c>
      <c r="B18" s="416" t="s">
        <v>549</v>
      </c>
      <c r="C18" s="417">
        <v>1001</v>
      </c>
      <c r="D18" s="417">
        <v>820</v>
      </c>
      <c r="E18" s="404" t="s">
        <v>550</v>
      </c>
      <c r="F18" s="1076">
        <v>106</v>
      </c>
      <c r="G18" s="1076">
        <v>200</v>
      </c>
      <c r="H18" s="1076">
        <v>468</v>
      </c>
      <c r="I18" s="994">
        <v>556</v>
      </c>
      <c r="J18" s="1112" t="s">
        <v>529</v>
      </c>
      <c r="K18" s="996">
        <v>573</v>
      </c>
      <c r="L18" s="989">
        <f t="shared" si="0"/>
        <v>-95</v>
      </c>
      <c r="M18" s="990"/>
      <c r="N18" s="991"/>
      <c r="O18" s="992" t="s">
        <v>529</v>
      </c>
      <c r="P18" s="1111" t="s">
        <v>529</v>
      </c>
      <c r="Q18" s="1103"/>
      <c r="R18" s="1113">
        <v>478</v>
      </c>
      <c r="S18" s="994"/>
      <c r="T18" s="994"/>
    </row>
    <row r="19" spans="1:20" ht="12.75">
      <c r="A19" s="415" t="s">
        <v>551</v>
      </c>
      <c r="B19" s="416" t="s">
        <v>552</v>
      </c>
      <c r="C19" s="417">
        <v>14718</v>
      </c>
      <c r="D19" s="417">
        <v>14718</v>
      </c>
      <c r="E19" s="404" t="s">
        <v>529</v>
      </c>
      <c r="F19" s="1076"/>
      <c r="G19" s="1076"/>
      <c r="H19" s="1076"/>
      <c r="I19" s="994"/>
      <c r="J19" s="1112" t="s">
        <v>529</v>
      </c>
      <c r="K19" s="996"/>
      <c r="L19" s="989">
        <f t="shared" si="0"/>
        <v>0</v>
      </c>
      <c r="M19" s="990"/>
      <c r="N19" s="991"/>
      <c r="O19" s="992" t="s">
        <v>529</v>
      </c>
      <c r="P19" s="1111" t="s">
        <v>529</v>
      </c>
      <c r="Q19" s="1103"/>
      <c r="R19" s="1113"/>
      <c r="S19" s="994"/>
      <c r="T19" s="994"/>
    </row>
    <row r="20" spans="1:20" ht="12.75">
      <c r="A20" s="415" t="s">
        <v>553</v>
      </c>
      <c r="B20" s="416" t="s">
        <v>554</v>
      </c>
      <c r="C20" s="417">
        <v>1758</v>
      </c>
      <c r="D20" s="417">
        <v>1762</v>
      </c>
      <c r="E20" s="404" t="s">
        <v>529</v>
      </c>
      <c r="F20" s="1076">
        <v>269</v>
      </c>
      <c r="G20" s="1076">
        <v>272</v>
      </c>
      <c r="H20" s="1076">
        <v>311</v>
      </c>
      <c r="I20" s="994">
        <v>722</v>
      </c>
      <c r="J20" s="1112" t="s">
        <v>529</v>
      </c>
      <c r="K20" s="996">
        <v>1295</v>
      </c>
      <c r="L20" s="989">
        <f t="shared" si="0"/>
        <v>269</v>
      </c>
      <c r="M20" s="990"/>
      <c r="N20" s="991"/>
      <c r="O20" s="992" t="s">
        <v>529</v>
      </c>
      <c r="P20" s="1111" t="s">
        <v>529</v>
      </c>
      <c r="Q20" s="1103"/>
      <c r="R20" s="1113">
        <v>1564</v>
      </c>
      <c r="S20" s="994"/>
      <c r="T20" s="994"/>
    </row>
    <row r="21" spans="1:20" ht="13.5" thickBot="1">
      <c r="A21" s="391" t="s">
        <v>555</v>
      </c>
      <c r="B21" s="449" t="s">
        <v>556</v>
      </c>
      <c r="C21" s="450">
        <v>0</v>
      </c>
      <c r="D21" s="450">
        <v>0</v>
      </c>
      <c r="E21" s="451" t="s">
        <v>529</v>
      </c>
      <c r="F21" s="1076"/>
      <c r="G21" s="1076"/>
      <c r="H21" s="1076"/>
      <c r="I21" s="1027"/>
      <c r="J21" s="1106" t="s">
        <v>529</v>
      </c>
      <c r="K21" s="1024"/>
      <c r="L21" s="1002">
        <f t="shared" si="0"/>
        <v>0</v>
      </c>
      <c r="M21" s="1003"/>
      <c r="N21" s="1004"/>
      <c r="O21" s="1025" t="s">
        <v>529</v>
      </c>
      <c r="P21" s="1121" t="s">
        <v>529</v>
      </c>
      <c r="Q21" s="1103"/>
      <c r="R21" s="1109"/>
      <c r="S21" s="1027"/>
      <c r="T21" s="1027"/>
    </row>
    <row r="22" spans="1:20" ht="15.75" thickBot="1">
      <c r="A22" s="455" t="s">
        <v>557</v>
      </c>
      <c r="B22" s="403" t="s">
        <v>558</v>
      </c>
      <c r="C22" s="298">
        <v>12472</v>
      </c>
      <c r="D22" s="298">
        <v>13728</v>
      </c>
      <c r="E22" s="456" t="s">
        <v>529</v>
      </c>
      <c r="F22" s="1122">
        <v>4589</v>
      </c>
      <c r="G22" s="1122">
        <v>4639</v>
      </c>
      <c r="H22" s="1122">
        <v>4692</v>
      </c>
      <c r="I22" s="1123">
        <v>4404</v>
      </c>
      <c r="J22" s="1124">
        <v>4266</v>
      </c>
      <c r="K22" s="1032">
        <v>1078</v>
      </c>
      <c r="L22" s="1033">
        <f t="shared" si="0"/>
        <v>1061</v>
      </c>
      <c r="M22" s="1034"/>
      <c r="N22" s="1035"/>
      <c r="O22" s="1036">
        <f>SUM(K22:N22)</f>
        <v>2139</v>
      </c>
      <c r="P22" s="1037">
        <f>(O22/J22)*100</f>
        <v>50.14064697609001</v>
      </c>
      <c r="Q22" s="1103"/>
      <c r="R22" s="1104">
        <v>2139</v>
      </c>
      <c r="S22" s="1125"/>
      <c r="T22" s="1123"/>
    </row>
    <row r="23" spans="1:20" ht="15.75" thickBot="1">
      <c r="A23" s="415" t="s">
        <v>559</v>
      </c>
      <c r="B23" s="416" t="s">
        <v>560</v>
      </c>
      <c r="C23" s="417">
        <v>0</v>
      </c>
      <c r="D23" s="417">
        <v>0</v>
      </c>
      <c r="E23" s="466" t="s">
        <v>529</v>
      </c>
      <c r="F23" s="1076">
        <v>115</v>
      </c>
      <c r="G23" s="1076"/>
      <c r="H23" s="1076"/>
      <c r="I23" s="1077"/>
      <c r="J23" s="1126"/>
      <c r="K23" s="1042"/>
      <c r="L23" s="1043">
        <f t="shared" si="0"/>
        <v>0</v>
      </c>
      <c r="M23" s="990"/>
      <c r="N23" s="1044"/>
      <c r="O23" s="1036">
        <f aca="true" t="shared" si="1" ref="O23:O45">SUM(K23:N23)</f>
        <v>0</v>
      </c>
      <c r="P23" s="1037" t="e">
        <f aca="true" t="shared" si="2" ref="P23:P45">(O23/J23)*100</f>
        <v>#DIV/0!</v>
      </c>
      <c r="Q23" s="1103"/>
      <c r="R23" s="1113"/>
      <c r="S23" s="1127"/>
      <c r="T23" s="1077"/>
    </row>
    <row r="24" spans="1:20" ht="15.75" thickBot="1">
      <c r="A24" s="391" t="s">
        <v>561</v>
      </c>
      <c r="B24" s="449" t="s">
        <v>560</v>
      </c>
      <c r="C24" s="450">
        <v>0</v>
      </c>
      <c r="D24" s="450">
        <v>1215</v>
      </c>
      <c r="E24" s="473">
        <v>672</v>
      </c>
      <c r="F24" s="1261">
        <v>1331</v>
      </c>
      <c r="G24" s="1261">
        <v>1422</v>
      </c>
      <c r="H24" s="1261">
        <v>1268</v>
      </c>
      <c r="I24" s="1129">
        <v>1150</v>
      </c>
      <c r="J24" s="1130">
        <v>1100</v>
      </c>
      <c r="K24" s="1051">
        <v>276</v>
      </c>
      <c r="L24" s="1052">
        <f t="shared" si="0"/>
        <v>276</v>
      </c>
      <c r="M24" s="979"/>
      <c r="N24" s="1053"/>
      <c r="O24" s="1036">
        <f t="shared" si="1"/>
        <v>552</v>
      </c>
      <c r="P24" s="1037">
        <f t="shared" si="2"/>
        <v>50.18181818181818</v>
      </c>
      <c r="Q24" s="1103"/>
      <c r="R24" s="1115">
        <v>552</v>
      </c>
      <c r="S24" s="1131"/>
      <c r="T24" s="1129"/>
    </row>
    <row r="25" spans="1:20" ht="15.75" thickBot="1">
      <c r="A25" s="402" t="s">
        <v>562</v>
      </c>
      <c r="B25" s="403" t="s">
        <v>563</v>
      </c>
      <c r="C25" s="298">
        <v>6341</v>
      </c>
      <c r="D25" s="298">
        <v>6960</v>
      </c>
      <c r="E25" s="481">
        <v>501</v>
      </c>
      <c r="F25" s="1076">
        <v>634</v>
      </c>
      <c r="G25" s="1076">
        <v>683</v>
      </c>
      <c r="H25" s="1076">
        <v>556</v>
      </c>
      <c r="I25" s="1075">
        <v>650</v>
      </c>
      <c r="J25" s="1124">
        <v>300</v>
      </c>
      <c r="K25" s="1058">
        <v>155</v>
      </c>
      <c r="L25" s="1020">
        <f t="shared" si="0"/>
        <v>89</v>
      </c>
      <c r="M25" s="1021"/>
      <c r="N25" s="1022"/>
      <c r="O25" s="1036">
        <f t="shared" si="1"/>
        <v>244</v>
      </c>
      <c r="P25" s="1037">
        <f t="shared" si="2"/>
        <v>81.33333333333333</v>
      </c>
      <c r="Q25" s="1103"/>
      <c r="R25" s="1120">
        <v>244</v>
      </c>
      <c r="S25" s="1132"/>
      <c r="T25" s="1075"/>
    </row>
    <row r="26" spans="1:20" ht="15.75" thickBot="1">
      <c r="A26" s="415" t="s">
        <v>564</v>
      </c>
      <c r="B26" s="416" t="s">
        <v>565</v>
      </c>
      <c r="C26" s="417">
        <v>1745</v>
      </c>
      <c r="D26" s="417">
        <v>2223</v>
      </c>
      <c r="E26" s="489">
        <v>502</v>
      </c>
      <c r="F26" s="1076">
        <v>365</v>
      </c>
      <c r="G26" s="1076">
        <v>421</v>
      </c>
      <c r="H26" s="1076">
        <v>419</v>
      </c>
      <c r="I26" s="1077">
        <v>485</v>
      </c>
      <c r="J26" s="1126">
        <v>400</v>
      </c>
      <c r="K26" s="1042">
        <v>114</v>
      </c>
      <c r="L26" s="989">
        <f t="shared" si="0"/>
        <v>91</v>
      </c>
      <c r="M26" s="990"/>
      <c r="N26" s="991"/>
      <c r="O26" s="1036">
        <f t="shared" si="1"/>
        <v>205</v>
      </c>
      <c r="P26" s="1037">
        <f t="shared" si="2"/>
        <v>51.24999999999999</v>
      </c>
      <c r="Q26" s="1103"/>
      <c r="R26" s="1113">
        <v>205</v>
      </c>
      <c r="S26" s="1127"/>
      <c r="T26" s="1077"/>
    </row>
    <row r="27" spans="1:20" ht="15.75" thickBot="1">
      <c r="A27" s="415" t="s">
        <v>566</v>
      </c>
      <c r="B27" s="416" t="s">
        <v>567</v>
      </c>
      <c r="C27" s="417">
        <v>0</v>
      </c>
      <c r="D27" s="417">
        <v>0</v>
      </c>
      <c r="E27" s="489">
        <v>504</v>
      </c>
      <c r="F27" s="1076"/>
      <c r="G27" s="1076"/>
      <c r="H27" s="1076"/>
      <c r="I27" s="1077"/>
      <c r="J27" s="1126"/>
      <c r="K27" s="1042"/>
      <c r="L27" s="989">
        <f t="shared" si="0"/>
        <v>0</v>
      </c>
      <c r="M27" s="990"/>
      <c r="N27" s="991"/>
      <c r="O27" s="1036">
        <f t="shared" si="1"/>
        <v>0</v>
      </c>
      <c r="P27" s="1037" t="e">
        <f t="shared" si="2"/>
        <v>#DIV/0!</v>
      </c>
      <c r="Q27" s="1103"/>
      <c r="R27" s="1113"/>
      <c r="S27" s="1127"/>
      <c r="T27" s="1077"/>
    </row>
    <row r="28" spans="1:20" ht="15.75" thickBot="1">
      <c r="A28" s="415" t="s">
        <v>568</v>
      </c>
      <c r="B28" s="416" t="s">
        <v>569</v>
      </c>
      <c r="C28" s="417">
        <v>428</v>
      </c>
      <c r="D28" s="417">
        <v>253</v>
      </c>
      <c r="E28" s="489">
        <v>511</v>
      </c>
      <c r="F28" s="1076">
        <v>70</v>
      </c>
      <c r="G28" s="1076">
        <v>121</v>
      </c>
      <c r="H28" s="1076">
        <v>32</v>
      </c>
      <c r="I28" s="1077">
        <v>73</v>
      </c>
      <c r="J28" s="1126">
        <v>100</v>
      </c>
      <c r="K28" s="1042">
        <v>33</v>
      </c>
      <c r="L28" s="989">
        <f t="shared" si="0"/>
        <v>18</v>
      </c>
      <c r="M28" s="990"/>
      <c r="N28" s="991"/>
      <c r="O28" s="1036">
        <f t="shared" si="1"/>
        <v>51</v>
      </c>
      <c r="P28" s="1037">
        <f t="shared" si="2"/>
        <v>51</v>
      </c>
      <c r="Q28" s="1103"/>
      <c r="R28" s="1113">
        <v>51</v>
      </c>
      <c r="S28" s="1127"/>
      <c r="T28" s="1077"/>
    </row>
    <row r="29" spans="1:20" ht="15.75" thickBot="1">
      <c r="A29" s="415" t="s">
        <v>570</v>
      </c>
      <c r="B29" s="416" t="s">
        <v>571</v>
      </c>
      <c r="C29" s="417">
        <v>1057</v>
      </c>
      <c r="D29" s="417">
        <v>1451</v>
      </c>
      <c r="E29" s="489">
        <v>518</v>
      </c>
      <c r="F29" s="1076">
        <v>195</v>
      </c>
      <c r="G29" s="1076">
        <v>246</v>
      </c>
      <c r="H29" s="1076">
        <v>200</v>
      </c>
      <c r="I29" s="1077">
        <v>207</v>
      </c>
      <c r="J29" s="1126">
        <v>300</v>
      </c>
      <c r="K29" s="1042">
        <v>52</v>
      </c>
      <c r="L29" s="989">
        <f t="shared" si="0"/>
        <v>109</v>
      </c>
      <c r="M29" s="990"/>
      <c r="N29" s="991"/>
      <c r="O29" s="1036">
        <f t="shared" si="1"/>
        <v>161</v>
      </c>
      <c r="P29" s="1037">
        <f t="shared" si="2"/>
        <v>53.666666666666664</v>
      </c>
      <c r="Q29" s="1103"/>
      <c r="R29" s="1113">
        <v>161</v>
      </c>
      <c r="S29" s="1127"/>
      <c r="T29" s="1077"/>
    </row>
    <row r="30" spans="1:20" ht="15.75" thickBot="1">
      <c r="A30" s="415" t="s">
        <v>572</v>
      </c>
      <c r="B30" s="494" t="s">
        <v>573</v>
      </c>
      <c r="C30" s="417">
        <v>10408</v>
      </c>
      <c r="D30" s="417">
        <v>11792</v>
      </c>
      <c r="E30" s="489">
        <v>521</v>
      </c>
      <c r="F30" s="1076">
        <v>2310</v>
      </c>
      <c r="G30" s="1076">
        <v>2396</v>
      </c>
      <c r="H30" s="1076">
        <v>2549</v>
      </c>
      <c r="I30" s="1077">
        <v>2490</v>
      </c>
      <c r="J30" s="1126">
        <v>2322</v>
      </c>
      <c r="K30" s="1042">
        <v>596</v>
      </c>
      <c r="L30" s="989">
        <f t="shared" si="0"/>
        <v>626</v>
      </c>
      <c r="M30" s="990"/>
      <c r="N30" s="991"/>
      <c r="O30" s="1036">
        <f t="shared" si="1"/>
        <v>1222</v>
      </c>
      <c r="P30" s="1037">
        <f t="shared" si="2"/>
        <v>52.62704565030146</v>
      </c>
      <c r="Q30" s="1103"/>
      <c r="R30" s="1113">
        <v>1222</v>
      </c>
      <c r="S30" s="1127"/>
      <c r="T30" s="1077"/>
    </row>
    <row r="31" spans="1:20" ht="15.75" thickBot="1">
      <c r="A31" s="415" t="s">
        <v>574</v>
      </c>
      <c r="B31" s="494" t="s">
        <v>575</v>
      </c>
      <c r="C31" s="417">
        <v>3640</v>
      </c>
      <c r="D31" s="417">
        <v>4174</v>
      </c>
      <c r="E31" s="489" t="s">
        <v>576</v>
      </c>
      <c r="F31" s="1076">
        <v>897</v>
      </c>
      <c r="G31" s="1076">
        <v>935</v>
      </c>
      <c r="H31" s="1076">
        <v>924</v>
      </c>
      <c r="I31" s="1077">
        <v>953</v>
      </c>
      <c r="J31" s="1126">
        <v>812</v>
      </c>
      <c r="K31" s="1042">
        <v>227</v>
      </c>
      <c r="L31" s="989">
        <f t="shared" si="0"/>
        <v>236</v>
      </c>
      <c r="M31" s="990"/>
      <c r="N31" s="991"/>
      <c r="O31" s="1036">
        <f t="shared" si="1"/>
        <v>463</v>
      </c>
      <c r="P31" s="1037">
        <f t="shared" si="2"/>
        <v>57.019704433497544</v>
      </c>
      <c r="Q31" s="1103"/>
      <c r="R31" s="1113">
        <v>463</v>
      </c>
      <c r="S31" s="1127"/>
      <c r="T31" s="1077"/>
    </row>
    <row r="32" spans="1:20" ht="15.75" thickBot="1">
      <c r="A32" s="415" t="s">
        <v>577</v>
      </c>
      <c r="B32" s="416" t="s">
        <v>578</v>
      </c>
      <c r="C32" s="417">
        <v>0</v>
      </c>
      <c r="D32" s="417">
        <v>0</v>
      </c>
      <c r="E32" s="489">
        <v>557</v>
      </c>
      <c r="F32" s="1076"/>
      <c r="G32" s="1076"/>
      <c r="H32" s="1076"/>
      <c r="I32" s="1077"/>
      <c r="J32" s="1126"/>
      <c r="K32" s="1042"/>
      <c r="L32" s="989">
        <f t="shared" si="0"/>
        <v>0</v>
      </c>
      <c r="M32" s="990"/>
      <c r="N32" s="991"/>
      <c r="O32" s="1036">
        <f t="shared" si="1"/>
        <v>0</v>
      </c>
      <c r="P32" s="1037" t="e">
        <f t="shared" si="2"/>
        <v>#DIV/0!</v>
      </c>
      <c r="Q32" s="1103"/>
      <c r="R32" s="1113"/>
      <c r="S32" s="1127"/>
      <c r="T32" s="1077"/>
    </row>
    <row r="33" spans="1:20" ht="15.75" thickBot="1">
      <c r="A33" s="415" t="s">
        <v>579</v>
      </c>
      <c r="B33" s="416" t="s">
        <v>580</v>
      </c>
      <c r="C33" s="417">
        <v>1711</v>
      </c>
      <c r="D33" s="417">
        <v>1801</v>
      </c>
      <c r="E33" s="489">
        <v>551</v>
      </c>
      <c r="F33" s="1076">
        <v>21</v>
      </c>
      <c r="G33" s="1076">
        <v>40</v>
      </c>
      <c r="H33" s="1076">
        <v>59</v>
      </c>
      <c r="I33" s="1077">
        <v>60</v>
      </c>
      <c r="J33" s="1126"/>
      <c r="K33" s="1042">
        <v>15</v>
      </c>
      <c r="L33" s="989">
        <f t="shared" si="0"/>
        <v>14</v>
      </c>
      <c r="M33" s="990"/>
      <c r="N33" s="991"/>
      <c r="O33" s="1036">
        <f t="shared" si="1"/>
        <v>29</v>
      </c>
      <c r="P33" s="1037" t="e">
        <f t="shared" si="2"/>
        <v>#DIV/0!</v>
      </c>
      <c r="Q33" s="1103"/>
      <c r="R33" s="1113">
        <v>29</v>
      </c>
      <c r="S33" s="1127"/>
      <c r="T33" s="1077"/>
    </row>
    <row r="34" spans="1:20" ht="15.75" thickBot="1">
      <c r="A34" s="378" t="s">
        <v>581</v>
      </c>
      <c r="B34" s="422"/>
      <c r="C34" s="423">
        <v>569</v>
      </c>
      <c r="D34" s="423">
        <v>614</v>
      </c>
      <c r="E34" s="496" t="s">
        <v>582</v>
      </c>
      <c r="F34" s="1078">
        <v>18</v>
      </c>
      <c r="G34" s="1078">
        <v>20</v>
      </c>
      <c r="H34" s="1078">
        <v>24</v>
      </c>
      <c r="I34" s="1079">
        <v>28</v>
      </c>
      <c r="J34" s="1133">
        <v>32</v>
      </c>
      <c r="K34" s="1064">
        <v>5</v>
      </c>
      <c r="L34" s="989">
        <f t="shared" si="0"/>
        <v>7</v>
      </c>
      <c r="M34" s="1003"/>
      <c r="N34" s="991"/>
      <c r="O34" s="1036">
        <f t="shared" si="1"/>
        <v>12</v>
      </c>
      <c r="P34" s="1037">
        <f t="shared" si="2"/>
        <v>37.5</v>
      </c>
      <c r="Q34" s="1103"/>
      <c r="R34" s="1109">
        <v>12</v>
      </c>
      <c r="S34" s="1134"/>
      <c r="T34" s="1079"/>
    </row>
    <row r="35" spans="1:20" ht="15.75" thickBot="1">
      <c r="A35" s="505" t="s">
        <v>583</v>
      </c>
      <c r="B35" s="506" t="s">
        <v>584</v>
      </c>
      <c r="C35" s="507">
        <f>SUM(C25:C34)</f>
        <v>25899</v>
      </c>
      <c r="D35" s="507">
        <f>SUM(D25:D34)</f>
        <v>29268</v>
      </c>
      <c r="E35" s="508"/>
      <c r="F35" s="1067">
        <f aca="true" t="shared" si="3" ref="F35:N35">SUM(F25:F34)</f>
        <v>4510</v>
      </c>
      <c r="G35" s="1067">
        <f t="shared" si="3"/>
        <v>4862</v>
      </c>
      <c r="H35" s="1067">
        <f t="shared" si="3"/>
        <v>4763</v>
      </c>
      <c r="I35" s="1067">
        <f t="shared" si="3"/>
        <v>4946</v>
      </c>
      <c r="J35" s="1135">
        <f t="shared" si="3"/>
        <v>4266</v>
      </c>
      <c r="K35" s="1067">
        <f t="shared" si="3"/>
        <v>1197</v>
      </c>
      <c r="L35" s="1067">
        <f>SUM(L25:L34)</f>
        <v>1190</v>
      </c>
      <c r="M35" s="1067">
        <f t="shared" si="3"/>
        <v>0</v>
      </c>
      <c r="N35" s="1070">
        <f t="shared" si="3"/>
        <v>0</v>
      </c>
      <c r="O35" s="1036">
        <f t="shared" si="1"/>
        <v>2387</v>
      </c>
      <c r="P35" s="1037">
        <f t="shared" si="2"/>
        <v>55.954055321143926</v>
      </c>
      <c r="Q35" s="1103"/>
      <c r="R35" s="1067">
        <f>SUM(R25:R34)</f>
        <v>2387</v>
      </c>
      <c r="S35" s="1088">
        <f>SUM(S25:S34)</f>
        <v>0</v>
      </c>
      <c r="T35" s="1067">
        <f>SUM(T25:T34)</f>
        <v>0</v>
      </c>
    </row>
    <row r="36" spans="1:20" ht="15.75" thickBot="1">
      <c r="A36" s="402" t="s">
        <v>585</v>
      </c>
      <c r="B36" s="403" t="s">
        <v>586</v>
      </c>
      <c r="C36" s="298">
        <v>0</v>
      </c>
      <c r="D36" s="298">
        <v>0</v>
      </c>
      <c r="E36" s="481">
        <v>601</v>
      </c>
      <c r="F36" s="1073"/>
      <c r="G36" s="1073"/>
      <c r="H36" s="1073"/>
      <c r="I36" s="1075"/>
      <c r="J36" s="1124"/>
      <c r="K36" s="1032"/>
      <c r="L36" s="989">
        <f t="shared" si="0"/>
        <v>0</v>
      </c>
      <c r="M36" s="1021"/>
      <c r="N36" s="991"/>
      <c r="O36" s="1036">
        <f t="shared" si="1"/>
        <v>0</v>
      </c>
      <c r="P36" s="1037" t="e">
        <f t="shared" si="2"/>
        <v>#DIV/0!</v>
      </c>
      <c r="Q36" s="1103"/>
      <c r="R36" s="1120"/>
      <c r="S36" s="1132"/>
      <c r="T36" s="1075"/>
    </row>
    <row r="37" spans="1:20" ht="15.75" thickBot="1">
      <c r="A37" s="415" t="s">
        <v>587</v>
      </c>
      <c r="B37" s="416" t="s">
        <v>588</v>
      </c>
      <c r="C37" s="417">
        <v>1190</v>
      </c>
      <c r="D37" s="417">
        <v>1857</v>
      </c>
      <c r="E37" s="489">
        <v>602</v>
      </c>
      <c r="F37" s="1076">
        <v>266</v>
      </c>
      <c r="G37" s="1076">
        <v>253</v>
      </c>
      <c r="H37" s="1076">
        <v>248</v>
      </c>
      <c r="I37" s="1077">
        <v>355</v>
      </c>
      <c r="J37" s="1126"/>
      <c r="K37" s="1042">
        <v>105</v>
      </c>
      <c r="L37" s="989">
        <f t="shared" si="0"/>
        <v>123</v>
      </c>
      <c r="M37" s="990"/>
      <c r="N37" s="991"/>
      <c r="O37" s="1036">
        <f t="shared" si="1"/>
        <v>228</v>
      </c>
      <c r="P37" s="1037" t="e">
        <f t="shared" si="2"/>
        <v>#DIV/0!</v>
      </c>
      <c r="Q37" s="1103"/>
      <c r="R37" s="1113">
        <v>228</v>
      </c>
      <c r="S37" s="1127"/>
      <c r="T37" s="1077"/>
    </row>
    <row r="38" spans="1:20" ht="15.75" thickBot="1">
      <c r="A38" s="415" t="s">
        <v>589</v>
      </c>
      <c r="B38" s="416" t="s">
        <v>590</v>
      </c>
      <c r="C38" s="417">
        <v>0</v>
      </c>
      <c r="D38" s="417">
        <v>0</v>
      </c>
      <c r="E38" s="489">
        <v>604</v>
      </c>
      <c r="F38" s="1076"/>
      <c r="G38" s="1076"/>
      <c r="H38" s="1076"/>
      <c r="I38" s="1077"/>
      <c r="J38" s="1126"/>
      <c r="K38" s="1042"/>
      <c r="L38" s="989">
        <f t="shared" si="0"/>
        <v>0</v>
      </c>
      <c r="M38" s="990"/>
      <c r="N38" s="991"/>
      <c r="O38" s="1036">
        <f t="shared" si="1"/>
        <v>0</v>
      </c>
      <c r="P38" s="1037" t="e">
        <f t="shared" si="2"/>
        <v>#DIV/0!</v>
      </c>
      <c r="Q38" s="1103"/>
      <c r="R38" s="1113"/>
      <c r="S38" s="1127"/>
      <c r="T38" s="1077"/>
    </row>
    <row r="39" spans="1:20" ht="15.75" thickBot="1">
      <c r="A39" s="415" t="s">
        <v>591</v>
      </c>
      <c r="B39" s="416" t="s">
        <v>592</v>
      </c>
      <c r="C39" s="417">
        <v>12472</v>
      </c>
      <c r="D39" s="417">
        <v>13728</v>
      </c>
      <c r="E39" s="489" t="s">
        <v>593</v>
      </c>
      <c r="F39" s="1076">
        <v>4475</v>
      </c>
      <c r="G39" s="1076">
        <v>4639</v>
      </c>
      <c r="H39" s="1076">
        <v>4692</v>
      </c>
      <c r="I39" s="1077">
        <v>4404</v>
      </c>
      <c r="J39" s="1126">
        <v>4266</v>
      </c>
      <c r="K39" s="1042">
        <v>1078</v>
      </c>
      <c r="L39" s="989">
        <f t="shared" si="0"/>
        <v>1061</v>
      </c>
      <c r="M39" s="990"/>
      <c r="N39" s="991"/>
      <c r="O39" s="1036">
        <f t="shared" si="1"/>
        <v>2139</v>
      </c>
      <c r="P39" s="1037">
        <f t="shared" si="2"/>
        <v>50.14064697609001</v>
      </c>
      <c r="Q39" s="1103"/>
      <c r="R39" s="1113">
        <v>2139</v>
      </c>
      <c r="S39" s="1127"/>
      <c r="T39" s="1077"/>
    </row>
    <row r="40" spans="1:20" ht="15.75" thickBot="1">
      <c r="A40" s="378" t="s">
        <v>594</v>
      </c>
      <c r="B40" s="422"/>
      <c r="C40" s="423">
        <v>12330</v>
      </c>
      <c r="D40" s="423">
        <v>13218</v>
      </c>
      <c r="E40" s="496" t="s">
        <v>595</v>
      </c>
      <c r="F40" s="1078">
        <v>20</v>
      </c>
      <c r="G40" s="1078">
        <v>175</v>
      </c>
      <c r="H40" s="1078">
        <v>96</v>
      </c>
      <c r="I40" s="1079">
        <v>187</v>
      </c>
      <c r="J40" s="1133"/>
      <c r="K40" s="1064">
        <v>10</v>
      </c>
      <c r="L40" s="989">
        <f t="shared" si="0"/>
        <v>20</v>
      </c>
      <c r="M40" s="1003"/>
      <c r="N40" s="991"/>
      <c r="O40" s="1036">
        <f t="shared" si="1"/>
        <v>30</v>
      </c>
      <c r="P40" s="1037" t="e">
        <f t="shared" si="2"/>
        <v>#DIV/0!</v>
      </c>
      <c r="Q40" s="1103"/>
      <c r="R40" s="1109">
        <v>30</v>
      </c>
      <c r="S40" s="1134"/>
      <c r="T40" s="1079"/>
    </row>
    <row r="41" spans="1:20" ht="15.75" thickBot="1">
      <c r="A41" s="505" t="s">
        <v>596</v>
      </c>
      <c r="B41" s="506" t="s">
        <v>597</v>
      </c>
      <c r="C41" s="507">
        <f>SUM(C36:C40)</f>
        <v>25992</v>
      </c>
      <c r="D41" s="507">
        <f>SUM(D36:D40)</f>
        <v>28803</v>
      </c>
      <c r="E41" s="508" t="s">
        <v>529</v>
      </c>
      <c r="F41" s="1067">
        <f aca="true" t="shared" si="4" ref="F41:N41">SUM(F36:F40)</f>
        <v>4761</v>
      </c>
      <c r="G41" s="1067">
        <f t="shared" si="4"/>
        <v>5067</v>
      </c>
      <c r="H41" s="1067">
        <f t="shared" si="4"/>
        <v>5036</v>
      </c>
      <c r="I41" s="1067">
        <f t="shared" si="4"/>
        <v>4946</v>
      </c>
      <c r="J41" s="1135">
        <f t="shared" si="4"/>
        <v>4266</v>
      </c>
      <c r="K41" s="1067">
        <f t="shared" si="4"/>
        <v>1193</v>
      </c>
      <c r="L41" s="1080">
        <f>SUM(L36:L40)</f>
        <v>1204</v>
      </c>
      <c r="M41" s="1067">
        <f t="shared" si="4"/>
        <v>0</v>
      </c>
      <c r="N41" s="1070">
        <f t="shared" si="4"/>
        <v>0</v>
      </c>
      <c r="O41" s="1036">
        <f t="shared" si="1"/>
        <v>2397</v>
      </c>
      <c r="P41" s="1037">
        <f t="shared" si="2"/>
        <v>56.18846694796061</v>
      </c>
      <c r="Q41" s="1103"/>
      <c r="R41" s="1067">
        <f>SUM(R36:R40)</f>
        <v>2397</v>
      </c>
      <c r="S41" s="1088">
        <f>SUM(S36:S40)</f>
        <v>0</v>
      </c>
      <c r="T41" s="1067">
        <f>SUM(T36:T40)</f>
        <v>0</v>
      </c>
    </row>
    <row r="42" spans="1:20" ht="6.75" customHeight="1" thickBot="1">
      <c r="A42" s="378"/>
      <c r="B42" s="252"/>
      <c r="C42" s="253"/>
      <c r="D42" s="253"/>
      <c r="E42" s="525"/>
      <c r="F42" s="1078"/>
      <c r="G42" s="1078"/>
      <c r="H42" s="1078"/>
      <c r="I42" s="1082"/>
      <c r="J42" s="1136"/>
      <c r="K42" s="1078"/>
      <c r="L42" s="1084"/>
      <c r="M42" s="1085">
        <f>S42-L42</f>
        <v>0</v>
      </c>
      <c r="N42" s="1084"/>
      <c r="O42" s="1036">
        <f t="shared" si="1"/>
        <v>0</v>
      </c>
      <c r="P42" s="1037" t="e">
        <f t="shared" si="2"/>
        <v>#DIV/0!</v>
      </c>
      <c r="Q42" s="1103"/>
      <c r="R42" s="1137"/>
      <c r="S42" s="1082"/>
      <c r="T42" s="1082"/>
    </row>
    <row r="43" spans="1:20" ht="15.75" thickBot="1">
      <c r="A43" s="535" t="s">
        <v>598</v>
      </c>
      <c r="B43" s="506" t="s">
        <v>560</v>
      </c>
      <c r="C43" s="507">
        <f>+C41-C39</f>
        <v>13520</v>
      </c>
      <c r="D43" s="507">
        <f>+D41-D39</f>
        <v>15075</v>
      </c>
      <c r="E43" s="508" t="s">
        <v>529</v>
      </c>
      <c r="F43" s="1067">
        <f aca="true" t="shared" si="5" ref="F43:N43">F41-F39</f>
        <v>286</v>
      </c>
      <c r="G43" s="1067">
        <f t="shared" si="5"/>
        <v>428</v>
      </c>
      <c r="H43" s="1067">
        <f t="shared" si="5"/>
        <v>344</v>
      </c>
      <c r="I43" s="1067">
        <f t="shared" si="5"/>
        <v>542</v>
      </c>
      <c r="J43" s="1067">
        <f t="shared" si="5"/>
        <v>0</v>
      </c>
      <c r="K43" s="1067">
        <f t="shared" si="5"/>
        <v>115</v>
      </c>
      <c r="L43" s="1080">
        <f t="shared" si="5"/>
        <v>143</v>
      </c>
      <c r="M43" s="1067">
        <f t="shared" si="5"/>
        <v>0</v>
      </c>
      <c r="N43" s="1088">
        <f t="shared" si="5"/>
        <v>0</v>
      </c>
      <c r="O43" s="1036">
        <f t="shared" si="1"/>
        <v>258</v>
      </c>
      <c r="P43" s="1037" t="e">
        <f t="shared" si="2"/>
        <v>#DIV/0!</v>
      </c>
      <c r="Q43" s="1103"/>
      <c r="R43" s="1067">
        <f>R41-R39</f>
        <v>258</v>
      </c>
      <c r="S43" s="1088">
        <f>S41-S39</f>
        <v>0</v>
      </c>
      <c r="T43" s="1067">
        <f>T41-T39</f>
        <v>0</v>
      </c>
    </row>
    <row r="44" spans="1:20" ht="15.75" thickBot="1">
      <c r="A44" s="505" t="s">
        <v>599</v>
      </c>
      <c r="B44" s="506" t="s">
        <v>600</v>
      </c>
      <c r="C44" s="507">
        <f>+C41-C35</f>
        <v>93</v>
      </c>
      <c r="D44" s="507">
        <f>+D41-D35</f>
        <v>-465</v>
      </c>
      <c r="E44" s="508" t="s">
        <v>529</v>
      </c>
      <c r="F44" s="1067">
        <f aca="true" t="shared" si="6" ref="F44:N44">F41-F35</f>
        <v>251</v>
      </c>
      <c r="G44" s="1067">
        <f t="shared" si="6"/>
        <v>205</v>
      </c>
      <c r="H44" s="1067">
        <f t="shared" si="6"/>
        <v>273</v>
      </c>
      <c r="I44" s="1067">
        <f t="shared" si="6"/>
        <v>0</v>
      </c>
      <c r="J44" s="1067">
        <f t="shared" si="6"/>
        <v>0</v>
      </c>
      <c r="K44" s="1067">
        <f t="shared" si="6"/>
        <v>-4</v>
      </c>
      <c r="L44" s="1080">
        <f t="shared" si="6"/>
        <v>14</v>
      </c>
      <c r="M44" s="1067">
        <f t="shared" si="6"/>
        <v>0</v>
      </c>
      <c r="N44" s="1088">
        <f t="shared" si="6"/>
        <v>0</v>
      </c>
      <c r="O44" s="1036">
        <f t="shared" si="1"/>
        <v>10</v>
      </c>
      <c r="P44" s="1037" t="e">
        <f t="shared" si="2"/>
        <v>#DIV/0!</v>
      </c>
      <c r="Q44" s="1103"/>
      <c r="R44" s="1067">
        <f>R41-R35</f>
        <v>10</v>
      </c>
      <c r="S44" s="1088">
        <f>S41-S35</f>
        <v>0</v>
      </c>
      <c r="T44" s="1067">
        <f>T41-T35</f>
        <v>0</v>
      </c>
    </row>
    <row r="45" spans="1:20" ht="15.75" thickBot="1">
      <c r="A45" s="537" t="s">
        <v>601</v>
      </c>
      <c r="B45" s="538" t="s">
        <v>560</v>
      </c>
      <c r="C45" s="539">
        <f>+C44-C39</f>
        <v>-12379</v>
      </c>
      <c r="D45" s="539">
        <f>+D44-D39</f>
        <v>-14193</v>
      </c>
      <c r="E45" s="540" t="s">
        <v>529</v>
      </c>
      <c r="F45" s="1067">
        <f aca="true" t="shared" si="7" ref="F45:N45">F44-F39</f>
        <v>-4224</v>
      </c>
      <c r="G45" s="1067">
        <f t="shared" si="7"/>
        <v>-4434</v>
      </c>
      <c r="H45" s="1067">
        <f t="shared" si="7"/>
        <v>-4419</v>
      </c>
      <c r="I45" s="1067">
        <f t="shared" si="7"/>
        <v>-4404</v>
      </c>
      <c r="J45" s="1067">
        <f t="shared" si="7"/>
        <v>-4266</v>
      </c>
      <c r="K45" s="1067">
        <f t="shared" si="7"/>
        <v>-1082</v>
      </c>
      <c r="L45" s="1080">
        <f t="shared" si="7"/>
        <v>-1047</v>
      </c>
      <c r="M45" s="1067">
        <f t="shared" si="7"/>
        <v>0</v>
      </c>
      <c r="N45" s="1088">
        <f t="shared" si="7"/>
        <v>0</v>
      </c>
      <c r="O45" s="1036">
        <f t="shared" si="1"/>
        <v>-2129</v>
      </c>
      <c r="P45" s="1071">
        <f t="shared" si="2"/>
        <v>49.906235349273324</v>
      </c>
      <c r="Q45" s="1103"/>
      <c r="R45" s="1067">
        <f>R44-R39</f>
        <v>-2129</v>
      </c>
      <c r="S45" s="1088">
        <f>S44-S39</f>
        <v>0</v>
      </c>
      <c r="T45" s="1067">
        <f>T44-T39</f>
        <v>0</v>
      </c>
    </row>
    <row r="48" spans="1:20" ht="14.25">
      <c r="A48" s="1089" t="s">
        <v>675</v>
      </c>
      <c r="O48"/>
      <c r="P48"/>
      <c r="Q48"/>
      <c r="R48"/>
      <c r="S48"/>
      <c r="T48"/>
    </row>
    <row r="49" spans="1:20" ht="14.25">
      <c r="A49" s="1090" t="s">
        <v>676</v>
      </c>
      <c r="O49"/>
      <c r="P49"/>
      <c r="Q49"/>
      <c r="R49"/>
      <c r="S49"/>
      <c r="T49"/>
    </row>
    <row r="50" spans="1:20" ht="14.25">
      <c r="A50" s="1091" t="s">
        <v>677</v>
      </c>
      <c r="O50"/>
      <c r="P50"/>
      <c r="Q50"/>
      <c r="R50"/>
      <c r="S50"/>
      <c r="T50"/>
    </row>
    <row r="51" spans="1:20" ht="14.25">
      <c r="A51" s="1092"/>
      <c r="O51"/>
      <c r="P51"/>
      <c r="Q51"/>
      <c r="R51"/>
      <c r="S51"/>
      <c r="T51"/>
    </row>
    <row r="52" spans="15:20" ht="12.75">
      <c r="O52"/>
      <c r="P52"/>
      <c r="Q52"/>
      <c r="R52"/>
      <c r="S52"/>
      <c r="T52"/>
    </row>
    <row r="53" spans="15:20" ht="12.75">
      <c r="O53"/>
      <c r="P53"/>
      <c r="Q53"/>
      <c r="R53"/>
      <c r="S53"/>
      <c r="T53"/>
    </row>
    <row r="54" spans="15:20" ht="12.75">
      <c r="O54"/>
      <c r="P54"/>
      <c r="Q54"/>
      <c r="R54"/>
      <c r="S54"/>
      <c r="T54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37.7109375" style="0" customWidth="1"/>
    <col min="2" max="2" width="13.57421875" style="0" customWidth="1"/>
    <col min="3" max="4" width="0" style="0" hidden="1" customWidth="1"/>
    <col min="5" max="5" width="6.421875" style="349" customWidth="1"/>
    <col min="6" max="6" width="11.7109375" style="0" customWidth="1"/>
    <col min="7" max="8" width="11.57421875" style="0" customWidth="1"/>
    <col min="9" max="9" width="11.57421875" style="529" customWidth="1"/>
    <col min="10" max="10" width="11.421875" style="529" customWidth="1"/>
    <col min="11" max="11" width="9.8515625" style="529" customWidth="1"/>
    <col min="12" max="12" width="9.140625" style="529" customWidth="1"/>
    <col min="13" max="13" width="9.28125" style="529" customWidth="1"/>
    <col min="14" max="14" width="9.140625" style="529" customWidth="1"/>
    <col min="15" max="15" width="12.00390625" style="529" customWidth="1"/>
    <col min="16" max="16" width="9.140625" style="878" customWidth="1"/>
    <col min="17" max="17" width="3.421875" style="529" customWidth="1"/>
    <col min="18" max="18" width="12.57421875" style="529" customWidth="1"/>
    <col min="19" max="19" width="11.8515625" style="529" customWidth="1"/>
    <col min="20" max="20" width="12.00390625" style="529" customWidth="1"/>
  </cols>
  <sheetData>
    <row r="1" spans="1:11" ht="26.25">
      <c r="A1" s="348" t="s">
        <v>667</v>
      </c>
      <c r="J1" s="304"/>
      <c r="K1" s="304"/>
    </row>
    <row r="2" spans="1:11" ht="21.75" customHeight="1">
      <c r="A2" s="1138" t="s">
        <v>501</v>
      </c>
      <c r="B2" s="351"/>
      <c r="J2" s="304"/>
      <c r="K2" s="304"/>
    </row>
    <row r="3" spans="1:11" ht="12.75">
      <c r="A3" s="235"/>
      <c r="J3" s="304"/>
      <c r="K3" s="304"/>
    </row>
    <row r="4" spans="2:11" ht="13.5" thickBot="1">
      <c r="B4" s="352"/>
      <c r="C4" s="352"/>
      <c r="D4" s="352"/>
      <c r="E4" s="353"/>
      <c r="F4" s="352"/>
      <c r="G4" s="352"/>
      <c r="J4" s="304"/>
      <c r="K4" s="304"/>
    </row>
    <row r="5" spans="1:11" ht="16.5" thickBot="1">
      <c r="A5" s="234" t="s">
        <v>502</v>
      </c>
      <c r="B5" s="676" t="s">
        <v>686</v>
      </c>
      <c r="C5" s="677"/>
      <c r="D5" s="677"/>
      <c r="E5" s="678"/>
      <c r="F5" s="677"/>
      <c r="G5" s="679"/>
      <c r="H5" s="359"/>
      <c r="I5" s="946"/>
      <c r="J5" s="947"/>
      <c r="K5" s="947"/>
    </row>
    <row r="6" spans="1:11" ht="23.25" customHeight="1" thickBot="1">
      <c r="A6" s="235" t="s">
        <v>503</v>
      </c>
      <c r="J6" s="304"/>
      <c r="K6" s="304"/>
    </row>
    <row r="7" spans="1:20" ht="15.75" thickBot="1">
      <c r="A7" s="680"/>
      <c r="B7" s="681"/>
      <c r="C7" s="681"/>
      <c r="D7" s="681"/>
      <c r="E7" s="682"/>
      <c r="F7" s="681"/>
      <c r="G7" s="681"/>
      <c r="H7" s="683"/>
      <c r="I7" s="1139"/>
      <c r="J7" s="1140" t="s">
        <v>6</v>
      </c>
      <c r="K7" s="1141" t="s">
        <v>504</v>
      </c>
      <c r="L7" s="1142"/>
      <c r="M7" s="1143"/>
      <c r="N7" s="1144"/>
      <c r="O7" s="1145" t="s">
        <v>505</v>
      </c>
      <c r="P7" s="1146" t="s">
        <v>506</v>
      </c>
      <c r="R7" s="1147" t="s">
        <v>669</v>
      </c>
      <c r="S7" s="1147" t="s">
        <v>670</v>
      </c>
      <c r="T7" s="1147" t="s">
        <v>669</v>
      </c>
    </row>
    <row r="8" spans="1:20" ht="13.5" thickBot="1">
      <c r="A8" s="690" t="s">
        <v>4</v>
      </c>
      <c r="B8" s="691" t="s">
        <v>507</v>
      </c>
      <c r="C8" s="691" t="s">
        <v>508</v>
      </c>
      <c r="D8" s="691" t="s">
        <v>509</v>
      </c>
      <c r="E8" s="691" t="s">
        <v>510</v>
      </c>
      <c r="F8" s="691" t="s">
        <v>671</v>
      </c>
      <c r="G8" s="691" t="s">
        <v>511</v>
      </c>
      <c r="H8" s="692" t="s">
        <v>512</v>
      </c>
      <c r="I8" s="1148" t="s">
        <v>513</v>
      </c>
      <c r="J8" s="1149">
        <v>2011</v>
      </c>
      <c r="K8" s="1150" t="s">
        <v>516</v>
      </c>
      <c r="L8" s="1151" t="s">
        <v>519</v>
      </c>
      <c r="M8" s="1151" t="s">
        <v>522</v>
      </c>
      <c r="N8" s="1152" t="s">
        <v>525</v>
      </c>
      <c r="O8" s="1153" t="s">
        <v>526</v>
      </c>
      <c r="P8" s="1154" t="s">
        <v>527</v>
      </c>
      <c r="R8" s="1155" t="s">
        <v>672</v>
      </c>
      <c r="S8" s="1156" t="s">
        <v>673</v>
      </c>
      <c r="T8" s="1156" t="s">
        <v>674</v>
      </c>
    </row>
    <row r="9" spans="1:20" ht="12.75">
      <c r="A9" s="698" t="s">
        <v>528</v>
      </c>
      <c r="B9" s="699"/>
      <c r="C9" s="700">
        <v>104</v>
      </c>
      <c r="D9" s="700">
        <v>104</v>
      </c>
      <c r="E9" s="701"/>
      <c r="F9" s="1262">
        <v>10</v>
      </c>
      <c r="G9" s="1262">
        <v>10</v>
      </c>
      <c r="H9" s="1262">
        <v>10</v>
      </c>
      <c r="I9" s="1158">
        <v>10</v>
      </c>
      <c r="J9" s="1159"/>
      <c r="K9" s="1160">
        <v>10</v>
      </c>
      <c r="L9" s="967"/>
      <c r="M9" s="1161"/>
      <c r="N9" s="1162"/>
      <c r="O9" s="1163" t="s">
        <v>529</v>
      </c>
      <c r="P9" s="1164" t="s">
        <v>529</v>
      </c>
      <c r="Q9" s="1103"/>
      <c r="R9" s="1165">
        <v>10</v>
      </c>
      <c r="S9" s="1158"/>
      <c r="T9" s="1158"/>
    </row>
    <row r="10" spans="1:20" ht="13.5" thickBot="1">
      <c r="A10" s="711" t="s">
        <v>530</v>
      </c>
      <c r="B10" s="712"/>
      <c r="C10" s="713">
        <v>101</v>
      </c>
      <c r="D10" s="713">
        <v>104</v>
      </c>
      <c r="E10" s="714"/>
      <c r="F10" s="1263">
        <v>9</v>
      </c>
      <c r="G10" s="1263">
        <v>9</v>
      </c>
      <c r="H10" s="1263">
        <v>9</v>
      </c>
      <c r="I10" s="1167">
        <v>9</v>
      </c>
      <c r="J10" s="1168"/>
      <c r="K10" s="1169">
        <v>9</v>
      </c>
      <c r="L10" s="1170"/>
      <c r="M10" s="1171"/>
      <c r="N10" s="1172"/>
      <c r="O10" s="1173" t="s">
        <v>529</v>
      </c>
      <c r="P10" s="1174" t="s">
        <v>529</v>
      </c>
      <c r="Q10" s="1103"/>
      <c r="R10" s="1175">
        <v>9</v>
      </c>
      <c r="S10" s="1167"/>
      <c r="T10" s="1167"/>
    </row>
    <row r="11" spans="1:20" ht="12.75">
      <c r="A11" s="721" t="s">
        <v>531</v>
      </c>
      <c r="B11" s="722" t="s">
        <v>532</v>
      </c>
      <c r="C11" s="723">
        <v>37915</v>
      </c>
      <c r="D11" s="723">
        <v>39774</v>
      </c>
      <c r="E11" s="724" t="s">
        <v>533</v>
      </c>
      <c r="F11" s="1264">
        <v>1910.49</v>
      </c>
      <c r="G11" s="1264">
        <v>2472</v>
      </c>
      <c r="H11" s="1264">
        <v>2420</v>
      </c>
      <c r="I11" s="1177">
        <v>2529</v>
      </c>
      <c r="J11" s="1178" t="s">
        <v>529</v>
      </c>
      <c r="K11" s="1179">
        <v>2528</v>
      </c>
      <c r="L11" s="1180">
        <f>R11-K11</f>
        <v>0</v>
      </c>
      <c r="M11" s="1181"/>
      <c r="N11" s="1182"/>
      <c r="O11" s="1183" t="s">
        <v>529</v>
      </c>
      <c r="P11" s="1184" t="s">
        <v>529</v>
      </c>
      <c r="Q11" s="1103"/>
      <c r="R11" s="1165">
        <v>2528</v>
      </c>
      <c r="S11" s="1177"/>
      <c r="T11" s="1177"/>
    </row>
    <row r="12" spans="1:20" ht="12.75">
      <c r="A12" s="734" t="s">
        <v>534</v>
      </c>
      <c r="B12" s="735" t="s">
        <v>535</v>
      </c>
      <c r="C12" s="736">
        <v>-16164</v>
      </c>
      <c r="D12" s="736">
        <v>-17825</v>
      </c>
      <c r="E12" s="724" t="s">
        <v>536</v>
      </c>
      <c r="F12" s="1264">
        <v>-1864.79</v>
      </c>
      <c r="G12" s="1264">
        <v>-2333</v>
      </c>
      <c r="H12" s="1264">
        <v>-2281</v>
      </c>
      <c r="I12" s="1177">
        <v>2430</v>
      </c>
      <c r="J12" s="1185" t="s">
        <v>529</v>
      </c>
      <c r="K12" s="1186">
        <v>2430</v>
      </c>
      <c r="L12" s="1180">
        <f aca="true" t="shared" si="0" ref="L12:L40">R12-K12</f>
        <v>-1</v>
      </c>
      <c r="M12" s="1181"/>
      <c r="N12" s="1182"/>
      <c r="O12" s="1183" t="s">
        <v>529</v>
      </c>
      <c r="P12" s="1184" t="s">
        <v>529</v>
      </c>
      <c r="Q12" s="1103"/>
      <c r="R12" s="1187">
        <v>2429</v>
      </c>
      <c r="S12" s="1177"/>
      <c r="T12" s="1177"/>
    </row>
    <row r="13" spans="1:20" ht="12.75">
      <c r="A13" s="734" t="s">
        <v>537</v>
      </c>
      <c r="B13" s="735" t="s">
        <v>538</v>
      </c>
      <c r="C13" s="736">
        <v>604</v>
      </c>
      <c r="D13" s="736">
        <v>619</v>
      </c>
      <c r="E13" s="724" t="s">
        <v>539</v>
      </c>
      <c r="F13" s="1264">
        <v>17</v>
      </c>
      <c r="G13" s="1264">
        <v>21</v>
      </c>
      <c r="H13" s="1264">
        <v>27</v>
      </c>
      <c r="I13" s="1177">
        <v>23</v>
      </c>
      <c r="J13" s="1185" t="s">
        <v>529</v>
      </c>
      <c r="K13" s="1186">
        <v>21</v>
      </c>
      <c r="L13" s="1180">
        <f t="shared" si="0"/>
        <v>-4</v>
      </c>
      <c r="M13" s="1181"/>
      <c r="N13" s="1182"/>
      <c r="O13" s="1183" t="s">
        <v>529</v>
      </c>
      <c r="P13" s="1184" t="s">
        <v>529</v>
      </c>
      <c r="Q13" s="1103"/>
      <c r="R13" s="1187">
        <v>17</v>
      </c>
      <c r="S13" s="1177"/>
      <c r="T13" s="1177"/>
    </row>
    <row r="14" spans="1:20" ht="12.75">
      <c r="A14" s="734" t="s">
        <v>540</v>
      </c>
      <c r="B14" s="735" t="s">
        <v>541</v>
      </c>
      <c r="C14" s="736">
        <v>221</v>
      </c>
      <c r="D14" s="736">
        <v>610</v>
      </c>
      <c r="E14" s="724" t="s">
        <v>529</v>
      </c>
      <c r="F14" s="1264">
        <v>277</v>
      </c>
      <c r="G14" s="1264">
        <v>397</v>
      </c>
      <c r="H14" s="1264">
        <v>434</v>
      </c>
      <c r="I14" s="1177">
        <v>476</v>
      </c>
      <c r="J14" s="1185" t="s">
        <v>529</v>
      </c>
      <c r="K14" s="1186">
        <v>1079</v>
      </c>
      <c r="L14" s="1180">
        <f t="shared" si="0"/>
        <v>-230</v>
      </c>
      <c r="M14" s="1181"/>
      <c r="N14" s="1182"/>
      <c r="O14" s="1183" t="s">
        <v>529</v>
      </c>
      <c r="P14" s="1184" t="s">
        <v>529</v>
      </c>
      <c r="Q14" s="1103"/>
      <c r="R14" s="1187">
        <v>849</v>
      </c>
      <c r="S14" s="1177"/>
      <c r="T14" s="1177"/>
    </row>
    <row r="15" spans="1:20" ht="13.5" thickBot="1">
      <c r="A15" s="698" t="s">
        <v>542</v>
      </c>
      <c r="B15" s="741" t="s">
        <v>543</v>
      </c>
      <c r="C15" s="742">
        <v>2021</v>
      </c>
      <c r="D15" s="742">
        <v>852</v>
      </c>
      <c r="E15" s="743" t="s">
        <v>544</v>
      </c>
      <c r="F15" s="1265">
        <v>586</v>
      </c>
      <c r="G15" s="1265">
        <v>530</v>
      </c>
      <c r="H15" s="1265">
        <v>658</v>
      </c>
      <c r="I15" s="1189">
        <v>649</v>
      </c>
      <c r="J15" s="1190" t="s">
        <v>529</v>
      </c>
      <c r="K15" s="1191">
        <v>732</v>
      </c>
      <c r="L15" s="1192">
        <f t="shared" si="0"/>
        <v>467</v>
      </c>
      <c r="M15" s="1193"/>
      <c r="N15" s="1194"/>
      <c r="O15" s="1163" t="s">
        <v>529</v>
      </c>
      <c r="P15" s="1164" t="s">
        <v>529</v>
      </c>
      <c r="Q15" s="1103"/>
      <c r="R15" s="1195">
        <v>1199</v>
      </c>
      <c r="S15" s="1189"/>
      <c r="T15" s="1189"/>
    </row>
    <row r="16" spans="1:20" ht="15.75" thickBot="1">
      <c r="A16" s="752" t="s">
        <v>545</v>
      </c>
      <c r="B16" s="753"/>
      <c r="C16" s="754">
        <v>24618</v>
      </c>
      <c r="D16" s="754">
        <v>24087</v>
      </c>
      <c r="E16" s="755"/>
      <c r="F16" s="1196">
        <v>946</v>
      </c>
      <c r="G16" s="1196">
        <v>1109</v>
      </c>
      <c r="H16" s="1196">
        <v>1280</v>
      </c>
      <c r="I16" s="1197">
        <v>1247</v>
      </c>
      <c r="J16" s="1198" t="s">
        <v>529</v>
      </c>
      <c r="K16" s="1199">
        <v>1931</v>
      </c>
      <c r="L16" s="1200">
        <f t="shared" si="0"/>
        <v>233</v>
      </c>
      <c r="M16" s="1201"/>
      <c r="N16" s="1202"/>
      <c r="O16" s="1203" t="s">
        <v>529</v>
      </c>
      <c r="P16" s="1204" t="s">
        <v>529</v>
      </c>
      <c r="Q16" s="1103"/>
      <c r="R16" s="1205">
        <f>R11-R12+R13+R14+R15</f>
        <v>2164</v>
      </c>
      <c r="S16" s="1197"/>
      <c r="T16" s="1197"/>
    </row>
    <row r="17" spans="1:20" ht="12.75">
      <c r="A17" s="698" t="s">
        <v>546</v>
      </c>
      <c r="B17" s="722" t="s">
        <v>547</v>
      </c>
      <c r="C17" s="723">
        <v>7043</v>
      </c>
      <c r="D17" s="723">
        <v>7240</v>
      </c>
      <c r="E17" s="743">
        <v>401</v>
      </c>
      <c r="F17" s="1265">
        <v>60</v>
      </c>
      <c r="G17" s="1265">
        <v>154</v>
      </c>
      <c r="H17" s="1265">
        <v>154</v>
      </c>
      <c r="I17" s="1189">
        <v>113</v>
      </c>
      <c r="J17" s="1178" t="s">
        <v>529</v>
      </c>
      <c r="K17" s="1191">
        <v>113</v>
      </c>
      <c r="L17" s="1206">
        <f t="shared" si="0"/>
        <v>0</v>
      </c>
      <c r="M17" s="1207"/>
      <c r="N17" s="1208"/>
      <c r="O17" s="1163" t="s">
        <v>529</v>
      </c>
      <c r="P17" s="1164" t="s">
        <v>529</v>
      </c>
      <c r="Q17" s="1103"/>
      <c r="R17" s="1209">
        <v>113</v>
      </c>
      <c r="S17" s="1189"/>
      <c r="T17" s="1189"/>
    </row>
    <row r="18" spans="1:20" ht="12.75">
      <c r="A18" s="734" t="s">
        <v>548</v>
      </c>
      <c r="B18" s="735" t="s">
        <v>549</v>
      </c>
      <c r="C18" s="736">
        <v>1001</v>
      </c>
      <c r="D18" s="736">
        <v>820</v>
      </c>
      <c r="E18" s="724" t="s">
        <v>550</v>
      </c>
      <c r="F18" s="1264">
        <v>364</v>
      </c>
      <c r="G18" s="1264">
        <v>213</v>
      </c>
      <c r="H18" s="1264">
        <v>308</v>
      </c>
      <c r="I18" s="1177">
        <v>352</v>
      </c>
      <c r="J18" s="1185" t="s">
        <v>529</v>
      </c>
      <c r="K18" s="1186">
        <v>390</v>
      </c>
      <c r="L18" s="1180">
        <f t="shared" si="0"/>
        <v>-49</v>
      </c>
      <c r="M18" s="1181"/>
      <c r="N18" s="1182"/>
      <c r="O18" s="1183" t="s">
        <v>529</v>
      </c>
      <c r="P18" s="1184" t="s">
        <v>529</v>
      </c>
      <c r="Q18" s="1103"/>
      <c r="R18" s="1187">
        <v>341</v>
      </c>
      <c r="S18" s="1177"/>
      <c r="T18" s="1177"/>
    </row>
    <row r="19" spans="1:20" ht="12.75">
      <c r="A19" s="734" t="s">
        <v>551</v>
      </c>
      <c r="B19" s="735" t="s">
        <v>552</v>
      </c>
      <c r="C19" s="736">
        <v>14718</v>
      </c>
      <c r="D19" s="736">
        <v>14718</v>
      </c>
      <c r="E19" s="724" t="s">
        <v>529</v>
      </c>
      <c r="F19" s="1264">
        <v>0</v>
      </c>
      <c r="G19" s="1264">
        <v>0</v>
      </c>
      <c r="H19" s="1264">
        <v>0</v>
      </c>
      <c r="I19" s="1177">
        <v>0</v>
      </c>
      <c r="J19" s="1185" t="s">
        <v>529</v>
      </c>
      <c r="K19" s="1186">
        <v>0</v>
      </c>
      <c r="L19" s="1180">
        <f t="shared" si="0"/>
        <v>0</v>
      </c>
      <c r="M19" s="1181"/>
      <c r="N19" s="1182"/>
      <c r="O19" s="1183" t="s">
        <v>529</v>
      </c>
      <c r="P19" s="1184" t="s">
        <v>529</v>
      </c>
      <c r="Q19" s="1103"/>
      <c r="R19" s="1187">
        <v>0</v>
      </c>
      <c r="S19" s="1177"/>
      <c r="T19" s="1177"/>
    </row>
    <row r="20" spans="1:20" ht="12.75">
      <c r="A20" s="734" t="s">
        <v>553</v>
      </c>
      <c r="B20" s="735" t="s">
        <v>554</v>
      </c>
      <c r="C20" s="736">
        <v>1758</v>
      </c>
      <c r="D20" s="736">
        <v>1762</v>
      </c>
      <c r="E20" s="724" t="s">
        <v>529</v>
      </c>
      <c r="F20" s="1264">
        <v>195</v>
      </c>
      <c r="G20" s="1264">
        <v>249</v>
      </c>
      <c r="H20" s="1264">
        <v>345</v>
      </c>
      <c r="I20" s="1177">
        <v>742</v>
      </c>
      <c r="J20" s="1185" t="s">
        <v>529</v>
      </c>
      <c r="K20" s="1186">
        <v>1308</v>
      </c>
      <c r="L20" s="1180">
        <f t="shared" si="0"/>
        <v>192</v>
      </c>
      <c r="M20" s="1181"/>
      <c r="N20" s="1182"/>
      <c r="O20" s="1183" t="s">
        <v>529</v>
      </c>
      <c r="P20" s="1184" t="s">
        <v>529</v>
      </c>
      <c r="Q20" s="1103"/>
      <c r="R20" s="1187">
        <v>1500</v>
      </c>
      <c r="S20" s="1177"/>
      <c r="T20" s="1177"/>
    </row>
    <row r="21" spans="1:20" ht="13.5" thickBot="1">
      <c r="A21" s="711" t="s">
        <v>555</v>
      </c>
      <c r="B21" s="766" t="s">
        <v>556</v>
      </c>
      <c r="C21" s="767">
        <v>0</v>
      </c>
      <c r="D21" s="767">
        <v>0</v>
      </c>
      <c r="E21" s="768" t="s">
        <v>529</v>
      </c>
      <c r="F21" s="1264">
        <v>0</v>
      </c>
      <c r="G21" s="1264">
        <v>0</v>
      </c>
      <c r="H21" s="1264">
        <v>0</v>
      </c>
      <c r="I21" s="1210">
        <v>0</v>
      </c>
      <c r="J21" s="1168" t="s">
        <v>529</v>
      </c>
      <c r="K21" s="1211">
        <v>0</v>
      </c>
      <c r="L21" s="1192">
        <f t="shared" si="0"/>
        <v>0</v>
      </c>
      <c r="M21" s="1193"/>
      <c r="N21" s="1194"/>
      <c r="O21" s="1212" t="s">
        <v>529</v>
      </c>
      <c r="P21" s="1213" t="s">
        <v>529</v>
      </c>
      <c r="Q21" s="1103"/>
      <c r="R21" s="1175">
        <v>0</v>
      </c>
      <c r="S21" s="1210"/>
      <c r="T21" s="1210"/>
    </row>
    <row r="22" spans="1:20" ht="15.75" thickBot="1">
      <c r="A22" s="772" t="s">
        <v>557</v>
      </c>
      <c r="B22" s="722" t="s">
        <v>558</v>
      </c>
      <c r="C22" s="723">
        <v>12472</v>
      </c>
      <c r="D22" s="723">
        <v>13728</v>
      </c>
      <c r="E22" s="773" t="s">
        <v>529</v>
      </c>
      <c r="F22" s="1266">
        <v>3705</v>
      </c>
      <c r="G22" s="1266">
        <v>3925</v>
      </c>
      <c r="H22" s="1266">
        <v>4091</v>
      </c>
      <c r="I22" s="1215">
        <v>4006</v>
      </c>
      <c r="J22" s="1216">
        <v>3920</v>
      </c>
      <c r="K22" s="1217">
        <v>966</v>
      </c>
      <c r="L22" s="1218">
        <f t="shared" si="0"/>
        <v>1013</v>
      </c>
      <c r="M22" s="1219"/>
      <c r="N22" s="1220"/>
      <c r="O22" s="1221">
        <f>SUM(K22:N22)</f>
        <v>1979</v>
      </c>
      <c r="P22" s="1222">
        <f>(O22/J22)*100</f>
        <v>50.484693877551024</v>
      </c>
      <c r="Q22" s="1103"/>
      <c r="R22" s="1165">
        <v>1979</v>
      </c>
      <c r="S22" s="1223"/>
      <c r="T22" s="1215"/>
    </row>
    <row r="23" spans="1:20" ht="15.75" thickBot="1">
      <c r="A23" s="734" t="s">
        <v>559</v>
      </c>
      <c r="B23" s="735" t="s">
        <v>560</v>
      </c>
      <c r="C23" s="736">
        <v>0</v>
      </c>
      <c r="D23" s="736">
        <v>0</v>
      </c>
      <c r="E23" s="782" t="s">
        <v>529</v>
      </c>
      <c r="F23" s="1264"/>
      <c r="G23" s="1264">
        <v>0</v>
      </c>
      <c r="H23" s="1264">
        <v>0</v>
      </c>
      <c r="I23" s="1224"/>
      <c r="J23" s="1225"/>
      <c r="K23" s="1226">
        <v>0</v>
      </c>
      <c r="L23" s="1227">
        <f t="shared" si="0"/>
        <v>0</v>
      </c>
      <c r="M23" s="1181"/>
      <c r="N23" s="1228"/>
      <c r="O23" s="1221">
        <f aca="true" t="shared" si="1" ref="O23:O45">SUM(K23:N23)</f>
        <v>0</v>
      </c>
      <c r="P23" s="1222" t="e">
        <f aca="true" t="shared" si="2" ref="P23:P45">(O23/J23)*100</f>
        <v>#DIV/0!</v>
      </c>
      <c r="Q23" s="1103"/>
      <c r="R23" s="1187">
        <v>0</v>
      </c>
      <c r="S23" s="1229"/>
      <c r="T23" s="1224"/>
    </row>
    <row r="24" spans="1:20" ht="15.75" thickBot="1">
      <c r="A24" s="711" t="s">
        <v>561</v>
      </c>
      <c r="B24" s="766" t="s">
        <v>560</v>
      </c>
      <c r="C24" s="767">
        <v>0</v>
      </c>
      <c r="D24" s="767">
        <v>1215</v>
      </c>
      <c r="E24" s="789">
        <v>672</v>
      </c>
      <c r="F24" s="1267">
        <v>1145</v>
      </c>
      <c r="G24" s="1267">
        <v>1350</v>
      </c>
      <c r="H24" s="1267">
        <v>1198</v>
      </c>
      <c r="I24" s="1231">
        <v>1190</v>
      </c>
      <c r="J24" s="1232">
        <v>1100</v>
      </c>
      <c r="K24" s="1233">
        <v>276</v>
      </c>
      <c r="L24" s="1234">
        <f t="shared" si="0"/>
        <v>276</v>
      </c>
      <c r="M24" s="1171"/>
      <c r="N24" s="1235"/>
      <c r="O24" s="1221">
        <f t="shared" si="1"/>
        <v>552</v>
      </c>
      <c r="P24" s="1222">
        <f t="shared" si="2"/>
        <v>50.18181818181818</v>
      </c>
      <c r="Q24" s="1103"/>
      <c r="R24" s="1195">
        <v>552</v>
      </c>
      <c r="S24" s="1236"/>
      <c r="T24" s="1231"/>
    </row>
    <row r="25" spans="1:20" ht="15.75" thickBot="1">
      <c r="A25" s="721" t="s">
        <v>562</v>
      </c>
      <c r="B25" s="722" t="s">
        <v>563</v>
      </c>
      <c r="C25" s="723">
        <v>6341</v>
      </c>
      <c r="D25" s="723">
        <v>6960</v>
      </c>
      <c r="E25" s="773">
        <v>501</v>
      </c>
      <c r="F25" s="1264">
        <v>503</v>
      </c>
      <c r="G25" s="1264">
        <v>881</v>
      </c>
      <c r="H25" s="1264">
        <v>589</v>
      </c>
      <c r="I25" s="1238">
        <v>732</v>
      </c>
      <c r="J25" s="1216">
        <v>300</v>
      </c>
      <c r="K25" s="1239">
        <v>98</v>
      </c>
      <c r="L25" s="1206">
        <f t="shared" si="0"/>
        <v>122</v>
      </c>
      <c r="M25" s="1207"/>
      <c r="N25" s="1208"/>
      <c r="O25" s="1221">
        <f t="shared" si="1"/>
        <v>220</v>
      </c>
      <c r="P25" s="1222">
        <f t="shared" si="2"/>
        <v>73.33333333333333</v>
      </c>
      <c r="Q25" s="1103"/>
      <c r="R25" s="1209">
        <v>220</v>
      </c>
      <c r="S25" s="1240"/>
      <c r="T25" s="1238"/>
    </row>
    <row r="26" spans="1:20" ht="15.75" thickBot="1">
      <c r="A26" s="734" t="s">
        <v>564</v>
      </c>
      <c r="B26" s="735" t="s">
        <v>565</v>
      </c>
      <c r="C26" s="736">
        <v>1745</v>
      </c>
      <c r="D26" s="736">
        <v>2223</v>
      </c>
      <c r="E26" s="782">
        <v>502</v>
      </c>
      <c r="F26" s="1264">
        <v>357</v>
      </c>
      <c r="G26" s="1264">
        <v>361</v>
      </c>
      <c r="H26" s="1264">
        <v>408</v>
      </c>
      <c r="I26" s="1224">
        <v>412</v>
      </c>
      <c r="J26" s="1225">
        <v>600</v>
      </c>
      <c r="K26" s="1226">
        <v>106</v>
      </c>
      <c r="L26" s="1180">
        <f t="shared" si="0"/>
        <v>83</v>
      </c>
      <c r="M26" s="1181"/>
      <c r="N26" s="1182"/>
      <c r="O26" s="1221">
        <f t="shared" si="1"/>
        <v>189</v>
      </c>
      <c r="P26" s="1222">
        <f t="shared" si="2"/>
        <v>31.5</v>
      </c>
      <c r="Q26" s="1103"/>
      <c r="R26" s="1187">
        <v>189</v>
      </c>
      <c r="S26" s="1229"/>
      <c r="T26" s="1224"/>
    </row>
    <row r="27" spans="1:20" ht="15.75" thickBot="1">
      <c r="A27" s="734" t="s">
        <v>566</v>
      </c>
      <c r="B27" s="735" t="s">
        <v>567</v>
      </c>
      <c r="C27" s="736">
        <v>0</v>
      </c>
      <c r="D27" s="736">
        <v>0</v>
      </c>
      <c r="E27" s="782">
        <v>504</v>
      </c>
      <c r="F27" s="1264">
        <v>0</v>
      </c>
      <c r="G27" s="1264">
        <v>0</v>
      </c>
      <c r="H27" s="1264">
        <v>0</v>
      </c>
      <c r="I27" s="1224">
        <v>0</v>
      </c>
      <c r="J27" s="1225"/>
      <c r="K27" s="1226">
        <v>0</v>
      </c>
      <c r="L27" s="1180">
        <f t="shared" si="0"/>
        <v>0</v>
      </c>
      <c r="M27" s="1181"/>
      <c r="N27" s="1182"/>
      <c r="O27" s="1221">
        <f t="shared" si="1"/>
        <v>0</v>
      </c>
      <c r="P27" s="1222" t="e">
        <f t="shared" si="2"/>
        <v>#DIV/0!</v>
      </c>
      <c r="Q27" s="1103"/>
      <c r="R27" s="1187">
        <v>0</v>
      </c>
      <c r="S27" s="1229"/>
      <c r="T27" s="1224"/>
    </row>
    <row r="28" spans="1:20" ht="15.75" thickBot="1">
      <c r="A28" s="734" t="s">
        <v>568</v>
      </c>
      <c r="B28" s="735" t="s">
        <v>569</v>
      </c>
      <c r="C28" s="736">
        <v>428</v>
      </c>
      <c r="D28" s="736">
        <v>253</v>
      </c>
      <c r="E28" s="782">
        <v>511</v>
      </c>
      <c r="F28" s="1264">
        <v>307</v>
      </c>
      <c r="G28" s="1264">
        <v>518</v>
      </c>
      <c r="H28" s="1264">
        <v>351</v>
      </c>
      <c r="I28" s="1224">
        <v>234</v>
      </c>
      <c r="J28" s="1225">
        <v>100</v>
      </c>
      <c r="K28" s="1226">
        <v>48</v>
      </c>
      <c r="L28" s="1180">
        <f t="shared" si="0"/>
        <v>62</v>
      </c>
      <c r="M28" s="1181"/>
      <c r="N28" s="1182"/>
      <c r="O28" s="1221">
        <f t="shared" si="1"/>
        <v>110</v>
      </c>
      <c r="P28" s="1222">
        <f t="shared" si="2"/>
        <v>110.00000000000001</v>
      </c>
      <c r="Q28" s="1103"/>
      <c r="R28" s="1187">
        <v>110</v>
      </c>
      <c r="S28" s="1229"/>
      <c r="T28" s="1224"/>
    </row>
    <row r="29" spans="1:20" ht="15.75" thickBot="1">
      <c r="A29" s="734" t="s">
        <v>570</v>
      </c>
      <c r="B29" s="735" t="s">
        <v>571</v>
      </c>
      <c r="C29" s="736">
        <v>1057</v>
      </c>
      <c r="D29" s="736">
        <v>1451</v>
      </c>
      <c r="E29" s="782">
        <v>518</v>
      </c>
      <c r="F29" s="1264">
        <v>286</v>
      </c>
      <c r="G29" s="1264">
        <v>217</v>
      </c>
      <c r="H29" s="1264">
        <v>311</v>
      </c>
      <c r="I29" s="1224">
        <v>278</v>
      </c>
      <c r="J29" s="1225">
        <v>100</v>
      </c>
      <c r="K29" s="1226">
        <v>53</v>
      </c>
      <c r="L29" s="1180">
        <f t="shared" si="0"/>
        <v>93</v>
      </c>
      <c r="M29" s="1181"/>
      <c r="N29" s="1182"/>
      <c r="O29" s="1221">
        <f t="shared" si="1"/>
        <v>146</v>
      </c>
      <c r="P29" s="1222">
        <f t="shared" si="2"/>
        <v>146</v>
      </c>
      <c r="Q29" s="1103"/>
      <c r="R29" s="1187">
        <v>146</v>
      </c>
      <c r="S29" s="1229"/>
      <c r="T29" s="1224"/>
    </row>
    <row r="30" spans="1:20" ht="15.75" thickBot="1">
      <c r="A30" s="734" t="s">
        <v>572</v>
      </c>
      <c r="B30" s="805" t="s">
        <v>573</v>
      </c>
      <c r="C30" s="736">
        <v>10408</v>
      </c>
      <c r="D30" s="736">
        <v>11792</v>
      </c>
      <c r="E30" s="782">
        <v>521</v>
      </c>
      <c r="F30" s="1264">
        <v>1901</v>
      </c>
      <c r="G30" s="1264">
        <v>1921</v>
      </c>
      <c r="H30" s="1264">
        <v>2175</v>
      </c>
      <c r="I30" s="1224">
        <v>2177</v>
      </c>
      <c r="J30" s="1225">
        <v>2068</v>
      </c>
      <c r="K30" s="1226">
        <v>509</v>
      </c>
      <c r="L30" s="1180">
        <f t="shared" si="0"/>
        <v>566</v>
      </c>
      <c r="M30" s="1181"/>
      <c r="N30" s="1182"/>
      <c r="O30" s="1221">
        <f t="shared" si="1"/>
        <v>1075</v>
      </c>
      <c r="P30" s="1222">
        <f t="shared" si="2"/>
        <v>51.98259187620889</v>
      </c>
      <c r="Q30" s="1103"/>
      <c r="R30" s="1187">
        <v>1075</v>
      </c>
      <c r="S30" s="1229"/>
      <c r="T30" s="1224"/>
    </row>
    <row r="31" spans="1:20" ht="15.75" thickBot="1">
      <c r="A31" s="734" t="s">
        <v>574</v>
      </c>
      <c r="B31" s="805" t="s">
        <v>575</v>
      </c>
      <c r="C31" s="736">
        <v>3640</v>
      </c>
      <c r="D31" s="736">
        <v>4174</v>
      </c>
      <c r="E31" s="782" t="s">
        <v>576</v>
      </c>
      <c r="F31" s="1264">
        <v>674</v>
      </c>
      <c r="G31" s="1264">
        <v>689</v>
      </c>
      <c r="H31" s="1264">
        <v>731</v>
      </c>
      <c r="I31" s="1224">
        <v>772</v>
      </c>
      <c r="J31" s="1225">
        <v>724</v>
      </c>
      <c r="K31" s="1226">
        <v>178</v>
      </c>
      <c r="L31" s="1180">
        <f t="shared" si="0"/>
        <v>211</v>
      </c>
      <c r="M31" s="1181"/>
      <c r="N31" s="1182"/>
      <c r="O31" s="1221">
        <f t="shared" si="1"/>
        <v>389</v>
      </c>
      <c r="P31" s="1222">
        <f t="shared" si="2"/>
        <v>53.729281767955804</v>
      </c>
      <c r="Q31" s="1103"/>
      <c r="R31" s="1187">
        <v>389</v>
      </c>
      <c r="S31" s="1229"/>
      <c r="T31" s="1224"/>
    </row>
    <row r="32" spans="1:20" ht="15.75" thickBot="1">
      <c r="A32" s="734" t="s">
        <v>577</v>
      </c>
      <c r="B32" s="735" t="s">
        <v>578</v>
      </c>
      <c r="C32" s="736">
        <v>0</v>
      </c>
      <c r="D32" s="736">
        <v>0</v>
      </c>
      <c r="E32" s="782">
        <v>557</v>
      </c>
      <c r="F32" s="1264">
        <v>0</v>
      </c>
      <c r="G32" s="1264">
        <v>0</v>
      </c>
      <c r="H32" s="1264">
        <v>0</v>
      </c>
      <c r="I32" s="1224">
        <v>0</v>
      </c>
      <c r="J32" s="1225"/>
      <c r="K32" s="1226">
        <v>0</v>
      </c>
      <c r="L32" s="1180">
        <f t="shared" si="0"/>
        <v>0</v>
      </c>
      <c r="M32" s="1181"/>
      <c r="N32" s="1182"/>
      <c r="O32" s="1221">
        <f t="shared" si="1"/>
        <v>0</v>
      </c>
      <c r="P32" s="1222" t="e">
        <f t="shared" si="2"/>
        <v>#DIV/0!</v>
      </c>
      <c r="Q32" s="1103"/>
      <c r="R32" s="1187">
        <v>0</v>
      </c>
      <c r="S32" s="1229"/>
      <c r="T32" s="1224"/>
    </row>
    <row r="33" spans="1:20" ht="15.75" thickBot="1">
      <c r="A33" s="734" t="s">
        <v>579</v>
      </c>
      <c r="B33" s="735" t="s">
        <v>580</v>
      </c>
      <c r="C33" s="736">
        <v>1711</v>
      </c>
      <c r="D33" s="736">
        <v>1801</v>
      </c>
      <c r="E33" s="782">
        <v>551</v>
      </c>
      <c r="F33" s="1264">
        <v>16</v>
      </c>
      <c r="G33" s="1264">
        <v>13</v>
      </c>
      <c r="H33" s="1264">
        <v>0</v>
      </c>
      <c r="I33" s="1224">
        <v>40</v>
      </c>
      <c r="J33" s="1225"/>
      <c r="K33" s="1226">
        <v>0</v>
      </c>
      <c r="L33" s="1180">
        <f t="shared" si="0"/>
        <v>0</v>
      </c>
      <c r="M33" s="1181"/>
      <c r="N33" s="1182"/>
      <c r="O33" s="1221">
        <f t="shared" si="1"/>
        <v>0</v>
      </c>
      <c r="P33" s="1222" t="e">
        <f t="shared" si="2"/>
        <v>#DIV/0!</v>
      </c>
      <c r="Q33" s="1103"/>
      <c r="R33" s="1187">
        <v>0</v>
      </c>
      <c r="S33" s="1229"/>
      <c r="T33" s="1224"/>
    </row>
    <row r="34" spans="1:20" ht="15.75" thickBot="1">
      <c r="A34" s="698" t="s">
        <v>581</v>
      </c>
      <c r="B34" s="741"/>
      <c r="C34" s="742">
        <v>569</v>
      </c>
      <c r="D34" s="742">
        <v>614</v>
      </c>
      <c r="E34" s="807" t="s">
        <v>582</v>
      </c>
      <c r="F34" s="1265">
        <v>22</v>
      </c>
      <c r="G34" s="1265">
        <v>15</v>
      </c>
      <c r="H34" s="1265">
        <v>22</v>
      </c>
      <c r="I34" s="1242">
        <v>21</v>
      </c>
      <c r="J34" s="1243">
        <v>28</v>
      </c>
      <c r="K34" s="1244">
        <v>3</v>
      </c>
      <c r="L34" s="1180">
        <f t="shared" si="0"/>
        <v>4</v>
      </c>
      <c r="M34" s="1193"/>
      <c r="N34" s="1182"/>
      <c r="O34" s="1221">
        <f t="shared" si="1"/>
        <v>7</v>
      </c>
      <c r="P34" s="1222">
        <f t="shared" si="2"/>
        <v>25</v>
      </c>
      <c r="Q34" s="1103"/>
      <c r="R34" s="1175">
        <v>7</v>
      </c>
      <c r="S34" s="1245"/>
      <c r="T34" s="1242"/>
    </row>
    <row r="35" spans="1:20" ht="15.75" thickBot="1">
      <c r="A35" s="816" t="s">
        <v>583</v>
      </c>
      <c r="B35" s="817" t="s">
        <v>584</v>
      </c>
      <c r="C35" s="818">
        <f>SUM(C25:C34)</f>
        <v>25899</v>
      </c>
      <c r="D35" s="818">
        <f>SUM(D25:D34)</f>
        <v>29268</v>
      </c>
      <c r="E35" s="819"/>
      <c r="F35" s="1246">
        <f aca="true" t="shared" si="3" ref="F35:N35">SUM(F25:F34)</f>
        <v>4066</v>
      </c>
      <c r="G35" s="1246">
        <f t="shared" si="3"/>
        <v>4615</v>
      </c>
      <c r="H35" s="1246">
        <f t="shared" si="3"/>
        <v>4587</v>
      </c>
      <c r="I35" s="1246">
        <f t="shared" si="3"/>
        <v>4666</v>
      </c>
      <c r="J35" s="1248">
        <f t="shared" si="3"/>
        <v>3920</v>
      </c>
      <c r="K35" s="1246">
        <f t="shared" si="3"/>
        <v>995</v>
      </c>
      <c r="L35" s="1246">
        <f>SUM(L25:L34)</f>
        <v>1141</v>
      </c>
      <c r="M35" s="1246">
        <f t="shared" si="3"/>
        <v>0</v>
      </c>
      <c r="N35" s="1249">
        <f t="shared" si="3"/>
        <v>0</v>
      </c>
      <c r="O35" s="1221">
        <f t="shared" si="1"/>
        <v>2136</v>
      </c>
      <c r="P35" s="1222">
        <f t="shared" si="2"/>
        <v>54.48979591836734</v>
      </c>
      <c r="Q35" s="1103"/>
      <c r="R35" s="1246">
        <f>SUM(R25:R34)</f>
        <v>2136</v>
      </c>
      <c r="S35" s="1250">
        <f>SUM(S25:S34)</f>
        <v>0</v>
      </c>
      <c r="T35" s="1246">
        <f>SUM(T25:T34)</f>
        <v>0</v>
      </c>
    </row>
    <row r="36" spans="1:20" ht="15.75" thickBot="1">
      <c r="A36" s="721" t="s">
        <v>585</v>
      </c>
      <c r="B36" s="722" t="s">
        <v>586</v>
      </c>
      <c r="C36" s="723">
        <v>0</v>
      </c>
      <c r="D36" s="723">
        <v>0</v>
      </c>
      <c r="E36" s="773">
        <v>601</v>
      </c>
      <c r="F36" s="1251">
        <v>0</v>
      </c>
      <c r="G36" s="1251">
        <v>0</v>
      </c>
      <c r="H36" s="1251">
        <v>0</v>
      </c>
      <c r="I36" s="1238">
        <v>0</v>
      </c>
      <c r="J36" s="1216"/>
      <c r="K36" s="1217"/>
      <c r="L36" s="1180">
        <f t="shared" si="0"/>
        <v>0</v>
      </c>
      <c r="M36" s="1207"/>
      <c r="N36" s="1182"/>
      <c r="O36" s="1221">
        <f t="shared" si="1"/>
        <v>0</v>
      </c>
      <c r="P36" s="1222" t="e">
        <f t="shared" si="2"/>
        <v>#DIV/0!</v>
      </c>
      <c r="Q36" s="1103"/>
      <c r="R36" s="1209"/>
      <c r="S36" s="1240"/>
      <c r="T36" s="1238"/>
    </row>
    <row r="37" spans="1:20" ht="15.75" thickBot="1">
      <c r="A37" s="734" t="s">
        <v>587</v>
      </c>
      <c r="B37" s="735" t="s">
        <v>588</v>
      </c>
      <c r="C37" s="736">
        <v>1190</v>
      </c>
      <c r="D37" s="736">
        <v>1857</v>
      </c>
      <c r="E37" s="782">
        <v>602</v>
      </c>
      <c r="F37" s="1176">
        <v>454</v>
      </c>
      <c r="G37" s="1176">
        <v>476</v>
      </c>
      <c r="H37" s="1176">
        <v>495</v>
      </c>
      <c r="I37" s="1224">
        <v>626</v>
      </c>
      <c r="J37" s="1225"/>
      <c r="K37" s="1226">
        <v>149</v>
      </c>
      <c r="L37" s="1180">
        <f t="shared" si="0"/>
        <v>218</v>
      </c>
      <c r="M37" s="1181"/>
      <c r="N37" s="1182"/>
      <c r="O37" s="1221">
        <f t="shared" si="1"/>
        <v>367</v>
      </c>
      <c r="P37" s="1222" t="e">
        <f t="shared" si="2"/>
        <v>#DIV/0!</v>
      </c>
      <c r="Q37" s="1103"/>
      <c r="R37" s="1187">
        <v>367</v>
      </c>
      <c r="S37" s="1229"/>
      <c r="T37" s="1224"/>
    </row>
    <row r="38" spans="1:20" ht="15.75" thickBot="1">
      <c r="A38" s="734" t="s">
        <v>589</v>
      </c>
      <c r="B38" s="735" t="s">
        <v>590</v>
      </c>
      <c r="C38" s="736">
        <v>0</v>
      </c>
      <c r="D38" s="736">
        <v>0</v>
      </c>
      <c r="E38" s="782">
        <v>604</v>
      </c>
      <c r="F38" s="1176">
        <v>0</v>
      </c>
      <c r="G38" s="1176">
        <v>0</v>
      </c>
      <c r="H38" s="1176">
        <v>0</v>
      </c>
      <c r="I38" s="1224">
        <v>0</v>
      </c>
      <c r="J38" s="1225"/>
      <c r="K38" s="1226">
        <v>0</v>
      </c>
      <c r="L38" s="1180">
        <f t="shared" si="0"/>
        <v>0</v>
      </c>
      <c r="M38" s="1181"/>
      <c r="N38" s="1182"/>
      <c r="O38" s="1221">
        <f t="shared" si="1"/>
        <v>0</v>
      </c>
      <c r="P38" s="1222" t="e">
        <f t="shared" si="2"/>
        <v>#DIV/0!</v>
      </c>
      <c r="Q38" s="1103"/>
      <c r="R38" s="1187"/>
      <c r="S38" s="1229"/>
      <c r="T38" s="1224"/>
    </row>
    <row r="39" spans="1:20" ht="15.75" thickBot="1">
      <c r="A39" s="734" t="s">
        <v>591</v>
      </c>
      <c r="B39" s="735" t="s">
        <v>592</v>
      </c>
      <c r="C39" s="736">
        <v>12472</v>
      </c>
      <c r="D39" s="736">
        <v>13728</v>
      </c>
      <c r="E39" s="782" t="s">
        <v>593</v>
      </c>
      <c r="F39" s="1176">
        <v>3705</v>
      </c>
      <c r="G39" s="1176">
        <v>3925</v>
      </c>
      <c r="H39" s="1176">
        <v>4091</v>
      </c>
      <c r="I39" s="1224">
        <v>4006</v>
      </c>
      <c r="J39" s="1225">
        <v>3920</v>
      </c>
      <c r="K39" s="1226">
        <v>966</v>
      </c>
      <c r="L39" s="1180">
        <f t="shared" si="0"/>
        <v>1013</v>
      </c>
      <c r="M39" s="1181"/>
      <c r="N39" s="1182"/>
      <c r="O39" s="1221">
        <f t="shared" si="1"/>
        <v>1979</v>
      </c>
      <c r="P39" s="1222">
        <f t="shared" si="2"/>
        <v>50.484693877551024</v>
      </c>
      <c r="Q39" s="1103"/>
      <c r="R39" s="1187">
        <v>1979</v>
      </c>
      <c r="S39" s="1229"/>
      <c r="T39" s="1224"/>
    </row>
    <row r="40" spans="1:20" ht="15.75" thickBot="1">
      <c r="A40" s="698" t="s">
        <v>594</v>
      </c>
      <c r="B40" s="741"/>
      <c r="C40" s="742">
        <v>12330</v>
      </c>
      <c r="D40" s="742">
        <v>13218</v>
      </c>
      <c r="E40" s="807" t="s">
        <v>595</v>
      </c>
      <c r="F40" s="1188">
        <v>100</v>
      </c>
      <c r="G40" s="1188">
        <v>323</v>
      </c>
      <c r="H40" s="1188">
        <v>56</v>
      </c>
      <c r="I40" s="1242">
        <v>74</v>
      </c>
      <c r="J40" s="1243"/>
      <c r="K40" s="1244"/>
      <c r="L40" s="1180">
        <f t="shared" si="0"/>
        <v>0</v>
      </c>
      <c r="M40" s="1193"/>
      <c r="N40" s="1182"/>
      <c r="O40" s="1221">
        <f t="shared" si="1"/>
        <v>0</v>
      </c>
      <c r="P40" s="1222" t="e">
        <f t="shared" si="2"/>
        <v>#DIV/0!</v>
      </c>
      <c r="Q40" s="1103"/>
      <c r="R40" s="1175"/>
      <c r="S40" s="1245"/>
      <c r="T40" s="1242"/>
    </row>
    <row r="41" spans="1:20" ht="15.75" thickBot="1">
      <c r="A41" s="816" t="s">
        <v>596</v>
      </c>
      <c r="B41" s="817" t="s">
        <v>597</v>
      </c>
      <c r="C41" s="818">
        <f>SUM(C36:C40)</f>
        <v>25992</v>
      </c>
      <c r="D41" s="818">
        <f>SUM(D36:D40)</f>
        <v>28803</v>
      </c>
      <c r="E41" s="819" t="s">
        <v>529</v>
      </c>
      <c r="F41" s="1246">
        <f aca="true" t="shared" si="4" ref="F41:N41">SUM(F36:F40)</f>
        <v>4259</v>
      </c>
      <c r="G41" s="1246">
        <f t="shared" si="4"/>
        <v>4724</v>
      </c>
      <c r="H41" s="1246">
        <f t="shared" si="4"/>
        <v>4642</v>
      </c>
      <c r="I41" s="1246">
        <f t="shared" si="4"/>
        <v>4706</v>
      </c>
      <c r="J41" s="1248">
        <f t="shared" si="4"/>
        <v>3920</v>
      </c>
      <c r="K41" s="1246">
        <f t="shared" si="4"/>
        <v>1115</v>
      </c>
      <c r="L41" s="1253">
        <f>SUM(L36:L40)</f>
        <v>1231</v>
      </c>
      <c r="M41" s="1246">
        <f t="shared" si="4"/>
        <v>0</v>
      </c>
      <c r="N41" s="1249">
        <f t="shared" si="4"/>
        <v>0</v>
      </c>
      <c r="O41" s="1221">
        <f t="shared" si="1"/>
        <v>2346</v>
      </c>
      <c r="P41" s="1222">
        <f t="shared" si="2"/>
        <v>59.8469387755102</v>
      </c>
      <c r="Q41" s="1103"/>
      <c r="R41" s="1246">
        <f>SUM(R36:R40)</f>
        <v>2346</v>
      </c>
      <c r="S41" s="1250">
        <f>SUM(S36:S40)</f>
        <v>0</v>
      </c>
      <c r="T41" s="1246">
        <f>SUM(T36:T40)</f>
        <v>0</v>
      </c>
    </row>
    <row r="42" spans="1:20" ht="6.75" customHeight="1" thickBot="1">
      <c r="A42" s="698"/>
      <c r="B42" s="837"/>
      <c r="C42" s="838"/>
      <c r="D42" s="838"/>
      <c r="E42" s="839"/>
      <c r="F42" s="1188"/>
      <c r="G42" s="1188"/>
      <c r="H42" s="1188"/>
      <c r="I42" s="1254"/>
      <c r="J42" s="1255"/>
      <c r="K42" s="1188"/>
      <c r="L42" s="1084"/>
      <c r="M42" s="1256">
        <f>S42-L42</f>
        <v>0</v>
      </c>
      <c r="N42" s="1084"/>
      <c r="O42" s="1221">
        <f t="shared" si="1"/>
        <v>0</v>
      </c>
      <c r="P42" s="1222" t="e">
        <f t="shared" si="2"/>
        <v>#DIV/0!</v>
      </c>
      <c r="Q42" s="1103"/>
      <c r="R42" s="1257"/>
      <c r="S42" s="1254"/>
      <c r="T42" s="1254"/>
    </row>
    <row r="43" spans="1:20" ht="15.75" thickBot="1">
      <c r="A43" s="847" t="s">
        <v>598</v>
      </c>
      <c r="B43" s="817" t="s">
        <v>560</v>
      </c>
      <c r="C43" s="818">
        <f>+C41-C39</f>
        <v>13520</v>
      </c>
      <c r="D43" s="818">
        <f>+D41-D39</f>
        <v>15075</v>
      </c>
      <c r="E43" s="819" t="s">
        <v>529</v>
      </c>
      <c r="F43" s="1246">
        <f aca="true" t="shared" si="5" ref="F43:N43">F41-F39</f>
        <v>554</v>
      </c>
      <c r="G43" s="1246">
        <f t="shared" si="5"/>
        <v>799</v>
      </c>
      <c r="H43" s="1246">
        <f t="shared" si="5"/>
        <v>551</v>
      </c>
      <c r="I43" s="1246">
        <f t="shared" si="5"/>
        <v>700</v>
      </c>
      <c r="J43" s="1246">
        <f t="shared" si="5"/>
        <v>0</v>
      </c>
      <c r="K43" s="1246">
        <f t="shared" si="5"/>
        <v>149</v>
      </c>
      <c r="L43" s="1253">
        <f t="shared" si="5"/>
        <v>218</v>
      </c>
      <c r="M43" s="1246">
        <f t="shared" si="5"/>
        <v>0</v>
      </c>
      <c r="N43" s="1250">
        <f t="shared" si="5"/>
        <v>0</v>
      </c>
      <c r="O43" s="1221">
        <f t="shared" si="1"/>
        <v>367</v>
      </c>
      <c r="P43" s="1222" t="e">
        <f t="shared" si="2"/>
        <v>#DIV/0!</v>
      </c>
      <c r="Q43" s="1103"/>
      <c r="R43" s="1246">
        <f>R41-R39</f>
        <v>367</v>
      </c>
      <c r="S43" s="1250">
        <f>S41-S39</f>
        <v>0</v>
      </c>
      <c r="T43" s="1246">
        <f>T41-T39</f>
        <v>0</v>
      </c>
    </row>
    <row r="44" spans="1:20" ht="15.75" thickBot="1">
      <c r="A44" s="816" t="s">
        <v>599</v>
      </c>
      <c r="B44" s="817" t="s">
        <v>600</v>
      </c>
      <c r="C44" s="818">
        <f>+C41-C35</f>
        <v>93</v>
      </c>
      <c r="D44" s="818">
        <f>+D41-D35</f>
        <v>-465</v>
      </c>
      <c r="E44" s="819" t="s">
        <v>529</v>
      </c>
      <c r="F44" s="1246">
        <f aca="true" t="shared" si="6" ref="F44:N44">F41-F35</f>
        <v>193</v>
      </c>
      <c r="G44" s="1246">
        <f t="shared" si="6"/>
        <v>109</v>
      </c>
      <c r="H44" s="1246">
        <f t="shared" si="6"/>
        <v>55</v>
      </c>
      <c r="I44" s="1246">
        <f t="shared" si="6"/>
        <v>40</v>
      </c>
      <c r="J44" s="1246">
        <f t="shared" si="6"/>
        <v>0</v>
      </c>
      <c r="K44" s="1246">
        <f t="shared" si="6"/>
        <v>120</v>
      </c>
      <c r="L44" s="1253">
        <f t="shared" si="6"/>
        <v>90</v>
      </c>
      <c r="M44" s="1246">
        <f t="shared" si="6"/>
        <v>0</v>
      </c>
      <c r="N44" s="1250">
        <f t="shared" si="6"/>
        <v>0</v>
      </c>
      <c r="O44" s="1221">
        <f t="shared" si="1"/>
        <v>210</v>
      </c>
      <c r="P44" s="1222" t="e">
        <f t="shared" si="2"/>
        <v>#DIV/0!</v>
      </c>
      <c r="Q44" s="1103"/>
      <c r="R44" s="1246">
        <f>R41-R35</f>
        <v>210</v>
      </c>
      <c r="S44" s="1250">
        <f>S41-S35</f>
        <v>0</v>
      </c>
      <c r="T44" s="1246">
        <f>T41-T35</f>
        <v>0</v>
      </c>
    </row>
    <row r="45" spans="1:20" ht="15.75" thickBot="1">
      <c r="A45" s="849" t="s">
        <v>601</v>
      </c>
      <c r="B45" s="850" t="s">
        <v>560</v>
      </c>
      <c r="C45" s="851">
        <f>+C44-C39</f>
        <v>-12379</v>
      </c>
      <c r="D45" s="851">
        <f>+D44-D39</f>
        <v>-14193</v>
      </c>
      <c r="E45" s="852" t="s">
        <v>529</v>
      </c>
      <c r="F45" s="1246">
        <f aca="true" t="shared" si="7" ref="F45:N45">F44-F39</f>
        <v>-3512</v>
      </c>
      <c r="G45" s="1246">
        <f t="shared" si="7"/>
        <v>-3816</v>
      </c>
      <c r="H45" s="1246">
        <f t="shared" si="7"/>
        <v>-4036</v>
      </c>
      <c r="I45" s="1246">
        <f t="shared" si="7"/>
        <v>-3966</v>
      </c>
      <c r="J45" s="1246">
        <f t="shared" si="7"/>
        <v>-3920</v>
      </c>
      <c r="K45" s="1246">
        <f t="shared" si="7"/>
        <v>-846</v>
      </c>
      <c r="L45" s="1253">
        <f t="shared" si="7"/>
        <v>-923</v>
      </c>
      <c r="M45" s="1246">
        <f t="shared" si="7"/>
        <v>0</v>
      </c>
      <c r="N45" s="1250">
        <f t="shared" si="7"/>
        <v>0</v>
      </c>
      <c r="O45" s="1221">
        <f t="shared" si="1"/>
        <v>-1769</v>
      </c>
      <c r="P45" s="1258">
        <f t="shared" si="2"/>
        <v>45.12755102040816</v>
      </c>
      <c r="Q45" s="1103"/>
      <c r="R45" s="1246">
        <f>R44-R39</f>
        <v>-1769</v>
      </c>
      <c r="S45" s="1250">
        <f>S44-S39</f>
        <v>0</v>
      </c>
      <c r="T45" s="1246">
        <f>T44-T39</f>
        <v>0</v>
      </c>
    </row>
    <row r="48" spans="1:20" ht="14.25">
      <c r="A48" s="1089" t="s">
        <v>675</v>
      </c>
      <c r="O48"/>
      <c r="P48"/>
      <c r="Q48"/>
      <c r="R48"/>
      <c r="S48"/>
      <c r="T48"/>
    </row>
    <row r="49" spans="1:20" ht="14.25">
      <c r="A49" s="1090" t="s">
        <v>676</v>
      </c>
      <c r="O49"/>
      <c r="P49"/>
      <c r="Q49"/>
      <c r="R49"/>
      <c r="S49"/>
      <c r="T49"/>
    </row>
    <row r="50" spans="1:20" ht="14.25">
      <c r="A50" s="1259" t="s">
        <v>677</v>
      </c>
      <c r="O50"/>
      <c r="P50"/>
      <c r="Q50"/>
      <c r="R50"/>
      <c r="S50"/>
      <c r="T50"/>
    </row>
    <row r="51" spans="1:20" ht="14.25">
      <c r="A51" s="1260"/>
      <c r="O51"/>
      <c r="P51"/>
      <c r="Q51"/>
      <c r="R51"/>
      <c r="S51"/>
      <c r="T51"/>
    </row>
    <row r="52" spans="1:20" ht="12.75">
      <c r="A52" t="s">
        <v>684</v>
      </c>
      <c r="O52"/>
      <c r="P52"/>
      <c r="Q52"/>
      <c r="R52"/>
      <c r="S52"/>
      <c r="T52"/>
    </row>
    <row r="53" spans="15:20" ht="12.75">
      <c r="O53"/>
      <c r="P53"/>
      <c r="Q53"/>
      <c r="R53"/>
      <c r="S53"/>
      <c r="T53"/>
    </row>
    <row r="54" spans="1:20" ht="12.75">
      <c r="A54" t="s">
        <v>685</v>
      </c>
      <c r="O54"/>
      <c r="P54"/>
      <c r="Q54"/>
      <c r="R54"/>
      <c r="S54"/>
      <c r="T54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37.7109375" style="0" customWidth="1"/>
    <col min="2" max="2" width="13.57421875" style="0" customWidth="1"/>
    <col min="3" max="4" width="0" style="0" hidden="1" customWidth="1"/>
    <col min="5" max="5" width="6.421875" style="349" customWidth="1"/>
    <col min="6" max="6" width="11.7109375" style="0" customWidth="1"/>
    <col min="7" max="8" width="11.57421875" style="0" customWidth="1"/>
    <col min="9" max="9" width="11.57421875" style="529" customWidth="1"/>
    <col min="10" max="10" width="11.421875" style="529" customWidth="1"/>
    <col min="11" max="11" width="9.8515625" style="529" customWidth="1"/>
    <col min="12" max="12" width="9.140625" style="529" customWidth="1"/>
    <col min="13" max="13" width="9.28125" style="529" customWidth="1"/>
    <col min="14" max="14" width="9.140625" style="529" customWidth="1"/>
    <col min="15" max="15" width="12.00390625" style="529" customWidth="1"/>
    <col min="16" max="16" width="9.140625" style="878" customWidth="1"/>
    <col min="17" max="17" width="3.421875" style="529" customWidth="1"/>
    <col min="18" max="18" width="12.57421875" style="529" customWidth="1"/>
    <col min="19" max="19" width="11.8515625" style="529" customWidth="1"/>
    <col min="20" max="20" width="12.00390625" style="529" customWidth="1"/>
  </cols>
  <sheetData>
    <row r="1" spans="1:11" ht="26.25">
      <c r="A1" s="348" t="s">
        <v>667</v>
      </c>
      <c r="J1" s="304"/>
      <c r="K1" s="304"/>
    </row>
    <row r="2" spans="1:11" ht="21.75" customHeight="1">
      <c r="A2" s="1138" t="s">
        <v>501</v>
      </c>
      <c r="B2" s="351"/>
      <c r="J2" s="304"/>
      <c r="K2" s="304"/>
    </row>
    <row r="3" spans="1:11" ht="12.75">
      <c r="A3" s="235"/>
      <c r="J3" s="304"/>
      <c r="K3" s="304"/>
    </row>
    <row r="4" spans="2:11" ht="13.5" thickBot="1">
      <c r="B4" s="352"/>
      <c r="C4" s="352"/>
      <c r="D4" s="352"/>
      <c r="E4" s="353"/>
      <c r="F4" s="352"/>
      <c r="G4" s="352"/>
      <c r="J4" s="304"/>
      <c r="K4" s="304"/>
    </row>
    <row r="5" spans="1:11" ht="16.5" thickBot="1">
      <c r="A5" s="234" t="s">
        <v>502</v>
      </c>
      <c r="B5" s="676" t="s">
        <v>687</v>
      </c>
      <c r="C5" s="677"/>
      <c r="D5" s="677"/>
      <c r="E5" s="678"/>
      <c r="F5" s="677"/>
      <c r="G5" s="679"/>
      <c r="H5" s="359"/>
      <c r="I5" s="946"/>
      <c r="J5" s="947"/>
      <c r="K5" s="947"/>
    </row>
    <row r="6" spans="1:11" ht="23.25" customHeight="1" thickBot="1">
      <c r="A6" s="235" t="s">
        <v>503</v>
      </c>
      <c r="J6" s="304"/>
      <c r="K6" s="304"/>
    </row>
    <row r="7" spans="1:20" ht="15.75" thickBot="1">
      <c r="A7" s="680"/>
      <c r="B7" s="681"/>
      <c r="C7" s="681"/>
      <c r="D7" s="681"/>
      <c r="E7" s="682"/>
      <c r="F7" s="681"/>
      <c r="G7" s="681"/>
      <c r="H7" s="683"/>
      <c r="I7" s="1139"/>
      <c r="J7" s="1140" t="s">
        <v>6</v>
      </c>
      <c r="K7" s="1141" t="s">
        <v>504</v>
      </c>
      <c r="L7" s="1142"/>
      <c r="M7" s="1143"/>
      <c r="N7" s="1144"/>
      <c r="O7" s="1145" t="s">
        <v>505</v>
      </c>
      <c r="P7" s="1146" t="s">
        <v>506</v>
      </c>
      <c r="R7" s="1147" t="s">
        <v>669</v>
      </c>
      <c r="S7" s="1147" t="s">
        <v>670</v>
      </c>
      <c r="T7" s="1147" t="s">
        <v>669</v>
      </c>
    </row>
    <row r="8" spans="1:20" ht="13.5" thickBot="1">
      <c r="A8" s="690" t="s">
        <v>4</v>
      </c>
      <c r="B8" s="691" t="s">
        <v>507</v>
      </c>
      <c r="C8" s="691" t="s">
        <v>508</v>
      </c>
      <c r="D8" s="691" t="s">
        <v>509</v>
      </c>
      <c r="E8" s="691" t="s">
        <v>510</v>
      </c>
      <c r="F8" s="691" t="s">
        <v>671</v>
      </c>
      <c r="G8" s="691" t="s">
        <v>511</v>
      </c>
      <c r="H8" s="692" t="s">
        <v>512</v>
      </c>
      <c r="I8" s="1148" t="s">
        <v>513</v>
      </c>
      <c r="J8" s="1149">
        <v>2011</v>
      </c>
      <c r="K8" s="1150" t="s">
        <v>516</v>
      </c>
      <c r="L8" s="1151" t="s">
        <v>519</v>
      </c>
      <c r="M8" s="1151" t="s">
        <v>522</v>
      </c>
      <c r="N8" s="1152" t="s">
        <v>525</v>
      </c>
      <c r="O8" s="1153" t="s">
        <v>526</v>
      </c>
      <c r="P8" s="1154" t="s">
        <v>527</v>
      </c>
      <c r="R8" s="1155" t="s">
        <v>672</v>
      </c>
      <c r="S8" s="1156" t="s">
        <v>673</v>
      </c>
      <c r="T8" s="1156" t="s">
        <v>674</v>
      </c>
    </row>
    <row r="9" spans="1:20" ht="12.75">
      <c r="A9" s="698" t="s">
        <v>528</v>
      </c>
      <c r="B9" s="699"/>
      <c r="C9" s="700">
        <v>104</v>
      </c>
      <c r="D9" s="700">
        <v>104</v>
      </c>
      <c r="E9" s="701"/>
      <c r="F9" s="1157">
        <v>6</v>
      </c>
      <c r="G9" s="1157">
        <v>6</v>
      </c>
      <c r="H9" s="1157">
        <v>6</v>
      </c>
      <c r="I9" s="1158">
        <v>9</v>
      </c>
      <c r="J9" s="1159"/>
      <c r="K9" s="1160">
        <v>6</v>
      </c>
      <c r="L9" s="967"/>
      <c r="M9" s="1161"/>
      <c r="N9" s="1162"/>
      <c r="O9" s="1163" t="s">
        <v>529</v>
      </c>
      <c r="P9" s="1164" t="s">
        <v>529</v>
      </c>
      <c r="Q9" s="1103"/>
      <c r="R9" s="1165">
        <v>6</v>
      </c>
      <c r="S9" s="1158"/>
      <c r="T9" s="1158"/>
    </row>
    <row r="10" spans="1:20" ht="13.5" thickBot="1">
      <c r="A10" s="711" t="s">
        <v>530</v>
      </c>
      <c r="B10" s="712"/>
      <c r="C10" s="713">
        <v>101</v>
      </c>
      <c r="D10" s="713">
        <v>104</v>
      </c>
      <c r="E10" s="714"/>
      <c r="F10" s="1166">
        <v>6.2</v>
      </c>
      <c r="G10" s="1166">
        <v>6</v>
      </c>
      <c r="H10" s="1166">
        <v>6</v>
      </c>
      <c r="I10" s="1167">
        <v>9</v>
      </c>
      <c r="J10" s="1168"/>
      <c r="K10" s="1169">
        <v>6</v>
      </c>
      <c r="L10" s="1170"/>
      <c r="M10" s="1171"/>
      <c r="N10" s="1172"/>
      <c r="O10" s="1173" t="s">
        <v>529</v>
      </c>
      <c r="P10" s="1174" t="s">
        <v>529</v>
      </c>
      <c r="Q10" s="1103"/>
      <c r="R10" s="1175">
        <v>6</v>
      </c>
      <c r="S10" s="1167"/>
      <c r="T10" s="1167"/>
    </row>
    <row r="11" spans="1:20" ht="12.75">
      <c r="A11" s="721" t="s">
        <v>531</v>
      </c>
      <c r="B11" s="722" t="s">
        <v>532</v>
      </c>
      <c r="C11" s="723">
        <v>37915</v>
      </c>
      <c r="D11" s="723">
        <v>39774</v>
      </c>
      <c r="E11" s="724" t="s">
        <v>533</v>
      </c>
      <c r="F11" s="1176">
        <v>1168</v>
      </c>
      <c r="G11" s="1176">
        <v>1177</v>
      </c>
      <c r="H11" s="1176">
        <v>1246</v>
      </c>
      <c r="I11" s="1177">
        <v>1361</v>
      </c>
      <c r="J11" s="1178" t="s">
        <v>529</v>
      </c>
      <c r="K11" s="1179">
        <v>1368</v>
      </c>
      <c r="L11" s="1180">
        <f>R11-K11</f>
        <v>6</v>
      </c>
      <c r="M11" s="1181"/>
      <c r="N11" s="1182"/>
      <c r="O11" s="1183" t="s">
        <v>529</v>
      </c>
      <c r="P11" s="1184" t="s">
        <v>529</v>
      </c>
      <c r="Q11" s="1103"/>
      <c r="R11" s="1165">
        <v>1374</v>
      </c>
      <c r="S11" s="1177"/>
      <c r="T11" s="1177"/>
    </row>
    <row r="12" spans="1:20" ht="12.75">
      <c r="A12" s="734" t="s">
        <v>534</v>
      </c>
      <c r="B12" s="735" t="s">
        <v>535</v>
      </c>
      <c r="C12" s="736">
        <v>-16164</v>
      </c>
      <c r="D12" s="736">
        <v>-17825</v>
      </c>
      <c r="E12" s="724" t="s">
        <v>536</v>
      </c>
      <c r="F12" s="1176">
        <v>-1168</v>
      </c>
      <c r="G12" s="1176">
        <v>-1177</v>
      </c>
      <c r="H12" s="1176">
        <v>-1246</v>
      </c>
      <c r="I12" s="1177">
        <v>1361</v>
      </c>
      <c r="J12" s="1185" t="s">
        <v>529</v>
      </c>
      <c r="K12" s="1186">
        <v>1368</v>
      </c>
      <c r="L12" s="1180">
        <f aca="true" t="shared" si="0" ref="L12:L40">R12-K12</f>
        <v>6</v>
      </c>
      <c r="M12" s="1181"/>
      <c r="N12" s="1182"/>
      <c r="O12" s="1183" t="s">
        <v>529</v>
      </c>
      <c r="P12" s="1184" t="s">
        <v>529</v>
      </c>
      <c r="Q12" s="1103"/>
      <c r="R12" s="1187">
        <v>1374</v>
      </c>
      <c r="S12" s="1177"/>
      <c r="T12" s="1177"/>
    </row>
    <row r="13" spans="1:20" ht="12.75">
      <c r="A13" s="734" t="s">
        <v>537</v>
      </c>
      <c r="B13" s="735" t="s">
        <v>538</v>
      </c>
      <c r="C13" s="736">
        <v>604</v>
      </c>
      <c r="D13" s="736">
        <v>619</v>
      </c>
      <c r="E13" s="724" t="s">
        <v>539</v>
      </c>
      <c r="F13" s="1176"/>
      <c r="G13" s="1176">
        <v>0</v>
      </c>
      <c r="H13" s="1176">
        <v>0</v>
      </c>
      <c r="I13" s="1177">
        <v>0</v>
      </c>
      <c r="J13" s="1185" t="s">
        <v>529</v>
      </c>
      <c r="K13" s="1186">
        <v>0</v>
      </c>
      <c r="L13" s="1180">
        <f t="shared" si="0"/>
        <v>0</v>
      </c>
      <c r="M13" s="1181"/>
      <c r="N13" s="1182"/>
      <c r="O13" s="1183" t="s">
        <v>529</v>
      </c>
      <c r="P13" s="1184" t="s">
        <v>529</v>
      </c>
      <c r="Q13" s="1103"/>
      <c r="R13" s="1187">
        <v>0</v>
      </c>
      <c r="S13" s="1177"/>
      <c r="T13" s="1177"/>
    </row>
    <row r="14" spans="1:20" ht="12.75">
      <c r="A14" s="734" t="s">
        <v>540</v>
      </c>
      <c r="B14" s="735" t="s">
        <v>541</v>
      </c>
      <c r="C14" s="736">
        <v>221</v>
      </c>
      <c r="D14" s="736">
        <v>610</v>
      </c>
      <c r="E14" s="724" t="s">
        <v>529</v>
      </c>
      <c r="F14" s="1176">
        <v>186</v>
      </c>
      <c r="G14" s="1176">
        <v>261</v>
      </c>
      <c r="H14" s="1176">
        <v>208</v>
      </c>
      <c r="I14" s="1177">
        <v>217</v>
      </c>
      <c r="J14" s="1185" t="s">
        <v>529</v>
      </c>
      <c r="K14" s="1186">
        <v>1157</v>
      </c>
      <c r="L14" s="1180">
        <f t="shared" si="0"/>
        <v>-166</v>
      </c>
      <c r="M14" s="1181"/>
      <c r="N14" s="1182"/>
      <c r="O14" s="1183" t="s">
        <v>529</v>
      </c>
      <c r="P14" s="1184" t="s">
        <v>529</v>
      </c>
      <c r="Q14" s="1103"/>
      <c r="R14" s="1187">
        <v>991</v>
      </c>
      <c r="S14" s="1177"/>
      <c r="T14" s="1177"/>
    </row>
    <row r="15" spans="1:20" ht="13.5" thickBot="1">
      <c r="A15" s="698" t="s">
        <v>542</v>
      </c>
      <c r="B15" s="741" t="s">
        <v>543</v>
      </c>
      <c r="C15" s="742">
        <v>2021</v>
      </c>
      <c r="D15" s="742">
        <v>852</v>
      </c>
      <c r="E15" s="743" t="s">
        <v>544</v>
      </c>
      <c r="F15" s="1188">
        <v>313</v>
      </c>
      <c r="G15" s="1188">
        <v>436</v>
      </c>
      <c r="H15" s="1188">
        <v>673</v>
      </c>
      <c r="I15" s="1189">
        <v>425</v>
      </c>
      <c r="J15" s="1190" t="s">
        <v>529</v>
      </c>
      <c r="K15" s="1191">
        <v>609</v>
      </c>
      <c r="L15" s="1192">
        <f t="shared" si="0"/>
        <v>530</v>
      </c>
      <c r="M15" s="1193"/>
      <c r="N15" s="1194"/>
      <c r="O15" s="1163" t="s">
        <v>529</v>
      </c>
      <c r="P15" s="1164" t="s">
        <v>529</v>
      </c>
      <c r="Q15" s="1103"/>
      <c r="R15" s="1195">
        <v>1139</v>
      </c>
      <c r="S15" s="1189"/>
      <c r="T15" s="1189"/>
    </row>
    <row r="16" spans="1:20" ht="15.75" thickBot="1">
      <c r="A16" s="752" t="s">
        <v>545</v>
      </c>
      <c r="B16" s="753"/>
      <c r="C16" s="754">
        <v>24618</v>
      </c>
      <c r="D16" s="754">
        <v>24087</v>
      </c>
      <c r="E16" s="755"/>
      <c r="F16" s="1196">
        <v>515</v>
      </c>
      <c r="G16" s="1196">
        <v>698</v>
      </c>
      <c r="H16" s="1196">
        <v>897</v>
      </c>
      <c r="I16" s="1197">
        <v>642</v>
      </c>
      <c r="J16" s="1198" t="s">
        <v>529</v>
      </c>
      <c r="K16" s="1199">
        <v>1766</v>
      </c>
      <c r="L16" s="1200">
        <f t="shared" si="0"/>
        <v>364</v>
      </c>
      <c r="M16" s="1201"/>
      <c r="N16" s="1202"/>
      <c r="O16" s="1203" t="s">
        <v>529</v>
      </c>
      <c r="P16" s="1204" t="s">
        <v>529</v>
      </c>
      <c r="Q16" s="1103"/>
      <c r="R16" s="1205">
        <f>R11-R12+R13+R14+R15</f>
        <v>2130</v>
      </c>
      <c r="S16" s="1197"/>
      <c r="T16" s="1197"/>
    </row>
    <row r="17" spans="1:20" ht="12.75">
      <c r="A17" s="698" t="s">
        <v>546</v>
      </c>
      <c r="B17" s="722" t="s">
        <v>547</v>
      </c>
      <c r="C17" s="723">
        <v>7043</v>
      </c>
      <c r="D17" s="723">
        <v>7240</v>
      </c>
      <c r="E17" s="743">
        <v>401</v>
      </c>
      <c r="F17" s="1188"/>
      <c r="G17" s="1188">
        <v>0</v>
      </c>
      <c r="H17" s="1188">
        <v>0</v>
      </c>
      <c r="I17" s="1189">
        <v>0</v>
      </c>
      <c r="J17" s="1178" t="s">
        <v>529</v>
      </c>
      <c r="K17" s="1191">
        <v>0</v>
      </c>
      <c r="L17" s="1206">
        <f t="shared" si="0"/>
        <v>0</v>
      </c>
      <c r="M17" s="1207"/>
      <c r="N17" s="1208"/>
      <c r="O17" s="1163" t="s">
        <v>529</v>
      </c>
      <c r="P17" s="1164" t="s">
        <v>529</v>
      </c>
      <c r="Q17" s="1103"/>
      <c r="R17" s="1209">
        <v>0</v>
      </c>
      <c r="S17" s="1189"/>
      <c r="T17" s="1189"/>
    </row>
    <row r="18" spans="1:20" ht="12.75">
      <c r="A18" s="734" t="s">
        <v>548</v>
      </c>
      <c r="B18" s="735" t="s">
        <v>549</v>
      </c>
      <c r="C18" s="736">
        <v>1001</v>
      </c>
      <c r="D18" s="736">
        <v>820</v>
      </c>
      <c r="E18" s="724" t="s">
        <v>550</v>
      </c>
      <c r="F18" s="1176">
        <v>101</v>
      </c>
      <c r="G18" s="1176">
        <v>120</v>
      </c>
      <c r="H18" s="1176">
        <v>239</v>
      </c>
      <c r="I18" s="1177">
        <v>226</v>
      </c>
      <c r="J18" s="1185" t="s">
        <v>529</v>
      </c>
      <c r="K18" s="1186">
        <v>230</v>
      </c>
      <c r="L18" s="1180">
        <f t="shared" si="0"/>
        <v>-46</v>
      </c>
      <c r="M18" s="1181"/>
      <c r="N18" s="1182"/>
      <c r="O18" s="1183" t="s">
        <v>529</v>
      </c>
      <c r="P18" s="1184" t="s">
        <v>529</v>
      </c>
      <c r="Q18" s="1103"/>
      <c r="R18" s="1187">
        <v>184</v>
      </c>
      <c r="S18" s="1177"/>
      <c r="T18" s="1177"/>
    </row>
    <row r="19" spans="1:20" ht="12.75">
      <c r="A19" s="734" t="s">
        <v>551</v>
      </c>
      <c r="B19" s="735" t="s">
        <v>552</v>
      </c>
      <c r="C19" s="736">
        <v>14718</v>
      </c>
      <c r="D19" s="736">
        <v>14718</v>
      </c>
      <c r="E19" s="724" t="s">
        <v>529</v>
      </c>
      <c r="F19" s="1176"/>
      <c r="G19" s="1176">
        <v>0</v>
      </c>
      <c r="H19" s="1176">
        <v>0</v>
      </c>
      <c r="I19" s="1177">
        <v>0</v>
      </c>
      <c r="J19" s="1185" t="s">
        <v>529</v>
      </c>
      <c r="K19" s="1186">
        <v>0</v>
      </c>
      <c r="L19" s="1180">
        <f t="shared" si="0"/>
        <v>0</v>
      </c>
      <c r="M19" s="1181"/>
      <c r="N19" s="1182"/>
      <c r="O19" s="1183" t="s">
        <v>529</v>
      </c>
      <c r="P19" s="1184" t="s">
        <v>529</v>
      </c>
      <c r="Q19" s="1103"/>
      <c r="R19" s="1187">
        <v>0</v>
      </c>
      <c r="S19" s="1177"/>
      <c r="T19" s="1177"/>
    </row>
    <row r="20" spans="1:20" ht="12.75">
      <c r="A20" s="734" t="s">
        <v>553</v>
      </c>
      <c r="B20" s="735" t="s">
        <v>554</v>
      </c>
      <c r="C20" s="736">
        <v>1758</v>
      </c>
      <c r="D20" s="736">
        <v>1762</v>
      </c>
      <c r="E20" s="724" t="s">
        <v>529</v>
      </c>
      <c r="F20" s="1176">
        <v>162</v>
      </c>
      <c r="G20" s="1176">
        <v>241</v>
      </c>
      <c r="H20" s="1176">
        <v>226</v>
      </c>
      <c r="I20" s="1177">
        <v>416</v>
      </c>
      <c r="J20" s="1185" t="s">
        <v>529</v>
      </c>
      <c r="K20" s="1186">
        <v>1339</v>
      </c>
      <c r="L20" s="1180">
        <f t="shared" si="0"/>
        <v>298</v>
      </c>
      <c r="M20" s="1181"/>
      <c r="N20" s="1182"/>
      <c r="O20" s="1183" t="s">
        <v>529</v>
      </c>
      <c r="P20" s="1184" t="s">
        <v>529</v>
      </c>
      <c r="Q20" s="1103"/>
      <c r="R20" s="1187">
        <v>1637</v>
      </c>
      <c r="S20" s="1177"/>
      <c r="T20" s="1177"/>
    </row>
    <row r="21" spans="1:20" ht="13.5" thickBot="1">
      <c r="A21" s="711" t="s">
        <v>555</v>
      </c>
      <c r="B21" s="766" t="s">
        <v>556</v>
      </c>
      <c r="C21" s="767">
        <v>0</v>
      </c>
      <c r="D21" s="767">
        <v>0</v>
      </c>
      <c r="E21" s="768" t="s">
        <v>529</v>
      </c>
      <c r="F21" s="1176"/>
      <c r="G21" s="1176">
        <v>0</v>
      </c>
      <c r="H21" s="1176">
        <v>0</v>
      </c>
      <c r="I21" s="1210">
        <v>0</v>
      </c>
      <c r="J21" s="1168" t="s">
        <v>529</v>
      </c>
      <c r="K21" s="1211">
        <v>0</v>
      </c>
      <c r="L21" s="1192">
        <f t="shared" si="0"/>
        <v>0</v>
      </c>
      <c r="M21" s="1193"/>
      <c r="N21" s="1194"/>
      <c r="O21" s="1212" t="s">
        <v>529</v>
      </c>
      <c r="P21" s="1213" t="s">
        <v>529</v>
      </c>
      <c r="Q21" s="1103"/>
      <c r="R21" s="1175">
        <v>0</v>
      </c>
      <c r="S21" s="1210"/>
      <c r="T21" s="1210"/>
    </row>
    <row r="22" spans="1:20" ht="15.75" thickBot="1">
      <c r="A22" s="772" t="s">
        <v>557</v>
      </c>
      <c r="B22" s="722" t="s">
        <v>558</v>
      </c>
      <c r="C22" s="723">
        <v>12472</v>
      </c>
      <c r="D22" s="723">
        <v>13728</v>
      </c>
      <c r="E22" s="773" t="s">
        <v>529</v>
      </c>
      <c r="F22" s="1214">
        <v>2886</v>
      </c>
      <c r="G22" s="1214">
        <v>3036</v>
      </c>
      <c r="H22" s="1214">
        <v>3668</v>
      </c>
      <c r="I22" s="1215">
        <v>3517</v>
      </c>
      <c r="J22" s="1216">
        <v>3620</v>
      </c>
      <c r="K22" s="1217">
        <v>876</v>
      </c>
      <c r="L22" s="1218">
        <f t="shared" si="0"/>
        <v>914</v>
      </c>
      <c r="M22" s="1219"/>
      <c r="N22" s="1220"/>
      <c r="O22" s="1221">
        <f>SUM(K22:N22)</f>
        <v>1790</v>
      </c>
      <c r="P22" s="1222">
        <f>(O22/J22)*100</f>
        <v>49.447513812154696</v>
      </c>
      <c r="Q22" s="1103"/>
      <c r="R22" s="1165">
        <v>1790</v>
      </c>
      <c r="S22" s="1223"/>
      <c r="T22" s="1215"/>
    </row>
    <row r="23" spans="1:20" ht="15.75" thickBot="1">
      <c r="A23" s="734" t="s">
        <v>559</v>
      </c>
      <c r="B23" s="735" t="s">
        <v>560</v>
      </c>
      <c r="C23" s="736">
        <v>0</v>
      </c>
      <c r="D23" s="736">
        <v>0</v>
      </c>
      <c r="E23" s="782" t="s">
        <v>529</v>
      </c>
      <c r="F23" s="1176"/>
      <c r="G23" s="1176">
        <v>0</v>
      </c>
      <c r="H23" s="1176">
        <v>0</v>
      </c>
      <c r="I23" s="1224">
        <v>0</v>
      </c>
      <c r="J23" s="1225"/>
      <c r="K23" s="1226"/>
      <c r="L23" s="1227">
        <f t="shared" si="0"/>
        <v>0</v>
      </c>
      <c r="M23" s="1181"/>
      <c r="N23" s="1228"/>
      <c r="O23" s="1221">
        <f aca="true" t="shared" si="1" ref="O23:O45">SUM(K23:N23)</f>
        <v>0</v>
      </c>
      <c r="P23" s="1222" t="e">
        <f aca="true" t="shared" si="2" ref="P23:P45">(O23/J23)*100</f>
        <v>#DIV/0!</v>
      </c>
      <c r="Q23" s="1103"/>
      <c r="R23" s="1187">
        <v>0</v>
      </c>
      <c r="S23" s="1229"/>
      <c r="T23" s="1224"/>
    </row>
    <row r="24" spans="1:20" ht="15.75" thickBot="1">
      <c r="A24" s="711" t="s">
        <v>561</v>
      </c>
      <c r="B24" s="766" t="s">
        <v>560</v>
      </c>
      <c r="C24" s="767">
        <v>0</v>
      </c>
      <c r="D24" s="767">
        <v>1215</v>
      </c>
      <c r="E24" s="789">
        <v>672</v>
      </c>
      <c r="F24" s="1230">
        <v>846</v>
      </c>
      <c r="G24" s="1230">
        <v>922</v>
      </c>
      <c r="H24" s="1230">
        <v>1346</v>
      </c>
      <c r="I24" s="1231">
        <v>1090</v>
      </c>
      <c r="J24" s="1232">
        <v>1100</v>
      </c>
      <c r="K24" s="1233">
        <v>276</v>
      </c>
      <c r="L24" s="1234">
        <f t="shared" si="0"/>
        <v>276</v>
      </c>
      <c r="M24" s="1171"/>
      <c r="N24" s="1235"/>
      <c r="O24" s="1221">
        <f t="shared" si="1"/>
        <v>552</v>
      </c>
      <c r="P24" s="1222">
        <f t="shared" si="2"/>
        <v>50.18181818181818</v>
      </c>
      <c r="Q24" s="1103"/>
      <c r="R24" s="1195">
        <v>552</v>
      </c>
      <c r="S24" s="1236"/>
      <c r="T24" s="1231"/>
    </row>
    <row r="25" spans="1:20" ht="15.75" thickBot="1">
      <c r="A25" s="721" t="s">
        <v>562</v>
      </c>
      <c r="B25" s="722" t="s">
        <v>563</v>
      </c>
      <c r="C25" s="723">
        <v>6341</v>
      </c>
      <c r="D25" s="723">
        <v>6960</v>
      </c>
      <c r="E25" s="773">
        <v>501</v>
      </c>
      <c r="F25" s="1176">
        <v>273</v>
      </c>
      <c r="G25" s="1176">
        <v>289</v>
      </c>
      <c r="H25" s="1176">
        <v>388</v>
      </c>
      <c r="I25" s="1238">
        <v>497</v>
      </c>
      <c r="J25" s="1216">
        <v>200</v>
      </c>
      <c r="K25" s="1239">
        <v>36</v>
      </c>
      <c r="L25" s="1206">
        <f t="shared" si="0"/>
        <v>78</v>
      </c>
      <c r="M25" s="1207"/>
      <c r="N25" s="1208"/>
      <c r="O25" s="1221">
        <f t="shared" si="1"/>
        <v>114</v>
      </c>
      <c r="P25" s="1222">
        <f t="shared" si="2"/>
        <v>56.99999999999999</v>
      </c>
      <c r="Q25" s="1103"/>
      <c r="R25" s="1209">
        <v>114</v>
      </c>
      <c r="S25" s="1240"/>
      <c r="T25" s="1238"/>
    </row>
    <row r="26" spans="1:20" ht="15.75" thickBot="1">
      <c r="A26" s="734" t="s">
        <v>564</v>
      </c>
      <c r="B26" s="735" t="s">
        <v>565</v>
      </c>
      <c r="C26" s="736">
        <v>1745</v>
      </c>
      <c r="D26" s="736">
        <v>2223</v>
      </c>
      <c r="E26" s="782">
        <v>502</v>
      </c>
      <c r="F26" s="1176">
        <v>337</v>
      </c>
      <c r="G26" s="1176">
        <v>374</v>
      </c>
      <c r="H26" s="1176">
        <v>372</v>
      </c>
      <c r="I26" s="1224">
        <v>367</v>
      </c>
      <c r="J26" s="1225">
        <v>430</v>
      </c>
      <c r="K26" s="1226">
        <v>100</v>
      </c>
      <c r="L26" s="1180">
        <f t="shared" si="0"/>
        <v>99</v>
      </c>
      <c r="M26" s="1181"/>
      <c r="N26" s="1182"/>
      <c r="O26" s="1221">
        <f t="shared" si="1"/>
        <v>199</v>
      </c>
      <c r="P26" s="1222">
        <f t="shared" si="2"/>
        <v>46.27906976744186</v>
      </c>
      <c r="Q26" s="1103"/>
      <c r="R26" s="1187">
        <v>199</v>
      </c>
      <c r="S26" s="1229"/>
      <c r="T26" s="1224"/>
    </row>
    <row r="27" spans="1:20" ht="15.75" thickBot="1">
      <c r="A27" s="734" t="s">
        <v>566</v>
      </c>
      <c r="B27" s="735" t="s">
        <v>567</v>
      </c>
      <c r="C27" s="736">
        <v>0</v>
      </c>
      <c r="D27" s="736">
        <v>0</v>
      </c>
      <c r="E27" s="782">
        <v>504</v>
      </c>
      <c r="F27" s="1176"/>
      <c r="G27" s="1176">
        <v>0</v>
      </c>
      <c r="H27" s="1176">
        <v>0</v>
      </c>
      <c r="I27" s="1224">
        <v>0</v>
      </c>
      <c r="J27" s="1225"/>
      <c r="K27" s="1226">
        <v>0</v>
      </c>
      <c r="L27" s="1180">
        <f t="shared" si="0"/>
        <v>0</v>
      </c>
      <c r="M27" s="1181"/>
      <c r="N27" s="1182"/>
      <c r="O27" s="1221">
        <f t="shared" si="1"/>
        <v>0</v>
      </c>
      <c r="P27" s="1222" t="e">
        <f t="shared" si="2"/>
        <v>#DIV/0!</v>
      </c>
      <c r="Q27" s="1103"/>
      <c r="R27" s="1187">
        <v>0</v>
      </c>
      <c r="S27" s="1229"/>
      <c r="T27" s="1224"/>
    </row>
    <row r="28" spans="1:20" ht="15.75" thickBot="1">
      <c r="A28" s="734" t="s">
        <v>568</v>
      </c>
      <c r="B28" s="735" t="s">
        <v>569</v>
      </c>
      <c r="C28" s="736">
        <v>428</v>
      </c>
      <c r="D28" s="736">
        <v>253</v>
      </c>
      <c r="E28" s="782">
        <v>511</v>
      </c>
      <c r="F28" s="1176">
        <v>323</v>
      </c>
      <c r="G28" s="1176">
        <v>86</v>
      </c>
      <c r="H28" s="1176">
        <v>249</v>
      </c>
      <c r="I28" s="1224">
        <v>424</v>
      </c>
      <c r="J28" s="1225">
        <v>270</v>
      </c>
      <c r="K28" s="1226">
        <v>13</v>
      </c>
      <c r="L28" s="1180">
        <f t="shared" si="0"/>
        <v>1</v>
      </c>
      <c r="M28" s="1181"/>
      <c r="N28" s="1182"/>
      <c r="O28" s="1221">
        <f t="shared" si="1"/>
        <v>14</v>
      </c>
      <c r="P28" s="1222">
        <f t="shared" si="2"/>
        <v>5.185185185185185</v>
      </c>
      <c r="Q28" s="1103"/>
      <c r="R28" s="1187">
        <v>14</v>
      </c>
      <c r="S28" s="1229"/>
      <c r="T28" s="1224"/>
    </row>
    <row r="29" spans="1:20" ht="15.75" thickBot="1">
      <c r="A29" s="734" t="s">
        <v>570</v>
      </c>
      <c r="B29" s="735" t="s">
        <v>571</v>
      </c>
      <c r="C29" s="736">
        <v>1057</v>
      </c>
      <c r="D29" s="736">
        <v>1451</v>
      </c>
      <c r="E29" s="782">
        <v>518</v>
      </c>
      <c r="F29" s="1176">
        <v>152</v>
      </c>
      <c r="G29" s="1176">
        <v>328</v>
      </c>
      <c r="H29" s="1176">
        <v>287</v>
      </c>
      <c r="I29" s="1224">
        <v>279</v>
      </c>
      <c r="J29" s="1225">
        <v>200</v>
      </c>
      <c r="K29" s="1226">
        <v>34</v>
      </c>
      <c r="L29" s="1180">
        <f t="shared" si="0"/>
        <v>108</v>
      </c>
      <c r="M29" s="1181"/>
      <c r="N29" s="1182"/>
      <c r="O29" s="1221">
        <f t="shared" si="1"/>
        <v>142</v>
      </c>
      <c r="P29" s="1222">
        <f t="shared" si="2"/>
        <v>71</v>
      </c>
      <c r="Q29" s="1103"/>
      <c r="R29" s="1187">
        <v>142</v>
      </c>
      <c r="S29" s="1229"/>
      <c r="T29" s="1224"/>
    </row>
    <row r="30" spans="1:20" ht="15.75" thickBot="1">
      <c r="A30" s="734" t="s">
        <v>572</v>
      </c>
      <c r="B30" s="805" t="s">
        <v>573</v>
      </c>
      <c r="C30" s="736">
        <v>10408</v>
      </c>
      <c r="D30" s="736">
        <v>11792</v>
      </c>
      <c r="E30" s="782">
        <v>521</v>
      </c>
      <c r="F30" s="1176">
        <v>1518</v>
      </c>
      <c r="G30" s="1176">
        <v>1553</v>
      </c>
      <c r="H30" s="1176">
        <v>1779</v>
      </c>
      <c r="I30" s="1224">
        <v>1816</v>
      </c>
      <c r="J30" s="1225">
        <v>1848</v>
      </c>
      <c r="K30" s="1226">
        <v>443</v>
      </c>
      <c r="L30" s="1180">
        <f t="shared" si="0"/>
        <v>489</v>
      </c>
      <c r="M30" s="1181"/>
      <c r="N30" s="1182"/>
      <c r="O30" s="1221">
        <f t="shared" si="1"/>
        <v>932</v>
      </c>
      <c r="P30" s="1222">
        <f t="shared" si="2"/>
        <v>50.43290043290043</v>
      </c>
      <c r="Q30" s="1103"/>
      <c r="R30" s="1187">
        <v>932</v>
      </c>
      <c r="S30" s="1229"/>
      <c r="T30" s="1224"/>
    </row>
    <row r="31" spans="1:20" ht="15.75" thickBot="1">
      <c r="A31" s="734" t="s">
        <v>574</v>
      </c>
      <c r="B31" s="805" t="s">
        <v>575</v>
      </c>
      <c r="C31" s="736">
        <v>3640</v>
      </c>
      <c r="D31" s="736">
        <v>4174</v>
      </c>
      <c r="E31" s="782" t="s">
        <v>576</v>
      </c>
      <c r="F31" s="1176">
        <v>586</v>
      </c>
      <c r="G31" s="1176">
        <v>571</v>
      </c>
      <c r="H31" s="1176">
        <v>616</v>
      </c>
      <c r="I31" s="1224">
        <v>643</v>
      </c>
      <c r="J31" s="1225">
        <v>646</v>
      </c>
      <c r="K31" s="1226">
        <v>154</v>
      </c>
      <c r="L31" s="1180">
        <f t="shared" si="0"/>
        <v>167</v>
      </c>
      <c r="M31" s="1181"/>
      <c r="N31" s="1182"/>
      <c r="O31" s="1221">
        <f t="shared" si="1"/>
        <v>321</v>
      </c>
      <c r="P31" s="1222">
        <f t="shared" si="2"/>
        <v>49.690402476780186</v>
      </c>
      <c r="Q31" s="1103"/>
      <c r="R31" s="1187">
        <v>321</v>
      </c>
      <c r="S31" s="1229"/>
      <c r="T31" s="1224"/>
    </row>
    <row r="32" spans="1:20" ht="15.75" thickBot="1">
      <c r="A32" s="734" t="s">
        <v>577</v>
      </c>
      <c r="B32" s="735" t="s">
        <v>578</v>
      </c>
      <c r="C32" s="736">
        <v>0</v>
      </c>
      <c r="D32" s="736">
        <v>0</v>
      </c>
      <c r="E32" s="782">
        <v>557</v>
      </c>
      <c r="F32" s="1176"/>
      <c r="G32" s="1176">
        <v>0</v>
      </c>
      <c r="H32" s="1176">
        <v>0</v>
      </c>
      <c r="I32" s="1224">
        <v>0</v>
      </c>
      <c r="J32" s="1225"/>
      <c r="K32" s="1226">
        <v>0</v>
      </c>
      <c r="L32" s="1180">
        <f t="shared" si="0"/>
        <v>0</v>
      </c>
      <c r="M32" s="1181"/>
      <c r="N32" s="1182"/>
      <c r="O32" s="1221">
        <f t="shared" si="1"/>
        <v>0</v>
      </c>
      <c r="P32" s="1222" t="e">
        <f t="shared" si="2"/>
        <v>#DIV/0!</v>
      </c>
      <c r="Q32" s="1103"/>
      <c r="R32" s="1187">
        <v>0</v>
      </c>
      <c r="S32" s="1229"/>
      <c r="T32" s="1224"/>
    </row>
    <row r="33" spans="1:20" ht="15.75" thickBot="1">
      <c r="A33" s="734" t="s">
        <v>579</v>
      </c>
      <c r="B33" s="735" t="s">
        <v>580</v>
      </c>
      <c r="C33" s="736">
        <v>1711</v>
      </c>
      <c r="D33" s="736">
        <v>1801</v>
      </c>
      <c r="E33" s="782">
        <v>551</v>
      </c>
      <c r="F33" s="1176"/>
      <c r="G33" s="1176">
        <v>0</v>
      </c>
      <c r="H33" s="1176">
        <v>0</v>
      </c>
      <c r="I33" s="1224">
        <v>0</v>
      </c>
      <c r="J33" s="1225"/>
      <c r="K33" s="1226">
        <v>0</v>
      </c>
      <c r="L33" s="1180">
        <f t="shared" si="0"/>
        <v>0</v>
      </c>
      <c r="M33" s="1181"/>
      <c r="N33" s="1182"/>
      <c r="O33" s="1221">
        <f t="shared" si="1"/>
        <v>0</v>
      </c>
      <c r="P33" s="1222" t="e">
        <f t="shared" si="2"/>
        <v>#DIV/0!</v>
      </c>
      <c r="Q33" s="1103"/>
      <c r="R33" s="1187">
        <v>0</v>
      </c>
      <c r="S33" s="1229"/>
      <c r="T33" s="1224"/>
    </row>
    <row r="34" spans="1:20" ht="15.75" thickBot="1">
      <c r="A34" s="698" t="s">
        <v>581</v>
      </c>
      <c r="B34" s="741"/>
      <c r="C34" s="742">
        <v>569</v>
      </c>
      <c r="D34" s="742">
        <v>614</v>
      </c>
      <c r="E34" s="807" t="s">
        <v>582</v>
      </c>
      <c r="F34" s="1188">
        <v>9</v>
      </c>
      <c r="G34" s="1188">
        <v>11</v>
      </c>
      <c r="H34" s="1188">
        <v>14</v>
      </c>
      <c r="I34" s="1242">
        <v>16</v>
      </c>
      <c r="J34" s="1243">
        <v>26</v>
      </c>
      <c r="K34" s="1244">
        <v>3</v>
      </c>
      <c r="L34" s="1180">
        <f t="shared" si="0"/>
        <v>4</v>
      </c>
      <c r="M34" s="1193"/>
      <c r="N34" s="1182"/>
      <c r="O34" s="1221">
        <f t="shared" si="1"/>
        <v>7</v>
      </c>
      <c r="P34" s="1222">
        <f t="shared" si="2"/>
        <v>26.923076923076923</v>
      </c>
      <c r="Q34" s="1103"/>
      <c r="R34" s="1175">
        <v>7</v>
      </c>
      <c r="S34" s="1245"/>
      <c r="T34" s="1242"/>
    </row>
    <row r="35" spans="1:20" ht="15.75" thickBot="1">
      <c r="A35" s="816" t="s">
        <v>583</v>
      </c>
      <c r="B35" s="817" t="s">
        <v>584</v>
      </c>
      <c r="C35" s="818">
        <f>SUM(C25:C34)</f>
        <v>25899</v>
      </c>
      <c r="D35" s="818">
        <f>SUM(D25:D34)</f>
        <v>29268</v>
      </c>
      <c r="E35" s="819"/>
      <c r="F35" s="1246">
        <f aca="true" t="shared" si="3" ref="F35:N35">SUM(F25:F34)</f>
        <v>3198</v>
      </c>
      <c r="G35" s="1246">
        <f t="shared" si="3"/>
        <v>3212</v>
      </c>
      <c r="H35" s="1246">
        <f t="shared" si="3"/>
        <v>3705</v>
      </c>
      <c r="I35" s="1246">
        <f t="shared" si="3"/>
        <v>4042</v>
      </c>
      <c r="J35" s="1248">
        <f t="shared" si="3"/>
        <v>3620</v>
      </c>
      <c r="K35" s="1246">
        <f t="shared" si="3"/>
        <v>783</v>
      </c>
      <c r="L35" s="1246">
        <f>SUM(L25:L34)</f>
        <v>946</v>
      </c>
      <c r="M35" s="1246">
        <f t="shared" si="3"/>
        <v>0</v>
      </c>
      <c r="N35" s="1249">
        <f t="shared" si="3"/>
        <v>0</v>
      </c>
      <c r="O35" s="1221">
        <f t="shared" si="1"/>
        <v>1729</v>
      </c>
      <c r="P35" s="1222">
        <f t="shared" si="2"/>
        <v>47.76243093922652</v>
      </c>
      <c r="Q35" s="1103"/>
      <c r="R35" s="1246">
        <f>SUM(R25:R34)</f>
        <v>1729</v>
      </c>
      <c r="S35" s="1250">
        <f>SUM(S25:S34)</f>
        <v>0</v>
      </c>
      <c r="T35" s="1246">
        <f>SUM(T25:T34)</f>
        <v>0</v>
      </c>
    </row>
    <row r="36" spans="1:20" ht="15.75" thickBot="1">
      <c r="A36" s="721" t="s">
        <v>585</v>
      </c>
      <c r="B36" s="722" t="s">
        <v>586</v>
      </c>
      <c r="C36" s="723">
        <v>0</v>
      </c>
      <c r="D36" s="723">
        <v>0</v>
      </c>
      <c r="E36" s="773">
        <v>601</v>
      </c>
      <c r="F36" s="1251"/>
      <c r="G36" s="1251">
        <v>0</v>
      </c>
      <c r="H36" s="1251">
        <v>0</v>
      </c>
      <c r="I36" s="1238">
        <v>0</v>
      </c>
      <c r="J36" s="1216"/>
      <c r="K36" s="1217">
        <v>0</v>
      </c>
      <c r="L36" s="1180">
        <f t="shared" si="0"/>
        <v>0</v>
      </c>
      <c r="M36" s="1207"/>
      <c r="N36" s="1182"/>
      <c r="O36" s="1221">
        <f t="shared" si="1"/>
        <v>0</v>
      </c>
      <c r="P36" s="1222" t="e">
        <f t="shared" si="2"/>
        <v>#DIV/0!</v>
      </c>
      <c r="Q36" s="1103"/>
      <c r="R36" s="1209"/>
      <c r="S36" s="1240"/>
      <c r="T36" s="1238"/>
    </row>
    <row r="37" spans="1:20" ht="15.75" thickBot="1">
      <c r="A37" s="734" t="s">
        <v>587</v>
      </c>
      <c r="B37" s="735" t="s">
        <v>588</v>
      </c>
      <c r="C37" s="736">
        <v>1190</v>
      </c>
      <c r="D37" s="736">
        <v>1857</v>
      </c>
      <c r="E37" s="782">
        <v>602</v>
      </c>
      <c r="F37" s="1176">
        <v>167</v>
      </c>
      <c r="G37" s="1176">
        <v>189</v>
      </c>
      <c r="H37" s="1176">
        <v>189</v>
      </c>
      <c r="I37" s="1224">
        <v>288</v>
      </c>
      <c r="J37" s="1225"/>
      <c r="K37" s="1226">
        <v>104</v>
      </c>
      <c r="L37" s="1180">
        <f t="shared" si="0"/>
        <v>144</v>
      </c>
      <c r="M37" s="1181"/>
      <c r="N37" s="1182"/>
      <c r="O37" s="1221">
        <f t="shared" si="1"/>
        <v>248</v>
      </c>
      <c r="P37" s="1222" t="e">
        <f t="shared" si="2"/>
        <v>#DIV/0!</v>
      </c>
      <c r="Q37" s="1103"/>
      <c r="R37" s="1187">
        <v>248</v>
      </c>
      <c r="S37" s="1229"/>
      <c r="T37" s="1224"/>
    </row>
    <row r="38" spans="1:20" ht="15.75" thickBot="1">
      <c r="A38" s="734" t="s">
        <v>589</v>
      </c>
      <c r="B38" s="735" t="s">
        <v>590</v>
      </c>
      <c r="C38" s="736">
        <v>0</v>
      </c>
      <c r="D38" s="736">
        <v>0</v>
      </c>
      <c r="E38" s="782">
        <v>604</v>
      </c>
      <c r="F38" s="1176"/>
      <c r="G38" s="1176">
        <v>0</v>
      </c>
      <c r="H38" s="1176">
        <v>0</v>
      </c>
      <c r="I38" s="1224">
        <v>0</v>
      </c>
      <c r="J38" s="1225"/>
      <c r="K38" s="1226">
        <v>0</v>
      </c>
      <c r="L38" s="1180">
        <f t="shared" si="0"/>
        <v>0</v>
      </c>
      <c r="M38" s="1181"/>
      <c r="N38" s="1182"/>
      <c r="O38" s="1221">
        <f t="shared" si="1"/>
        <v>0</v>
      </c>
      <c r="P38" s="1222" t="e">
        <f t="shared" si="2"/>
        <v>#DIV/0!</v>
      </c>
      <c r="Q38" s="1103"/>
      <c r="R38" s="1187"/>
      <c r="S38" s="1229"/>
      <c r="T38" s="1224"/>
    </row>
    <row r="39" spans="1:20" ht="15.75" thickBot="1">
      <c r="A39" s="734" t="s">
        <v>591</v>
      </c>
      <c r="B39" s="735" t="s">
        <v>592</v>
      </c>
      <c r="C39" s="736">
        <v>12472</v>
      </c>
      <c r="D39" s="736">
        <v>13728</v>
      </c>
      <c r="E39" s="782" t="s">
        <v>593</v>
      </c>
      <c r="F39" s="1176">
        <v>2886</v>
      </c>
      <c r="G39" s="1176">
        <v>3036</v>
      </c>
      <c r="H39" s="1176">
        <v>3668</v>
      </c>
      <c r="I39" s="1224">
        <v>3517</v>
      </c>
      <c r="J39" s="1225">
        <v>3620</v>
      </c>
      <c r="K39" s="1226">
        <v>876</v>
      </c>
      <c r="L39" s="1180">
        <f t="shared" si="0"/>
        <v>914</v>
      </c>
      <c r="M39" s="1181"/>
      <c r="N39" s="1182"/>
      <c r="O39" s="1221">
        <f t="shared" si="1"/>
        <v>1790</v>
      </c>
      <c r="P39" s="1222">
        <f t="shared" si="2"/>
        <v>49.447513812154696</v>
      </c>
      <c r="Q39" s="1103"/>
      <c r="R39" s="1187">
        <v>1790</v>
      </c>
      <c r="S39" s="1229"/>
      <c r="T39" s="1224"/>
    </row>
    <row r="40" spans="1:20" ht="15.75" thickBot="1">
      <c r="A40" s="698" t="s">
        <v>594</v>
      </c>
      <c r="B40" s="741"/>
      <c r="C40" s="742">
        <v>12330</v>
      </c>
      <c r="D40" s="742">
        <v>13218</v>
      </c>
      <c r="E40" s="807" t="s">
        <v>595</v>
      </c>
      <c r="F40" s="1188">
        <v>236</v>
      </c>
      <c r="G40" s="1188">
        <v>101</v>
      </c>
      <c r="H40" s="1188">
        <v>69</v>
      </c>
      <c r="I40" s="1242">
        <v>237</v>
      </c>
      <c r="J40" s="1243"/>
      <c r="K40" s="1244"/>
      <c r="L40" s="1180">
        <f t="shared" si="0"/>
        <v>0</v>
      </c>
      <c r="M40" s="1193"/>
      <c r="N40" s="1182"/>
      <c r="O40" s="1221">
        <f t="shared" si="1"/>
        <v>0</v>
      </c>
      <c r="P40" s="1222" t="e">
        <f t="shared" si="2"/>
        <v>#DIV/0!</v>
      </c>
      <c r="Q40" s="1103"/>
      <c r="R40" s="1175"/>
      <c r="S40" s="1245"/>
      <c r="T40" s="1242"/>
    </row>
    <row r="41" spans="1:20" ht="15.75" thickBot="1">
      <c r="A41" s="816" t="s">
        <v>596</v>
      </c>
      <c r="B41" s="817" t="s">
        <v>597</v>
      </c>
      <c r="C41" s="818">
        <f>SUM(C36:C40)</f>
        <v>25992</v>
      </c>
      <c r="D41" s="818">
        <f>SUM(D36:D40)</f>
        <v>28803</v>
      </c>
      <c r="E41" s="819" t="s">
        <v>529</v>
      </c>
      <c r="F41" s="1246">
        <f aca="true" t="shared" si="4" ref="F41:N41">SUM(F36:F40)</f>
        <v>3289</v>
      </c>
      <c r="G41" s="1246">
        <f t="shared" si="4"/>
        <v>3326</v>
      </c>
      <c r="H41" s="1246">
        <f t="shared" si="4"/>
        <v>3926</v>
      </c>
      <c r="I41" s="1246">
        <f t="shared" si="4"/>
        <v>4042</v>
      </c>
      <c r="J41" s="1248">
        <f t="shared" si="4"/>
        <v>3620</v>
      </c>
      <c r="K41" s="1246">
        <f t="shared" si="4"/>
        <v>980</v>
      </c>
      <c r="L41" s="1253">
        <f>SUM(L36:L40)</f>
        <v>1058</v>
      </c>
      <c r="M41" s="1246">
        <f t="shared" si="4"/>
        <v>0</v>
      </c>
      <c r="N41" s="1249">
        <f t="shared" si="4"/>
        <v>0</v>
      </c>
      <c r="O41" s="1221">
        <f t="shared" si="1"/>
        <v>2038</v>
      </c>
      <c r="P41" s="1222">
        <f t="shared" si="2"/>
        <v>56.29834254143646</v>
      </c>
      <c r="Q41" s="1103"/>
      <c r="R41" s="1246">
        <f>SUM(R36:R40)</f>
        <v>2038</v>
      </c>
      <c r="S41" s="1250">
        <f>SUM(S36:S40)</f>
        <v>0</v>
      </c>
      <c r="T41" s="1246">
        <f>SUM(T36:T40)</f>
        <v>0</v>
      </c>
    </row>
    <row r="42" spans="1:20" ht="6.75" customHeight="1" thickBot="1">
      <c r="A42" s="698"/>
      <c r="B42" s="837"/>
      <c r="C42" s="838"/>
      <c r="D42" s="838"/>
      <c r="E42" s="839"/>
      <c r="F42" s="1188"/>
      <c r="G42" s="1188"/>
      <c r="H42" s="1188"/>
      <c r="I42" s="1254"/>
      <c r="J42" s="1255"/>
      <c r="K42" s="1188"/>
      <c r="L42" s="1084"/>
      <c r="M42" s="1256">
        <f>S42-L42</f>
        <v>0</v>
      </c>
      <c r="N42" s="1084"/>
      <c r="O42" s="1221">
        <f t="shared" si="1"/>
        <v>0</v>
      </c>
      <c r="P42" s="1222" t="e">
        <f t="shared" si="2"/>
        <v>#DIV/0!</v>
      </c>
      <c r="Q42" s="1103"/>
      <c r="R42" s="1257"/>
      <c r="S42" s="1254"/>
      <c r="T42" s="1254"/>
    </row>
    <row r="43" spans="1:20" ht="15.75" thickBot="1">
      <c r="A43" s="847" t="s">
        <v>598</v>
      </c>
      <c r="B43" s="817" t="s">
        <v>560</v>
      </c>
      <c r="C43" s="818">
        <f>+C41-C39</f>
        <v>13520</v>
      </c>
      <c r="D43" s="818">
        <f>+D41-D39</f>
        <v>15075</v>
      </c>
      <c r="E43" s="819" t="s">
        <v>529</v>
      </c>
      <c r="F43" s="1246">
        <f aca="true" t="shared" si="5" ref="F43:N43">F41-F39</f>
        <v>403</v>
      </c>
      <c r="G43" s="1246">
        <f t="shared" si="5"/>
        <v>290</v>
      </c>
      <c r="H43" s="1246">
        <f t="shared" si="5"/>
        <v>258</v>
      </c>
      <c r="I43" s="1246">
        <f t="shared" si="5"/>
        <v>525</v>
      </c>
      <c r="J43" s="1246">
        <f t="shared" si="5"/>
        <v>0</v>
      </c>
      <c r="K43" s="1246">
        <f t="shared" si="5"/>
        <v>104</v>
      </c>
      <c r="L43" s="1253">
        <f t="shared" si="5"/>
        <v>144</v>
      </c>
      <c r="M43" s="1246">
        <f t="shared" si="5"/>
        <v>0</v>
      </c>
      <c r="N43" s="1250">
        <f t="shared" si="5"/>
        <v>0</v>
      </c>
      <c r="O43" s="1221">
        <f t="shared" si="1"/>
        <v>248</v>
      </c>
      <c r="P43" s="1222" t="e">
        <f t="shared" si="2"/>
        <v>#DIV/0!</v>
      </c>
      <c r="Q43" s="1103"/>
      <c r="R43" s="1246">
        <f>R41-R39</f>
        <v>248</v>
      </c>
      <c r="S43" s="1250">
        <f>S41-S39</f>
        <v>0</v>
      </c>
      <c r="T43" s="1246">
        <f>T41-T39</f>
        <v>0</v>
      </c>
    </row>
    <row r="44" spans="1:20" ht="15.75" thickBot="1">
      <c r="A44" s="816" t="s">
        <v>599</v>
      </c>
      <c r="B44" s="817" t="s">
        <v>600</v>
      </c>
      <c r="C44" s="818">
        <f>+C41-C35</f>
        <v>93</v>
      </c>
      <c r="D44" s="818">
        <f>+D41-D35</f>
        <v>-465</v>
      </c>
      <c r="E44" s="819" t="s">
        <v>529</v>
      </c>
      <c r="F44" s="1246">
        <f aca="true" t="shared" si="6" ref="F44:N44">F41-F35</f>
        <v>91</v>
      </c>
      <c r="G44" s="1246">
        <f t="shared" si="6"/>
        <v>114</v>
      </c>
      <c r="H44" s="1246">
        <f t="shared" si="6"/>
        <v>221</v>
      </c>
      <c r="I44" s="1246">
        <f t="shared" si="6"/>
        <v>0</v>
      </c>
      <c r="J44" s="1246">
        <f t="shared" si="6"/>
        <v>0</v>
      </c>
      <c r="K44" s="1246">
        <f t="shared" si="6"/>
        <v>197</v>
      </c>
      <c r="L44" s="1253">
        <f t="shared" si="6"/>
        <v>112</v>
      </c>
      <c r="M44" s="1246">
        <f t="shared" si="6"/>
        <v>0</v>
      </c>
      <c r="N44" s="1250">
        <f t="shared" si="6"/>
        <v>0</v>
      </c>
      <c r="O44" s="1221">
        <f t="shared" si="1"/>
        <v>309</v>
      </c>
      <c r="P44" s="1222" t="e">
        <f t="shared" si="2"/>
        <v>#DIV/0!</v>
      </c>
      <c r="Q44" s="1103"/>
      <c r="R44" s="1246">
        <f>R41-R35</f>
        <v>309</v>
      </c>
      <c r="S44" s="1250">
        <f>S41-S35</f>
        <v>0</v>
      </c>
      <c r="T44" s="1246">
        <f>T41-T35</f>
        <v>0</v>
      </c>
    </row>
    <row r="45" spans="1:20" ht="15.75" thickBot="1">
      <c r="A45" s="849" t="s">
        <v>601</v>
      </c>
      <c r="B45" s="850" t="s">
        <v>560</v>
      </c>
      <c r="C45" s="851">
        <f>+C44-C39</f>
        <v>-12379</v>
      </c>
      <c r="D45" s="851">
        <f>+D44-D39</f>
        <v>-14193</v>
      </c>
      <c r="E45" s="852" t="s">
        <v>529</v>
      </c>
      <c r="F45" s="1246">
        <f aca="true" t="shared" si="7" ref="F45:N45">F44-F39</f>
        <v>-2795</v>
      </c>
      <c r="G45" s="1246">
        <f t="shared" si="7"/>
        <v>-2922</v>
      </c>
      <c r="H45" s="1246">
        <f t="shared" si="7"/>
        <v>-3447</v>
      </c>
      <c r="I45" s="1246">
        <f t="shared" si="7"/>
        <v>-3517</v>
      </c>
      <c r="J45" s="1246">
        <f t="shared" si="7"/>
        <v>-3620</v>
      </c>
      <c r="K45" s="1246">
        <f t="shared" si="7"/>
        <v>-679</v>
      </c>
      <c r="L45" s="1253">
        <f t="shared" si="7"/>
        <v>-802</v>
      </c>
      <c r="M45" s="1246">
        <f t="shared" si="7"/>
        <v>0</v>
      </c>
      <c r="N45" s="1250">
        <f t="shared" si="7"/>
        <v>0</v>
      </c>
      <c r="O45" s="1221">
        <f t="shared" si="1"/>
        <v>-1481</v>
      </c>
      <c r="P45" s="1258">
        <f t="shared" si="2"/>
        <v>40.91160220994475</v>
      </c>
      <c r="Q45" s="1103"/>
      <c r="R45" s="1246">
        <f>R44-R39</f>
        <v>-1481</v>
      </c>
      <c r="S45" s="1250">
        <f>S44-S39</f>
        <v>0</v>
      </c>
      <c r="T45" s="1246">
        <f>T44-T39</f>
        <v>0</v>
      </c>
    </row>
    <row r="48" spans="1:20" ht="14.25">
      <c r="A48" s="1089" t="s">
        <v>675</v>
      </c>
      <c r="O48"/>
      <c r="P48"/>
      <c r="Q48"/>
      <c r="R48"/>
      <c r="S48"/>
      <c r="T48"/>
    </row>
    <row r="49" spans="1:20" ht="14.25">
      <c r="A49" s="1090" t="s">
        <v>676</v>
      </c>
      <c r="O49"/>
      <c r="P49"/>
      <c r="Q49"/>
      <c r="R49"/>
      <c r="S49"/>
      <c r="T49"/>
    </row>
    <row r="50" spans="1:20" ht="14.25">
      <c r="A50" s="1259" t="s">
        <v>677</v>
      </c>
      <c r="O50"/>
      <c r="P50"/>
      <c r="Q50"/>
      <c r="R50"/>
      <c r="S50"/>
      <c r="T50"/>
    </row>
    <row r="51" spans="1:20" ht="14.25">
      <c r="A51" s="1260"/>
      <c r="O51"/>
      <c r="P51"/>
      <c r="Q51"/>
      <c r="R51"/>
      <c r="S51"/>
      <c r="T51"/>
    </row>
    <row r="52" spans="1:20" ht="12.75">
      <c r="A52" t="s">
        <v>684</v>
      </c>
      <c r="O52"/>
      <c r="P52"/>
      <c r="Q52"/>
      <c r="R52"/>
      <c r="S52"/>
      <c r="T52"/>
    </row>
    <row r="53" spans="15:20" ht="12.75">
      <c r="O53"/>
      <c r="P53"/>
      <c r="Q53"/>
      <c r="R53"/>
      <c r="S53"/>
      <c r="T53"/>
    </row>
    <row r="54" spans="1:20" ht="12.75">
      <c r="A54" t="s">
        <v>685</v>
      </c>
      <c r="O54"/>
      <c r="P54"/>
      <c r="Q54"/>
      <c r="R54"/>
      <c r="S54"/>
      <c r="T54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30.00390625" style="0" customWidth="1"/>
    <col min="2" max="2" width="13.57421875" style="0" customWidth="1"/>
    <col min="3" max="4" width="10.8515625" style="0" hidden="1" customWidth="1"/>
    <col min="5" max="5" width="6.421875" style="349" customWidth="1"/>
    <col min="6" max="6" width="11.7109375" style="0" customWidth="1"/>
    <col min="7" max="8" width="11.57421875" style="0" customWidth="1"/>
    <col min="9" max="9" width="11.57421875" style="529" customWidth="1"/>
    <col min="10" max="10" width="11.421875" style="529" customWidth="1"/>
    <col min="11" max="11" width="9.8515625" style="529" customWidth="1"/>
    <col min="12" max="12" width="9.140625" style="529" customWidth="1"/>
    <col min="13" max="13" width="9.28125" style="529" bestFit="1" customWidth="1"/>
    <col min="14" max="14" width="9.140625" style="529" customWidth="1"/>
    <col min="15" max="15" width="12.00390625" style="529" customWidth="1"/>
    <col min="16" max="16" width="9.140625" style="878" customWidth="1"/>
    <col min="17" max="17" width="3.421875" style="529" customWidth="1"/>
    <col min="18" max="18" width="12.57421875" style="529" customWidth="1"/>
    <col min="19" max="19" width="11.8515625" style="529" customWidth="1"/>
    <col min="20" max="20" width="12.00390625" style="529" customWidth="1"/>
  </cols>
  <sheetData>
    <row r="1" spans="1:11" ht="26.25">
      <c r="A1" s="348" t="s">
        <v>667</v>
      </c>
      <c r="J1" s="304"/>
      <c r="K1" s="304"/>
    </row>
    <row r="2" spans="1:11" ht="21.75" customHeight="1">
      <c r="A2" s="350" t="s">
        <v>501</v>
      </c>
      <c r="B2" s="351"/>
      <c r="J2" s="304"/>
      <c r="K2" s="304"/>
    </row>
    <row r="3" spans="1:11" ht="12.75">
      <c r="A3" s="235"/>
      <c r="J3" s="304"/>
      <c r="K3" s="304"/>
    </row>
    <row r="4" spans="2:11" ht="13.5" thickBot="1">
      <c r="B4" s="352"/>
      <c r="C4" s="352"/>
      <c r="D4" s="352"/>
      <c r="E4" s="353"/>
      <c r="F4" s="352"/>
      <c r="G4" s="352"/>
      <c r="J4" s="304"/>
      <c r="K4" s="304"/>
    </row>
    <row r="5" spans="1:11" ht="16.5" thickBot="1">
      <c r="A5" s="354" t="s">
        <v>502</v>
      </c>
      <c r="B5" s="355" t="s">
        <v>688</v>
      </c>
      <c r="C5" s="356"/>
      <c r="D5" s="356"/>
      <c r="E5" s="357"/>
      <c r="F5" s="356"/>
      <c r="G5" s="358"/>
      <c r="H5" s="359"/>
      <c r="I5" s="946"/>
      <c r="J5" s="947"/>
      <c r="K5" s="947"/>
    </row>
    <row r="6" spans="1:11" ht="23.25" customHeight="1" thickBot="1">
      <c r="A6" s="235" t="s">
        <v>503</v>
      </c>
      <c r="J6" s="304"/>
      <c r="K6" s="304"/>
    </row>
    <row r="7" spans="1:20" ht="15.75" thickBot="1">
      <c r="A7" s="360"/>
      <c r="B7" s="361"/>
      <c r="C7" s="361"/>
      <c r="D7" s="361"/>
      <c r="E7" s="362"/>
      <c r="F7" s="361"/>
      <c r="G7" s="361"/>
      <c r="H7" s="363"/>
      <c r="I7" s="948"/>
      <c r="J7" s="949" t="s">
        <v>6</v>
      </c>
      <c r="K7" s="950" t="s">
        <v>504</v>
      </c>
      <c r="L7" s="951"/>
      <c r="M7" s="952"/>
      <c r="N7" s="953"/>
      <c r="O7" s="1093" t="s">
        <v>505</v>
      </c>
      <c r="P7" s="1094" t="s">
        <v>506</v>
      </c>
      <c r="R7" s="1095" t="s">
        <v>669</v>
      </c>
      <c r="S7" s="1095" t="s">
        <v>670</v>
      </c>
      <c r="T7" s="1095" t="s">
        <v>669</v>
      </c>
    </row>
    <row r="8" spans="1:20" ht="13.5" thickBot="1">
      <c r="A8" s="370" t="s">
        <v>4</v>
      </c>
      <c r="B8" s="371" t="s">
        <v>507</v>
      </c>
      <c r="C8" s="371" t="s">
        <v>508</v>
      </c>
      <c r="D8" s="371" t="s">
        <v>509</v>
      </c>
      <c r="E8" s="371" t="s">
        <v>510</v>
      </c>
      <c r="F8" s="371" t="s">
        <v>671</v>
      </c>
      <c r="G8" s="371" t="s">
        <v>511</v>
      </c>
      <c r="H8" s="372" t="s">
        <v>512</v>
      </c>
      <c r="I8" s="954" t="s">
        <v>513</v>
      </c>
      <c r="J8" s="955">
        <v>2011</v>
      </c>
      <c r="K8" s="956" t="s">
        <v>516</v>
      </c>
      <c r="L8" s="957" t="s">
        <v>519</v>
      </c>
      <c r="M8" s="957" t="s">
        <v>522</v>
      </c>
      <c r="N8" s="958" t="s">
        <v>525</v>
      </c>
      <c r="O8" s="1096" t="s">
        <v>526</v>
      </c>
      <c r="P8" s="1097" t="s">
        <v>527</v>
      </c>
      <c r="R8" s="1098" t="s">
        <v>672</v>
      </c>
      <c r="S8" s="1099" t="s">
        <v>673</v>
      </c>
      <c r="T8" s="1099" t="s">
        <v>674</v>
      </c>
    </row>
    <row r="9" spans="1:20" ht="12.75">
      <c r="A9" s="378" t="s">
        <v>528</v>
      </c>
      <c r="B9" s="297"/>
      <c r="C9" s="379">
        <v>104</v>
      </c>
      <c r="D9" s="379">
        <v>104</v>
      </c>
      <c r="E9" s="380"/>
      <c r="F9" s="1100">
        <v>36</v>
      </c>
      <c r="G9" s="1100">
        <v>35</v>
      </c>
      <c r="H9" s="1100">
        <v>32</v>
      </c>
      <c r="I9" s="972">
        <v>33</v>
      </c>
      <c r="J9" s="1101"/>
      <c r="K9" s="966">
        <v>32</v>
      </c>
      <c r="L9" s="967"/>
      <c r="M9" s="968"/>
      <c r="N9" s="969"/>
      <c r="O9" s="1005" t="s">
        <v>529</v>
      </c>
      <c r="P9" s="1102" t="s">
        <v>529</v>
      </c>
      <c r="Q9" s="1103"/>
      <c r="R9" s="1104">
        <v>32</v>
      </c>
      <c r="S9" s="972"/>
      <c r="T9" s="972"/>
    </row>
    <row r="10" spans="1:20" ht="13.5" thickBot="1">
      <c r="A10" s="391" t="s">
        <v>530</v>
      </c>
      <c r="B10" s="392"/>
      <c r="C10" s="393">
        <v>101</v>
      </c>
      <c r="D10" s="393">
        <v>104</v>
      </c>
      <c r="E10" s="394"/>
      <c r="F10" s="1105">
        <v>34</v>
      </c>
      <c r="G10" s="1105">
        <v>33</v>
      </c>
      <c r="H10" s="1105">
        <v>31</v>
      </c>
      <c r="I10" s="983">
        <v>31</v>
      </c>
      <c r="J10" s="1106"/>
      <c r="K10" s="977">
        <v>29</v>
      </c>
      <c r="L10" s="978"/>
      <c r="M10" s="979"/>
      <c r="N10" s="980"/>
      <c r="O10" s="1107" t="s">
        <v>529</v>
      </c>
      <c r="P10" s="1108" t="s">
        <v>529</v>
      </c>
      <c r="Q10" s="1103"/>
      <c r="R10" s="1109">
        <v>29</v>
      </c>
      <c r="S10" s="983"/>
      <c r="T10" s="983"/>
    </row>
    <row r="11" spans="1:20" ht="12.75">
      <c r="A11" s="402" t="s">
        <v>531</v>
      </c>
      <c r="B11" s="403" t="s">
        <v>532</v>
      </c>
      <c r="C11" s="298">
        <v>37915</v>
      </c>
      <c r="D11" s="298">
        <v>39774</v>
      </c>
      <c r="E11" s="404" t="s">
        <v>533</v>
      </c>
      <c r="F11" s="1076">
        <v>7222</v>
      </c>
      <c r="G11" s="1076">
        <v>7967</v>
      </c>
      <c r="H11" s="1076">
        <v>8232</v>
      </c>
      <c r="I11" s="994">
        <v>8446</v>
      </c>
      <c r="J11" s="1110" t="s">
        <v>529</v>
      </c>
      <c r="K11" s="988">
        <v>8463</v>
      </c>
      <c r="L11" s="989">
        <f>R11-K11</f>
        <v>15</v>
      </c>
      <c r="M11" s="990"/>
      <c r="N11" s="991"/>
      <c r="O11" s="992" t="s">
        <v>529</v>
      </c>
      <c r="P11" s="1111" t="s">
        <v>529</v>
      </c>
      <c r="Q11" s="1103"/>
      <c r="R11" s="1104">
        <v>8478</v>
      </c>
      <c r="S11" s="994"/>
      <c r="T11" s="994"/>
    </row>
    <row r="12" spans="1:20" ht="12.75">
      <c r="A12" s="415" t="s">
        <v>534</v>
      </c>
      <c r="B12" s="416" t="s">
        <v>535</v>
      </c>
      <c r="C12" s="417">
        <v>-16164</v>
      </c>
      <c r="D12" s="417">
        <v>-17825</v>
      </c>
      <c r="E12" s="404" t="s">
        <v>536</v>
      </c>
      <c r="F12" s="1076">
        <v>-6890</v>
      </c>
      <c r="G12" s="1076">
        <v>-7363</v>
      </c>
      <c r="H12" s="1076">
        <v>-7731</v>
      </c>
      <c r="I12" s="994">
        <v>8049</v>
      </c>
      <c r="J12" s="1112" t="s">
        <v>529</v>
      </c>
      <c r="K12" s="996">
        <v>8091</v>
      </c>
      <c r="L12" s="989">
        <f aca="true" t="shared" si="0" ref="L12:L40">R12-K12</f>
        <v>41</v>
      </c>
      <c r="M12" s="990"/>
      <c r="N12" s="991"/>
      <c r="O12" s="992" t="s">
        <v>529</v>
      </c>
      <c r="P12" s="1111" t="s">
        <v>529</v>
      </c>
      <c r="Q12" s="1103"/>
      <c r="R12" s="1113">
        <v>8132</v>
      </c>
      <c r="S12" s="994"/>
      <c r="T12" s="994"/>
    </row>
    <row r="13" spans="1:20" ht="12.75">
      <c r="A13" s="415" t="s">
        <v>537</v>
      </c>
      <c r="B13" s="416" t="s">
        <v>538</v>
      </c>
      <c r="C13" s="417">
        <v>604</v>
      </c>
      <c r="D13" s="417">
        <v>619</v>
      </c>
      <c r="E13" s="404" t="s">
        <v>539</v>
      </c>
      <c r="F13" s="1076">
        <v>511</v>
      </c>
      <c r="G13" s="1076">
        <v>476</v>
      </c>
      <c r="H13" s="1076">
        <v>363</v>
      </c>
      <c r="I13" s="994">
        <v>323</v>
      </c>
      <c r="J13" s="1112" t="s">
        <v>529</v>
      </c>
      <c r="K13" s="996">
        <v>347</v>
      </c>
      <c r="L13" s="989">
        <f t="shared" si="0"/>
        <v>-162</v>
      </c>
      <c r="M13" s="990"/>
      <c r="N13" s="991"/>
      <c r="O13" s="992" t="s">
        <v>529</v>
      </c>
      <c r="P13" s="1111" t="s">
        <v>529</v>
      </c>
      <c r="Q13" s="1103"/>
      <c r="R13" s="1113">
        <v>185</v>
      </c>
      <c r="S13" s="994"/>
      <c r="T13" s="994"/>
    </row>
    <row r="14" spans="1:20" ht="12.75">
      <c r="A14" s="415" t="s">
        <v>540</v>
      </c>
      <c r="B14" s="416" t="s">
        <v>541</v>
      </c>
      <c r="C14" s="417">
        <v>221</v>
      </c>
      <c r="D14" s="417">
        <v>610</v>
      </c>
      <c r="E14" s="404" t="s">
        <v>529</v>
      </c>
      <c r="F14" s="1076">
        <v>907</v>
      </c>
      <c r="G14" s="1076">
        <v>1398</v>
      </c>
      <c r="H14" s="1076">
        <v>858</v>
      </c>
      <c r="I14" s="994">
        <v>962</v>
      </c>
      <c r="J14" s="1112" t="s">
        <v>529</v>
      </c>
      <c r="K14" s="996">
        <v>3338</v>
      </c>
      <c r="L14" s="989">
        <f t="shared" si="0"/>
        <v>-253</v>
      </c>
      <c r="M14" s="990"/>
      <c r="N14" s="991"/>
      <c r="O14" s="992" t="s">
        <v>529</v>
      </c>
      <c r="P14" s="1111" t="s">
        <v>529</v>
      </c>
      <c r="Q14" s="1103"/>
      <c r="R14" s="1113">
        <v>3085</v>
      </c>
      <c r="S14" s="994"/>
      <c r="T14" s="994"/>
    </row>
    <row r="15" spans="1:20" ht="13.5" thickBot="1">
      <c r="A15" s="378" t="s">
        <v>542</v>
      </c>
      <c r="B15" s="422" t="s">
        <v>543</v>
      </c>
      <c r="C15" s="423">
        <v>2021</v>
      </c>
      <c r="D15" s="423">
        <v>852</v>
      </c>
      <c r="E15" s="424" t="s">
        <v>544</v>
      </c>
      <c r="F15" s="1078">
        <v>1671</v>
      </c>
      <c r="G15" s="1078">
        <v>975</v>
      </c>
      <c r="H15" s="1078">
        <v>1181</v>
      </c>
      <c r="I15" s="1007">
        <v>1677</v>
      </c>
      <c r="J15" s="1114" t="s">
        <v>529</v>
      </c>
      <c r="K15" s="1001">
        <v>1822</v>
      </c>
      <c r="L15" s="1002">
        <f t="shared" si="0"/>
        <v>2666</v>
      </c>
      <c r="M15" s="1003"/>
      <c r="N15" s="1004"/>
      <c r="O15" s="1005" t="s">
        <v>529</v>
      </c>
      <c r="P15" s="1102" t="s">
        <v>529</v>
      </c>
      <c r="Q15" s="1103"/>
      <c r="R15" s="1115">
        <v>4488</v>
      </c>
      <c r="S15" s="1007"/>
      <c r="T15" s="1007"/>
    </row>
    <row r="16" spans="1:20" ht="15.75" thickBot="1">
      <c r="A16" s="435" t="s">
        <v>545</v>
      </c>
      <c r="B16" s="436"/>
      <c r="C16" s="437">
        <v>24618</v>
      </c>
      <c r="D16" s="437">
        <v>24087</v>
      </c>
      <c r="E16" s="438"/>
      <c r="F16" s="1116">
        <v>3421</v>
      </c>
      <c r="G16" s="1116">
        <v>3453</v>
      </c>
      <c r="H16" s="1116">
        <v>2909</v>
      </c>
      <c r="I16" s="1019">
        <v>3359</v>
      </c>
      <c r="J16" s="1117" t="s">
        <v>529</v>
      </c>
      <c r="K16" s="1012">
        <v>5879</v>
      </c>
      <c r="L16" s="1013">
        <f t="shared" si="0"/>
        <v>2225</v>
      </c>
      <c r="M16" s="1014"/>
      <c r="N16" s="1015"/>
      <c r="O16" s="1016" t="s">
        <v>529</v>
      </c>
      <c r="P16" s="1118" t="s">
        <v>529</v>
      </c>
      <c r="Q16" s="1103"/>
      <c r="R16" s="1119">
        <v>8104</v>
      </c>
      <c r="S16" s="1019"/>
      <c r="T16" s="1019"/>
    </row>
    <row r="17" spans="1:20" ht="12.75">
      <c r="A17" s="378" t="s">
        <v>546</v>
      </c>
      <c r="B17" s="403" t="s">
        <v>547</v>
      </c>
      <c r="C17" s="298">
        <v>7043</v>
      </c>
      <c r="D17" s="298">
        <v>7240</v>
      </c>
      <c r="E17" s="424">
        <v>401</v>
      </c>
      <c r="F17" s="1078">
        <v>413</v>
      </c>
      <c r="G17" s="1078">
        <v>685</v>
      </c>
      <c r="H17" s="1078">
        <v>582</v>
      </c>
      <c r="I17" s="1007">
        <v>479</v>
      </c>
      <c r="J17" s="1110" t="s">
        <v>529</v>
      </c>
      <c r="K17" s="1001">
        <v>453</v>
      </c>
      <c r="L17" s="1020">
        <f t="shared" si="0"/>
        <v>-26</v>
      </c>
      <c r="M17" s="1021"/>
      <c r="N17" s="1022"/>
      <c r="O17" s="1005" t="s">
        <v>529</v>
      </c>
      <c r="P17" s="1102" t="s">
        <v>529</v>
      </c>
      <c r="Q17" s="1103"/>
      <c r="R17" s="1120">
        <v>427</v>
      </c>
      <c r="S17" s="1007"/>
      <c r="T17" s="1007"/>
    </row>
    <row r="18" spans="1:20" ht="12.75">
      <c r="A18" s="415" t="s">
        <v>548</v>
      </c>
      <c r="B18" s="416" t="s">
        <v>549</v>
      </c>
      <c r="C18" s="417">
        <v>1001</v>
      </c>
      <c r="D18" s="417">
        <v>820</v>
      </c>
      <c r="E18" s="404" t="s">
        <v>550</v>
      </c>
      <c r="F18" s="1076">
        <v>781</v>
      </c>
      <c r="G18" s="1076">
        <v>349</v>
      </c>
      <c r="H18" s="1076">
        <v>443</v>
      </c>
      <c r="I18" s="994">
        <v>835</v>
      </c>
      <c r="J18" s="1112" t="s">
        <v>529</v>
      </c>
      <c r="K18" s="996">
        <v>911</v>
      </c>
      <c r="L18" s="989">
        <f t="shared" si="0"/>
        <v>-213</v>
      </c>
      <c r="M18" s="990"/>
      <c r="N18" s="991"/>
      <c r="O18" s="992" t="s">
        <v>529</v>
      </c>
      <c r="P18" s="1111" t="s">
        <v>529</v>
      </c>
      <c r="Q18" s="1103"/>
      <c r="R18" s="1113">
        <v>698</v>
      </c>
      <c r="S18" s="994"/>
      <c r="T18" s="994"/>
    </row>
    <row r="19" spans="1:20" ht="12.75">
      <c r="A19" s="415" t="s">
        <v>551</v>
      </c>
      <c r="B19" s="416" t="s">
        <v>552</v>
      </c>
      <c r="C19" s="417">
        <v>14718</v>
      </c>
      <c r="D19" s="417">
        <v>14718</v>
      </c>
      <c r="E19" s="404" t="s">
        <v>529</v>
      </c>
      <c r="F19" s="1076">
        <v>0</v>
      </c>
      <c r="G19" s="1076">
        <v>0</v>
      </c>
      <c r="H19" s="1076">
        <v>0</v>
      </c>
      <c r="I19" s="994">
        <v>0</v>
      </c>
      <c r="J19" s="1112" t="s">
        <v>529</v>
      </c>
      <c r="K19" s="996">
        <v>0</v>
      </c>
      <c r="L19" s="989">
        <f t="shared" si="0"/>
        <v>0</v>
      </c>
      <c r="M19" s="990"/>
      <c r="N19" s="991"/>
      <c r="O19" s="992" t="s">
        <v>529</v>
      </c>
      <c r="P19" s="1111" t="s">
        <v>529</v>
      </c>
      <c r="Q19" s="1103"/>
      <c r="R19" s="1113">
        <v>0</v>
      </c>
      <c r="S19" s="994"/>
      <c r="T19" s="994"/>
    </row>
    <row r="20" spans="1:20" ht="12.75">
      <c r="A20" s="415" t="s">
        <v>553</v>
      </c>
      <c r="B20" s="416" t="s">
        <v>554</v>
      </c>
      <c r="C20" s="417">
        <v>1758</v>
      </c>
      <c r="D20" s="417">
        <v>1762</v>
      </c>
      <c r="E20" s="404" t="s">
        <v>529</v>
      </c>
      <c r="F20" s="1076">
        <v>1685</v>
      </c>
      <c r="G20" s="1076">
        <v>1849</v>
      </c>
      <c r="H20" s="1076">
        <v>1202</v>
      </c>
      <c r="I20" s="994">
        <v>1975</v>
      </c>
      <c r="J20" s="1112" t="s">
        <v>529</v>
      </c>
      <c r="K20" s="996">
        <v>4521</v>
      </c>
      <c r="L20" s="989">
        <f t="shared" si="0"/>
        <v>1366</v>
      </c>
      <c r="M20" s="990"/>
      <c r="N20" s="991"/>
      <c r="O20" s="992" t="s">
        <v>529</v>
      </c>
      <c r="P20" s="1111" t="s">
        <v>529</v>
      </c>
      <c r="Q20" s="1103"/>
      <c r="R20" s="1113">
        <v>5887</v>
      </c>
      <c r="S20" s="994"/>
      <c r="T20" s="994"/>
    </row>
    <row r="21" spans="1:20" ht="13.5" thickBot="1">
      <c r="A21" s="391" t="s">
        <v>555</v>
      </c>
      <c r="B21" s="449" t="s">
        <v>556</v>
      </c>
      <c r="C21" s="450">
        <v>0</v>
      </c>
      <c r="D21" s="450">
        <v>0</v>
      </c>
      <c r="E21" s="451" t="s">
        <v>529</v>
      </c>
      <c r="F21" s="1076">
        <v>0</v>
      </c>
      <c r="G21" s="1076">
        <v>0</v>
      </c>
      <c r="H21" s="1076">
        <v>0</v>
      </c>
      <c r="I21" s="1027">
        <v>0</v>
      </c>
      <c r="J21" s="1106" t="s">
        <v>529</v>
      </c>
      <c r="K21" s="1024">
        <v>0</v>
      </c>
      <c r="L21" s="1002">
        <f t="shared" si="0"/>
        <v>0</v>
      </c>
      <c r="M21" s="1003"/>
      <c r="N21" s="1004"/>
      <c r="O21" s="1025" t="s">
        <v>529</v>
      </c>
      <c r="P21" s="1121" t="s">
        <v>529</v>
      </c>
      <c r="Q21" s="1103"/>
      <c r="R21" s="1109">
        <v>0</v>
      </c>
      <c r="S21" s="1027"/>
      <c r="T21" s="1027"/>
    </row>
    <row r="22" spans="1:20" ht="15.75" thickBot="1">
      <c r="A22" s="455" t="s">
        <v>557</v>
      </c>
      <c r="B22" s="403" t="s">
        <v>558</v>
      </c>
      <c r="C22" s="298">
        <v>12472</v>
      </c>
      <c r="D22" s="298">
        <v>13728</v>
      </c>
      <c r="E22" s="456" t="s">
        <v>529</v>
      </c>
      <c r="F22" s="1122">
        <v>13454</v>
      </c>
      <c r="G22" s="1122">
        <v>13860</v>
      </c>
      <c r="H22" s="1122">
        <v>14135</v>
      </c>
      <c r="I22" s="1123">
        <v>13442</v>
      </c>
      <c r="J22" s="1124">
        <v>14603</v>
      </c>
      <c r="K22" s="1032">
        <v>3471</v>
      </c>
      <c r="L22" s="1033">
        <f t="shared" si="0"/>
        <v>4269</v>
      </c>
      <c r="M22" s="1034"/>
      <c r="N22" s="1035"/>
      <c r="O22" s="1036">
        <f>SUM(K22:N22)</f>
        <v>7740</v>
      </c>
      <c r="P22" s="1037">
        <f>(O22/J22)*100</f>
        <v>53.002807642265296</v>
      </c>
      <c r="Q22" s="1103"/>
      <c r="R22" s="1104">
        <v>7740</v>
      </c>
      <c r="S22" s="1125"/>
      <c r="T22" s="1123"/>
    </row>
    <row r="23" spans="1:20" ht="15.75" thickBot="1">
      <c r="A23" s="415" t="s">
        <v>559</v>
      </c>
      <c r="B23" s="416" t="s">
        <v>560</v>
      </c>
      <c r="C23" s="417">
        <v>0</v>
      </c>
      <c r="D23" s="417">
        <v>0</v>
      </c>
      <c r="E23" s="466" t="s">
        <v>529</v>
      </c>
      <c r="F23" s="1076"/>
      <c r="G23" s="1076"/>
      <c r="H23" s="1076"/>
      <c r="I23" s="1077"/>
      <c r="J23" s="1126"/>
      <c r="K23" s="1042"/>
      <c r="L23" s="1043">
        <f t="shared" si="0"/>
        <v>0</v>
      </c>
      <c r="M23" s="990"/>
      <c r="N23" s="1044"/>
      <c r="O23" s="1036">
        <f aca="true" t="shared" si="1" ref="O23:O45">SUM(K23:N23)</f>
        <v>0</v>
      </c>
      <c r="P23" s="1037" t="e">
        <f aca="true" t="shared" si="2" ref="P23:P45">(O23/J23)*100</f>
        <v>#DIV/0!</v>
      </c>
      <c r="Q23" s="1103"/>
      <c r="R23" s="1113">
        <v>0</v>
      </c>
      <c r="S23" s="1127"/>
      <c r="T23" s="1077"/>
    </row>
    <row r="24" spans="1:20" ht="15.75" thickBot="1">
      <c r="A24" s="391" t="s">
        <v>561</v>
      </c>
      <c r="B24" s="449" t="s">
        <v>560</v>
      </c>
      <c r="C24" s="450">
        <v>0</v>
      </c>
      <c r="D24" s="450">
        <v>1215</v>
      </c>
      <c r="E24" s="473">
        <v>672</v>
      </c>
      <c r="F24" s="1128">
        <v>2805</v>
      </c>
      <c r="G24" s="1128">
        <v>3030</v>
      </c>
      <c r="H24" s="1128">
        <v>3095</v>
      </c>
      <c r="I24" s="1129">
        <v>3000</v>
      </c>
      <c r="J24" s="1130">
        <v>3400</v>
      </c>
      <c r="K24" s="1051">
        <v>849</v>
      </c>
      <c r="L24" s="1052">
        <f t="shared" si="0"/>
        <v>0</v>
      </c>
      <c r="M24" s="979"/>
      <c r="N24" s="1053"/>
      <c r="O24" s="1036">
        <f t="shared" si="1"/>
        <v>849</v>
      </c>
      <c r="P24" s="1037">
        <f t="shared" si="2"/>
        <v>24.970588235294116</v>
      </c>
      <c r="Q24" s="1103"/>
      <c r="R24" s="1115">
        <v>849</v>
      </c>
      <c r="S24" s="1131"/>
      <c r="T24" s="1129"/>
    </row>
    <row r="25" spans="1:20" ht="15.75" thickBot="1">
      <c r="A25" s="402" t="s">
        <v>562</v>
      </c>
      <c r="B25" s="403" t="s">
        <v>563</v>
      </c>
      <c r="C25" s="298">
        <v>6341</v>
      </c>
      <c r="D25" s="298">
        <v>6960</v>
      </c>
      <c r="E25" s="481">
        <v>501</v>
      </c>
      <c r="F25" s="1076">
        <v>3042</v>
      </c>
      <c r="G25" s="1076">
        <v>2862</v>
      </c>
      <c r="H25" s="1076">
        <v>2744</v>
      </c>
      <c r="I25" s="1075">
        <v>2431</v>
      </c>
      <c r="J25" s="1124">
        <v>900</v>
      </c>
      <c r="K25" s="1058">
        <v>639</v>
      </c>
      <c r="L25" s="1020">
        <f t="shared" si="0"/>
        <v>870</v>
      </c>
      <c r="M25" s="1021"/>
      <c r="N25" s="1022"/>
      <c r="O25" s="1036">
        <f t="shared" si="1"/>
        <v>1509</v>
      </c>
      <c r="P25" s="1037">
        <f t="shared" si="2"/>
        <v>167.66666666666669</v>
      </c>
      <c r="Q25" s="1103"/>
      <c r="R25" s="1120">
        <v>1509</v>
      </c>
      <c r="S25" s="1132"/>
      <c r="T25" s="1075"/>
    </row>
    <row r="26" spans="1:20" ht="15.75" thickBot="1">
      <c r="A26" s="415" t="s">
        <v>564</v>
      </c>
      <c r="B26" s="416" t="s">
        <v>565</v>
      </c>
      <c r="C26" s="417">
        <v>1745</v>
      </c>
      <c r="D26" s="417">
        <v>2223</v>
      </c>
      <c r="E26" s="489">
        <v>502</v>
      </c>
      <c r="F26" s="1076">
        <v>812</v>
      </c>
      <c r="G26" s="1076">
        <v>951</v>
      </c>
      <c r="H26" s="1076">
        <v>1360</v>
      </c>
      <c r="I26" s="1077">
        <v>1318</v>
      </c>
      <c r="J26" s="1126">
        <v>1490</v>
      </c>
      <c r="K26" s="1042">
        <v>501</v>
      </c>
      <c r="L26" s="989">
        <f t="shared" si="0"/>
        <v>200</v>
      </c>
      <c r="M26" s="990"/>
      <c r="N26" s="991"/>
      <c r="O26" s="1036">
        <f t="shared" si="1"/>
        <v>701</v>
      </c>
      <c r="P26" s="1037">
        <f t="shared" si="2"/>
        <v>47.04697986577181</v>
      </c>
      <c r="Q26" s="1103"/>
      <c r="R26" s="1113">
        <v>701</v>
      </c>
      <c r="S26" s="1127"/>
      <c r="T26" s="1077"/>
    </row>
    <row r="27" spans="1:20" ht="15.75" thickBot="1">
      <c r="A27" s="415" t="s">
        <v>566</v>
      </c>
      <c r="B27" s="416" t="s">
        <v>567</v>
      </c>
      <c r="C27" s="417">
        <v>0</v>
      </c>
      <c r="D27" s="417">
        <v>0</v>
      </c>
      <c r="E27" s="489">
        <v>504</v>
      </c>
      <c r="F27" s="1076">
        <v>80</v>
      </c>
      <c r="G27" s="1076">
        <v>26</v>
      </c>
      <c r="H27" s="1076">
        <v>8</v>
      </c>
      <c r="I27" s="1077">
        <v>0</v>
      </c>
      <c r="J27" s="1126"/>
      <c r="K27" s="1042">
        <v>0</v>
      </c>
      <c r="L27" s="989">
        <f t="shared" si="0"/>
        <v>0</v>
      </c>
      <c r="M27" s="990"/>
      <c r="N27" s="991"/>
      <c r="O27" s="1036">
        <f t="shared" si="1"/>
        <v>0</v>
      </c>
      <c r="P27" s="1037" t="e">
        <f t="shared" si="2"/>
        <v>#DIV/0!</v>
      </c>
      <c r="Q27" s="1103"/>
      <c r="R27" s="1113">
        <v>0</v>
      </c>
      <c r="S27" s="1127"/>
      <c r="T27" s="1077"/>
    </row>
    <row r="28" spans="1:20" ht="15.75" thickBot="1">
      <c r="A28" s="415" t="s">
        <v>568</v>
      </c>
      <c r="B28" s="416" t="s">
        <v>569</v>
      </c>
      <c r="C28" s="417">
        <v>428</v>
      </c>
      <c r="D28" s="417">
        <v>253</v>
      </c>
      <c r="E28" s="489">
        <v>511</v>
      </c>
      <c r="F28" s="1076">
        <v>300</v>
      </c>
      <c r="G28" s="1076">
        <v>676</v>
      </c>
      <c r="H28" s="1076">
        <v>260</v>
      </c>
      <c r="I28" s="1077">
        <v>375</v>
      </c>
      <c r="J28" s="1126">
        <v>370</v>
      </c>
      <c r="K28" s="1042">
        <v>23</v>
      </c>
      <c r="L28" s="989">
        <f t="shared" si="0"/>
        <v>72</v>
      </c>
      <c r="M28" s="990"/>
      <c r="N28" s="991"/>
      <c r="O28" s="1036">
        <f t="shared" si="1"/>
        <v>95</v>
      </c>
      <c r="P28" s="1037">
        <f t="shared" si="2"/>
        <v>25.675675675675674</v>
      </c>
      <c r="Q28" s="1103"/>
      <c r="R28" s="1113">
        <v>95</v>
      </c>
      <c r="S28" s="1127"/>
      <c r="T28" s="1077"/>
    </row>
    <row r="29" spans="1:20" ht="15.75" thickBot="1">
      <c r="A29" s="415" t="s">
        <v>570</v>
      </c>
      <c r="B29" s="416" t="s">
        <v>571</v>
      </c>
      <c r="C29" s="417">
        <v>1057</v>
      </c>
      <c r="D29" s="417">
        <v>1451</v>
      </c>
      <c r="E29" s="489">
        <v>518</v>
      </c>
      <c r="F29" s="1076">
        <v>497</v>
      </c>
      <c r="G29" s="1076">
        <v>585</v>
      </c>
      <c r="H29" s="1076">
        <v>757</v>
      </c>
      <c r="I29" s="1077">
        <v>465</v>
      </c>
      <c r="J29" s="1126">
        <v>640</v>
      </c>
      <c r="K29" s="1042">
        <v>239</v>
      </c>
      <c r="L29" s="989">
        <f t="shared" si="0"/>
        <v>62</v>
      </c>
      <c r="M29" s="990"/>
      <c r="N29" s="991"/>
      <c r="O29" s="1036">
        <f t="shared" si="1"/>
        <v>301</v>
      </c>
      <c r="P29" s="1037">
        <f t="shared" si="2"/>
        <v>47.03125</v>
      </c>
      <c r="Q29" s="1103"/>
      <c r="R29" s="1113">
        <v>301</v>
      </c>
      <c r="S29" s="1127"/>
      <c r="T29" s="1077"/>
    </row>
    <row r="30" spans="1:20" ht="15.75" thickBot="1">
      <c r="A30" s="415" t="s">
        <v>572</v>
      </c>
      <c r="B30" s="494" t="s">
        <v>573</v>
      </c>
      <c r="C30" s="417">
        <v>10408</v>
      </c>
      <c r="D30" s="417">
        <v>11792</v>
      </c>
      <c r="E30" s="489">
        <v>521</v>
      </c>
      <c r="F30" s="1076">
        <v>7861</v>
      </c>
      <c r="G30" s="1076">
        <v>7950</v>
      </c>
      <c r="H30" s="1076">
        <v>8138</v>
      </c>
      <c r="I30" s="1077">
        <v>7842</v>
      </c>
      <c r="J30" s="1126">
        <v>8377</v>
      </c>
      <c r="K30" s="1042">
        <v>1903</v>
      </c>
      <c r="L30" s="989">
        <f t="shared" si="0"/>
        <v>1994</v>
      </c>
      <c r="M30" s="990"/>
      <c r="N30" s="991"/>
      <c r="O30" s="1036">
        <f t="shared" si="1"/>
        <v>3897</v>
      </c>
      <c r="P30" s="1037">
        <f t="shared" si="2"/>
        <v>46.52023397397637</v>
      </c>
      <c r="Q30" s="1103"/>
      <c r="R30" s="1113">
        <v>3897</v>
      </c>
      <c r="S30" s="1127"/>
      <c r="T30" s="1077"/>
    </row>
    <row r="31" spans="1:20" ht="15.75" thickBot="1">
      <c r="A31" s="415" t="s">
        <v>574</v>
      </c>
      <c r="B31" s="494" t="s">
        <v>575</v>
      </c>
      <c r="C31" s="417">
        <v>3640</v>
      </c>
      <c r="D31" s="417">
        <v>4174</v>
      </c>
      <c r="E31" s="489" t="s">
        <v>576</v>
      </c>
      <c r="F31" s="1076">
        <v>2897</v>
      </c>
      <c r="G31" s="1076">
        <v>2910</v>
      </c>
      <c r="H31" s="1076">
        <v>2855</v>
      </c>
      <c r="I31" s="1077">
        <v>2905</v>
      </c>
      <c r="J31" s="1126">
        <v>2638</v>
      </c>
      <c r="K31" s="1042">
        <v>699</v>
      </c>
      <c r="L31" s="989">
        <f t="shared" si="0"/>
        <v>691</v>
      </c>
      <c r="M31" s="990"/>
      <c r="N31" s="991"/>
      <c r="O31" s="1036">
        <f t="shared" si="1"/>
        <v>1390</v>
      </c>
      <c r="P31" s="1037">
        <f t="shared" si="2"/>
        <v>52.69143290371494</v>
      </c>
      <c r="Q31" s="1103"/>
      <c r="R31" s="1113">
        <v>1390</v>
      </c>
      <c r="S31" s="1127"/>
      <c r="T31" s="1077"/>
    </row>
    <row r="32" spans="1:20" ht="15.75" thickBot="1">
      <c r="A32" s="415" t="s">
        <v>577</v>
      </c>
      <c r="B32" s="416" t="s">
        <v>578</v>
      </c>
      <c r="C32" s="417">
        <v>0</v>
      </c>
      <c r="D32" s="417">
        <v>0</v>
      </c>
      <c r="E32" s="489">
        <v>557</v>
      </c>
      <c r="F32" s="1076">
        <v>0</v>
      </c>
      <c r="G32" s="1076">
        <v>0</v>
      </c>
      <c r="H32" s="1076">
        <v>5</v>
      </c>
      <c r="I32" s="1077">
        <v>0</v>
      </c>
      <c r="J32" s="1126"/>
      <c r="K32" s="1042">
        <v>0</v>
      </c>
      <c r="L32" s="989">
        <f t="shared" si="0"/>
        <v>0</v>
      </c>
      <c r="M32" s="990"/>
      <c r="N32" s="991"/>
      <c r="O32" s="1036">
        <f t="shared" si="1"/>
        <v>0</v>
      </c>
      <c r="P32" s="1037" t="e">
        <f t="shared" si="2"/>
        <v>#DIV/0!</v>
      </c>
      <c r="Q32" s="1103"/>
      <c r="R32" s="1113">
        <v>0</v>
      </c>
      <c r="S32" s="1127"/>
      <c r="T32" s="1077"/>
    </row>
    <row r="33" spans="1:20" ht="15.75" thickBot="1">
      <c r="A33" s="415" t="s">
        <v>579</v>
      </c>
      <c r="B33" s="416" t="s">
        <v>580</v>
      </c>
      <c r="C33" s="417">
        <v>1711</v>
      </c>
      <c r="D33" s="417">
        <v>1801</v>
      </c>
      <c r="E33" s="489">
        <v>551</v>
      </c>
      <c r="F33" s="1076">
        <v>73</v>
      </c>
      <c r="G33" s="1076">
        <v>97</v>
      </c>
      <c r="H33" s="1076">
        <v>103</v>
      </c>
      <c r="I33" s="1077">
        <v>103</v>
      </c>
      <c r="J33" s="1126"/>
      <c r="K33" s="1042">
        <v>26</v>
      </c>
      <c r="L33" s="989">
        <f t="shared" si="0"/>
        <v>26</v>
      </c>
      <c r="M33" s="990"/>
      <c r="N33" s="991"/>
      <c r="O33" s="1036">
        <f t="shared" si="1"/>
        <v>52</v>
      </c>
      <c r="P33" s="1037" t="e">
        <f t="shared" si="2"/>
        <v>#DIV/0!</v>
      </c>
      <c r="Q33" s="1103"/>
      <c r="R33" s="1113">
        <v>52</v>
      </c>
      <c r="S33" s="1127"/>
      <c r="T33" s="1077"/>
    </row>
    <row r="34" spans="1:20" ht="15.75" thickBot="1">
      <c r="A34" s="378" t="s">
        <v>581</v>
      </c>
      <c r="B34" s="422"/>
      <c r="C34" s="423">
        <v>569</v>
      </c>
      <c r="D34" s="423">
        <v>614</v>
      </c>
      <c r="E34" s="496" t="s">
        <v>582</v>
      </c>
      <c r="F34" s="1078">
        <v>449</v>
      </c>
      <c r="G34" s="1078">
        <v>210</v>
      </c>
      <c r="H34" s="1078">
        <v>210</v>
      </c>
      <c r="I34" s="1079">
        <v>221</v>
      </c>
      <c r="J34" s="1133">
        <v>188</v>
      </c>
      <c r="K34" s="1064">
        <v>66</v>
      </c>
      <c r="L34" s="989">
        <f t="shared" si="0"/>
        <v>40</v>
      </c>
      <c r="M34" s="1003"/>
      <c r="N34" s="991"/>
      <c r="O34" s="1036">
        <f t="shared" si="1"/>
        <v>106</v>
      </c>
      <c r="P34" s="1037">
        <f t="shared" si="2"/>
        <v>56.38297872340425</v>
      </c>
      <c r="Q34" s="1103"/>
      <c r="R34" s="1109">
        <v>106</v>
      </c>
      <c r="S34" s="1134"/>
      <c r="T34" s="1079"/>
    </row>
    <row r="35" spans="1:20" ht="15.75" thickBot="1">
      <c r="A35" s="505" t="s">
        <v>583</v>
      </c>
      <c r="B35" s="506" t="s">
        <v>584</v>
      </c>
      <c r="C35" s="507">
        <f>SUM(C25:C34)</f>
        <v>25899</v>
      </c>
      <c r="D35" s="507">
        <f>SUM(D25:D34)</f>
        <v>29268</v>
      </c>
      <c r="E35" s="508"/>
      <c r="F35" s="1067">
        <f aca="true" t="shared" si="3" ref="F35:N35">SUM(F25:F34)</f>
        <v>16011</v>
      </c>
      <c r="G35" s="1067">
        <f t="shared" si="3"/>
        <v>16267</v>
      </c>
      <c r="H35" s="1067">
        <f t="shared" si="3"/>
        <v>16440</v>
      </c>
      <c r="I35" s="1067">
        <f t="shared" si="3"/>
        <v>15660</v>
      </c>
      <c r="J35" s="1135">
        <f t="shared" si="3"/>
        <v>14603</v>
      </c>
      <c r="K35" s="1067">
        <f t="shared" si="3"/>
        <v>4096</v>
      </c>
      <c r="L35" s="1067">
        <f>SUM(L25:L34)</f>
        <v>3955</v>
      </c>
      <c r="M35" s="1067">
        <f t="shared" si="3"/>
        <v>0</v>
      </c>
      <c r="N35" s="1070">
        <f t="shared" si="3"/>
        <v>0</v>
      </c>
      <c r="O35" s="1036">
        <f t="shared" si="1"/>
        <v>8051</v>
      </c>
      <c r="P35" s="1037">
        <f t="shared" si="2"/>
        <v>55.13250701910566</v>
      </c>
      <c r="Q35" s="1103"/>
      <c r="R35" s="1067">
        <f>SUM(R25:R34)</f>
        <v>8051</v>
      </c>
      <c r="S35" s="1088">
        <f>SUM(S25:S34)</f>
        <v>0</v>
      </c>
      <c r="T35" s="1067">
        <f>SUM(T25:T34)</f>
        <v>0</v>
      </c>
    </row>
    <row r="36" spans="1:20" ht="15.75" thickBot="1">
      <c r="A36" s="402" t="s">
        <v>585</v>
      </c>
      <c r="B36" s="403" t="s">
        <v>586</v>
      </c>
      <c r="C36" s="298">
        <v>0</v>
      </c>
      <c r="D36" s="298">
        <v>0</v>
      </c>
      <c r="E36" s="481">
        <v>601</v>
      </c>
      <c r="F36" s="1073">
        <v>1998</v>
      </c>
      <c r="G36" s="1073">
        <v>1958</v>
      </c>
      <c r="H36" s="1073">
        <v>2038</v>
      </c>
      <c r="I36" s="1075">
        <v>2032</v>
      </c>
      <c r="J36" s="1124"/>
      <c r="K36" s="1032">
        <v>550</v>
      </c>
      <c r="L36" s="989">
        <f t="shared" si="0"/>
        <v>615</v>
      </c>
      <c r="M36" s="1021"/>
      <c r="N36" s="991"/>
      <c r="O36" s="1036">
        <f t="shared" si="1"/>
        <v>1165</v>
      </c>
      <c r="P36" s="1037" t="e">
        <f t="shared" si="2"/>
        <v>#DIV/0!</v>
      </c>
      <c r="Q36" s="1103"/>
      <c r="R36" s="1120">
        <v>1165</v>
      </c>
      <c r="S36" s="1132"/>
      <c r="T36" s="1075"/>
    </row>
    <row r="37" spans="1:20" ht="15.75" thickBot="1">
      <c r="A37" s="415" t="s">
        <v>587</v>
      </c>
      <c r="B37" s="416" t="s">
        <v>588</v>
      </c>
      <c r="C37" s="417">
        <v>1190</v>
      </c>
      <c r="D37" s="417">
        <v>1857</v>
      </c>
      <c r="E37" s="489">
        <v>602</v>
      </c>
      <c r="F37" s="1076">
        <v>112</v>
      </c>
      <c r="G37" s="1076">
        <v>100</v>
      </c>
      <c r="H37" s="1076">
        <v>64</v>
      </c>
      <c r="I37" s="1077">
        <v>50</v>
      </c>
      <c r="J37" s="1126"/>
      <c r="K37" s="1042">
        <v>0</v>
      </c>
      <c r="L37" s="989">
        <f t="shared" si="0"/>
        <v>34</v>
      </c>
      <c r="M37" s="990"/>
      <c r="N37" s="991"/>
      <c r="O37" s="1036">
        <f t="shared" si="1"/>
        <v>34</v>
      </c>
      <c r="P37" s="1037" t="e">
        <f t="shared" si="2"/>
        <v>#DIV/0!</v>
      </c>
      <c r="Q37" s="1103"/>
      <c r="R37" s="1113">
        <v>34</v>
      </c>
      <c r="S37" s="1127"/>
      <c r="T37" s="1077"/>
    </row>
    <row r="38" spans="1:20" ht="15.75" thickBot="1">
      <c r="A38" s="415" t="s">
        <v>589</v>
      </c>
      <c r="B38" s="416" t="s">
        <v>590</v>
      </c>
      <c r="C38" s="417">
        <v>0</v>
      </c>
      <c r="D38" s="417">
        <v>0</v>
      </c>
      <c r="E38" s="489">
        <v>604</v>
      </c>
      <c r="F38" s="1076">
        <v>87</v>
      </c>
      <c r="G38" s="1076">
        <v>28</v>
      </c>
      <c r="H38" s="1076">
        <v>8</v>
      </c>
      <c r="I38" s="1077">
        <v>0</v>
      </c>
      <c r="J38" s="1126"/>
      <c r="K38" s="1042">
        <v>0</v>
      </c>
      <c r="L38" s="989">
        <f t="shared" si="0"/>
        <v>0</v>
      </c>
      <c r="M38" s="990"/>
      <c r="N38" s="991"/>
      <c r="O38" s="1036">
        <f t="shared" si="1"/>
        <v>0</v>
      </c>
      <c r="P38" s="1037" t="e">
        <f t="shared" si="2"/>
        <v>#DIV/0!</v>
      </c>
      <c r="Q38" s="1103"/>
      <c r="R38" s="1113">
        <v>0</v>
      </c>
      <c r="S38" s="1127"/>
      <c r="T38" s="1077"/>
    </row>
    <row r="39" spans="1:20" ht="15.75" thickBot="1">
      <c r="A39" s="415" t="s">
        <v>591</v>
      </c>
      <c r="B39" s="416" t="s">
        <v>592</v>
      </c>
      <c r="C39" s="417">
        <v>12472</v>
      </c>
      <c r="D39" s="417">
        <v>13728</v>
      </c>
      <c r="E39" s="489" t="s">
        <v>593</v>
      </c>
      <c r="F39" s="1076">
        <v>13454</v>
      </c>
      <c r="G39" s="1076">
        <v>13860</v>
      </c>
      <c r="H39" s="1076">
        <v>14135</v>
      </c>
      <c r="I39" s="1077">
        <v>13442</v>
      </c>
      <c r="J39" s="1126">
        <v>14603</v>
      </c>
      <c r="K39" s="1042">
        <v>3471</v>
      </c>
      <c r="L39" s="989">
        <f t="shared" si="0"/>
        <v>4269</v>
      </c>
      <c r="M39" s="990"/>
      <c r="N39" s="991"/>
      <c r="O39" s="1036">
        <f t="shared" si="1"/>
        <v>7740</v>
      </c>
      <c r="P39" s="1037">
        <f t="shared" si="2"/>
        <v>53.002807642265296</v>
      </c>
      <c r="Q39" s="1103"/>
      <c r="R39" s="1113">
        <v>7740</v>
      </c>
      <c r="S39" s="1127"/>
      <c r="T39" s="1077"/>
    </row>
    <row r="40" spans="1:20" ht="15.75" thickBot="1">
      <c r="A40" s="378" t="s">
        <v>594</v>
      </c>
      <c r="B40" s="422"/>
      <c r="C40" s="423">
        <v>12330</v>
      </c>
      <c r="D40" s="423">
        <v>13218</v>
      </c>
      <c r="E40" s="496" t="s">
        <v>595</v>
      </c>
      <c r="F40" s="1078">
        <v>399</v>
      </c>
      <c r="G40" s="1078">
        <v>331</v>
      </c>
      <c r="H40" s="1078">
        <v>205</v>
      </c>
      <c r="I40" s="1079">
        <v>206</v>
      </c>
      <c r="J40" s="1133"/>
      <c r="K40" s="1064">
        <v>68</v>
      </c>
      <c r="L40" s="989">
        <f t="shared" si="0"/>
        <v>135</v>
      </c>
      <c r="M40" s="1003"/>
      <c r="N40" s="991"/>
      <c r="O40" s="1036">
        <f t="shared" si="1"/>
        <v>203</v>
      </c>
      <c r="P40" s="1037" t="e">
        <f t="shared" si="2"/>
        <v>#DIV/0!</v>
      </c>
      <c r="Q40" s="1103"/>
      <c r="R40" s="1109">
        <v>203</v>
      </c>
      <c r="S40" s="1134"/>
      <c r="T40" s="1079"/>
    </row>
    <row r="41" spans="1:20" ht="15.75" thickBot="1">
      <c r="A41" s="505" t="s">
        <v>596</v>
      </c>
      <c r="B41" s="506" t="s">
        <v>597</v>
      </c>
      <c r="C41" s="507">
        <f>SUM(C36:C40)</f>
        <v>25992</v>
      </c>
      <c r="D41" s="507">
        <f>SUM(D36:D40)</f>
        <v>28803</v>
      </c>
      <c r="E41" s="508" t="s">
        <v>529</v>
      </c>
      <c r="F41" s="1067">
        <f aca="true" t="shared" si="4" ref="F41:N41">SUM(F36:F40)</f>
        <v>16050</v>
      </c>
      <c r="G41" s="1067">
        <f t="shared" si="4"/>
        <v>16277</v>
      </c>
      <c r="H41" s="1067">
        <f t="shared" si="4"/>
        <v>16450</v>
      </c>
      <c r="I41" s="1067">
        <f t="shared" si="4"/>
        <v>15730</v>
      </c>
      <c r="J41" s="1135">
        <f t="shared" si="4"/>
        <v>14603</v>
      </c>
      <c r="K41" s="1067">
        <f t="shared" si="4"/>
        <v>4089</v>
      </c>
      <c r="L41" s="1080">
        <f>SUM(L36:L40)</f>
        <v>5053</v>
      </c>
      <c r="M41" s="1067">
        <f t="shared" si="4"/>
        <v>0</v>
      </c>
      <c r="N41" s="1070">
        <f t="shared" si="4"/>
        <v>0</v>
      </c>
      <c r="O41" s="1036">
        <f t="shared" si="1"/>
        <v>9142</v>
      </c>
      <c r="P41" s="1037">
        <f t="shared" si="2"/>
        <v>62.60357460795727</v>
      </c>
      <c r="Q41" s="1103"/>
      <c r="R41" s="1067">
        <f>SUM(R36:R40)</f>
        <v>9142</v>
      </c>
      <c r="S41" s="1088">
        <f>SUM(S36:S40)</f>
        <v>0</v>
      </c>
      <c r="T41" s="1067">
        <f>SUM(T36:T40)</f>
        <v>0</v>
      </c>
    </row>
    <row r="42" spans="1:20" ht="6.75" customHeight="1" thickBot="1">
      <c r="A42" s="378"/>
      <c r="B42" s="252"/>
      <c r="C42" s="253"/>
      <c r="D42" s="253"/>
      <c r="E42" s="525"/>
      <c r="F42" s="1078"/>
      <c r="G42" s="1078"/>
      <c r="H42" s="1078"/>
      <c r="I42" s="1082"/>
      <c r="J42" s="1136"/>
      <c r="K42" s="1078"/>
      <c r="L42" s="1084"/>
      <c r="M42" s="1085">
        <f>S42-L42</f>
        <v>0</v>
      </c>
      <c r="N42" s="1084"/>
      <c r="O42" s="1036">
        <f t="shared" si="1"/>
        <v>0</v>
      </c>
      <c r="P42" s="1037" t="e">
        <f t="shared" si="2"/>
        <v>#DIV/0!</v>
      </c>
      <c r="Q42" s="1103"/>
      <c r="R42" s="1137"/>
      <c r="S42" s="1082"/>
      <c r="T42" s="1082"/>
    </row>
    <row r="43" spans="1:20" ht="15.75" thickBot="1">
      <c r="A43" s="535" t="s">
        <v>598</v>
      </c>
      <c r="B43" s="506" t="s">
        <v>560</v>
      </c>
      <c r="C43" s="507">
        <f>+C41-C39</f>
        <v>13520</v>
      </c>
      <c r="D43" s="507">
        <f>+D41-D39</f>
        <v>15075</v>
      </c>
      <c r="E43" s="508" t="s">
        <v>529</v>
      </c>
      <c r="F43" s="1067">
        <f aca="true" t="shared" si="5" ref="F43:N43">F41-F39</f>
        <v>2596</v>
      </c>
      <c r="G43" s="1067">
        <f t="shared" si="5"/>
        <v>2417</v>
      </c>
      <c r="H43" s="1067">
        <f t="shared" si="5"/>
        <v>2315</v>
      </c>
      <c r="I43" s="1067">
        <f t="shared" si="5"/>
        <v>2288</v>
      </c>
      <c r="J43" s="1067">
        <f t="shared" si="5"/>
        <v>0</v>
      </c>
      <c r="K43" s="1067">
        <f t="shared" si="5"/>
        <v>618</v>
      </c>
      <c r="L43" s="1080">
        <f t="shared" si="5"/>
        <v>784</v>
      </c>
      <c r="M43" s="1067">
        <f t="shared" si="5"/>
        <v>0</v>
      </c>
      <c r="N43" s="1088">
        <f t="shared" si="5"/>
        <v>0</v>
      </c>
      <c r="O43" s="1036">
        <f t="shared" si="1"/>
        <v>1402</v>
      </c>
      <c r="P43" s="1037" t="e">
        <f t="shared" si="2"/>
        <v>#DIV/0!</v>
      </c>
      <c r="Q43" s="1103"/>
      <c r="R43" s="1067">
        <f>R41-R39</f>
        <v>1402</v>
      </c>
      <c r="S43" s="1088">
        <f>S41-S39</f>
        <v>0</v>
      </c>
      <c r="T43" s="1067">
        <f>T41-T39</f>
        <v>0</v>
      </c>
    </row>
    <row r="44" spans="1:20" ht="15.75" thickBot="1">
      <c r="A44" s="505" t="s">
        <v>599</v>
      </c>
      <c r="B44" s="506" t="s">
        <v>600</v>
      </c>
      <c r="C44" s="507">
        <f>+C41-C35</f>
        <v>93</v>
      </c>
      <c r="D44" s="507">
        <f>+D41-D35</f>
        <v>-465</v>
      </c>
      <c r="E44" s="508" t="s">
        <v>529</v>
      </c>
      <c r="F44" s="1067">
        <f aca="true" t="shared" si="6" ref="F44:N44">F41-F35</f>
        <v>39</v>
      </c>
      <c r="G44" s="1067">
        <f t="shared" si="6"/>
        <v>10</v>
      </c>
      <c r="H44" s="1067">
        <f t="shared" si="6"/>
        <v>10</v>
      </c>
      <c r="I44" s="1067">
        <f t="shared" si="6"/>
        <v>70</v>
      </c>
      <c r="J44" s="1067">
        <f t="shared" si="6"/>
        <v>0</v>
      </c>
      <c r="K44" s="1067">
        <f t="shared" si="6"/>
        <v>-7</v>
      </c>
      <c r="L44" s="1080">
        <f t="shared" si="6"/>
        <v>1098</v>
      </c>
      <c r="M44" s="1067">
        <f t="shared" si="6"/>
        <v>0</v>
      </c>
      <c r="N44" s="1088">
        <f t="shared" si="6"/>
        <v>0</v>
      </c>
      <c r="O44" s="1036">
        <f t="shared" si="1"/>
        <v>1091</v>
      </c>
      <c r="P44" s="1037" t="e">
        <f t="shared" si="2"/>
        <v>#DIV/0!</v>
      </c>
      <c r="Q44" s="1103"/>
      <c r="R44" s="1067">
        <f>R41-R35</f>
        <v>1091</v>
      </c>
      <c r="S44" s="1088">
        <f>S41-S35</f>
        <v>0</v>
      </c>
      <c r="T44" s="1067">
        <f>T41-T35</f>
        <v>0</v>
      </c>
    </row>
    <row r="45" spans="1:20" ht="15.75" thickBot="1">
      <c r="A45" s="537" t="s">
        <v>601</v>
      </c>
      <c r="B45" s="538" t="s">
        <v>560</v>
      </c>
      <c r="C45" s="539">
        <f>+C44-C39</f>
        <v>-12379</v>
      </c>
      <c r="D45" s="539">
        <f>+D44-D39</f>
        <v>-14193</v>
      </c>
      <c r="E45" s="540" t="s">
        <v>529</v>
      </c>
      <c r="F45" s="1067">
        <f aca="true" t="shared" si="7" ref="F45:N45">F44-F39</f>
        <v>-13415</v>
      </c>
      <c r="G45" s="1067">
        <f t="shared" si="7"/>
        <v>-13850</v>
      </c>
      <c r="H45" s="1067">
        <f t="shared" si="7"/>
        <v>-14125</v>
      </c>
      <c r="I45" s="1067">
        <f t="shared" si="7"/>
        <v>-13372</v>
      </c>
      <c r="J45" s="1067">
        <f t="shared" si="7"/>
        <v>-14603</v>
      </c>
      <c r="K45" s="1067">
        <f t="shared" si="7"/>
        <v>-3478</v>
      </c>
      <c r="L45" s="1080">
        <f t="shared" si="7"/>
        <v>-3171</v>
      </c>
      <c r="M45" s="1067">
        <f t="shared" si="7"/>
        <v>0</v>
      </c>
      <c r="N45" s="1088">
        <f t="shared" si="7"/>
        <v>0</v>
      </c>
      <c r="O45" s="1036">
        <f t="shared" si="1"/>
        <v>-6649</v>
      </c>
      <c r="P45" s="1071">
        <f t="shared" si="2"/>
        <v>45.531740053413685</v>
      </c>
      <c r="Q45" s="1103"/>
      <c r="R45" s="1067">
        <f>R44-R39</f>
        <v>-6649</v>
      </c>
      <c r="S45" s="1088">
        <f>S44-S39</f>
        <v>0</v>
      </c>
      <c r="T45" s="1067">
        <f>T44-T39</f>
        <v>0</v>
      </c>
    </row>
    <row r="48" spans="1:20" ht="14.25">
      <c r="A48" s="1089" t="s">
        <v>675</v>
      </c>
      <c r="O48"/>
      <c r="P48"/>
      <c r="Q48"/>
      <c r="R48"/>
      <c r="S48"/>
      <c r="T48"/>
    </row>
    <row r="49" spans="1:20" ht="14.25">
      <c r="A49" s="1090" t="s">
        <v>676</v>
      </c>
      <c r="O49"/>
      <c r="P49"/>
      <c r="Q49"/>
      <c r="R49"/>
      <c r="S49"/>
      <c r="T49"/>
    </row>
    <row r="50" spans="1:20" ht="14.25">
      <c r="A50" s="1091" t="s">
        <v>677</v>
      </c>
      <c r="O50"/>
      <c r="P50"/>
      <c r="Q50"/>
      <c r="R50"/>
      <c r="S50"/>
      <c r="T50"/>
    </row>
    <row r="51" spans="1:20" ht="14.25">
      <c r="A51" s="1092"/>
      <c r="O51"/>
      <c r="P51"/>
      <c r="Q51"/>
      <c r="R51"/>
      <c r="S51"/>
      <c r="T51"/>
    </row>
    <row r="52" spans="15:20" ht="12.75">
      <c r="O52"/>
      <c r="P52"/>
      <c r="Q52"/>
      <c r="R52"/>
      <c r="S52"/>
      <c r="T52"/>
    </row>
    <row r="53" spans="15:20" ht="12.75">
      <c r="O53"/>
      <c r="P53"/>
      <c r="Q53"/>
      <c r="R53"/>
      <c r="S53"/>
      <c r="T53"/>
    </row>
    <row r="54" spans="15:20" ht="12.75">
      <c r="O54"/>
      <c r="P54"/>
      <c r="Q54"/>
      <c r="R54"/>
      <c r="S54"/>
      <c r="T54"/>
    </row>
  </sheetData>
  <sheetProtection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37.7109375" style="0" customWidth="1"/>
    <col min="2" max="2" width="13.57421875" style="0" customWidth="1"/>
    <col min="3" max="4" width="10.8515625" style="0" hidden="1" customWidth="1"/>
    <col min="5" max="5" width="6.421875" style="349" customWidth="1"/>
    <col min="6" max="6" width="11.7109375" style="0" customWidth="1"/>
    <col min="7" max="8" width="11.57421875" style="0" customWidth="1"/>
    <col min="9" max="9" width="11.57421875" style="529" customWidth="1"/>
    <col min="10" max="10" width="11.421875" style="529" customWidth="1"/>
    <col min="11" max="11" width="9.8515625" style="529" customWidth="1"/>
    <col min="12" max="12" width="9.140625" style="529" customWidth="1"/>
    <col min="13" max="13" width="9.28125" style="529" bestFit="1" customWidth="1"/>
    <col min="14" max="14" width="9.140625" style="529" customWidth="1"/>
    <col min="15" max="15" width="12.00390625" style="529" customWidth="1"/>
    <col min="16" max="16" width="9.140625" style="878" customWidth="1"/>
    <col min="17" max="17" width="3.421875" style="529" customWidth="1"/>
    <col min="18" max="18" width="12.57421875" style="529" customWidth="1"/>
    <col min="19" max="19" width="11.8515625" style="529" customWidth="1"/>
    <col min="20" max="20" width="12.00390625" style="529" customWidth="1"/>
  </cols>
  <sheetData>
    <row r="1" spans="1:11" ht="26.25">
      <c r="A1" s="348" t="s">
        <v>667</v>
      </c>
      <c r="J1" s="304"/>
      <c r="K1" s="304"/>
    </row>
    <row r="2" spans="1:11" ht="21.75" customHeight="1">
      <c r="A2" s="350" t="s">
        <v>501</v>
      </c>
      <c r="B2" s="351"/>
      <c r="J2" s="304"/>
      <c r="K2" s="304"/>
    </row>
    <row r="3" spans="1:11" ht="12.75">
      <c r="A3" s="235"/>
      <c r="J3" s="304"/>
      <c r="K3" s="304"/>
    </row>
    <row r="4" spans="2:11" ht="13.5" thickBot="1">
      <c r="B4" s="352"/>
      <c r="C4" s="352"/>
      <c r="D4" s="352"/>
      <c r="E4" s="353"/>
      <c r="F4" s="352"/>
      <c r="G4" s="352"/>
      <c r="J4" s="304"/>
      <c r="K4" s="304"/>
    </row>
    <row r="5" spans="1:11" ht="16.5" thickBot="1">
      <c r="A5" s="354" t="s">
        <v>502</v>
      </c>
      <c r="B5" s="355" t="s">
        <v>689</v>
      </c>
      <c r="C5" s="356"/>
      <c r="D5" s="356"/>
      <c r="E5" s="357"/>
      <c r="F5" s="356"/>
      <c r="G5" s="358"/>
      <c r="H5" s="359"/>
      <c r="I5" s="946"/>
      <c r="J5" s="947"/>
      <c r="K5" s="947"/>
    </row>
    <row r="6" spans="1:11" ht="23.25" customHeight="1" thickBot="1">
      <c r="A6" s="235" t="s">
        <v>503</v>
      </c>
      <c r="J6" s="304"/>
      <c r="K6" s="304"/>
    </row>
    <row r="7" spans="1:20" ht="15.75" thickBot="1">
      <c r="A7" s="360"/>
      <c r="B7" s="361"/>
      <c r="C7" s="361"/>
      <c r="D7" s="361"/>
      <c r="E7" s="362"/>
      <c r="F7" s="361"/>
      <c r="G7" s="361"/>
      <c r="H7" s="363"/>
      <c r="I7" s="948"/>
      <c r="J7" s="949" t="s">
        <v>6</v>
      </c>
      <c r="K7" s="950" t="s">
        <v>504</v>
      </c>
      <c r="L7" s="951"/>
      <c r="M7" s="952"/>
      <c r="N7" s="953"/>
      <c r="O7" s="1093" t="s">
        <v>505</v>
      </c>
      <c r="P7" s="1094" t="s">
        <v>506</v>
      </c>
      <c r="R7" s="1095" t="s">
        <v>669</v>
      </c>
      <c r="S7" s="1095" t="s">
        <v>670</v>
      </c>
      <c r="T7" s="1095" t="s">
        <v>669</v>
      </c>
    </row>
    <row r="8" spans="1:20" ht="13.5" thickBot="1">
      <c r="A8" s="370" t="s">
        <v>4</v>
      </c>
      <c r="B8" s="371" t="s">
        <v>507</v>
      </c>
      <c r="C8" s="371" t="s">
        <v>508</v>
      </c>
      <c r="D8" s="371" t="s">
        <v>509</v>
      </c>
      <c r="E8" s="371" t="s">
        <v>510</v>
      </c>
      <c r="F8" s="371" t="s">
        <v>671</v>
      </c>
      <c r="G8" s="371" t="s">
        <v>511</v>
      </c>
      <c r="H8" s="372" t="s">
        <v>512</v>
      </c>
      <c r="I8" s="954" t="s">
        <v>513</v>
      </c>
      <c r="J8" s="955">
        <v>2011</v>
      </c>
      <c r="K8" s="956" t="s">
        <v>516</v>
      </c>
      <c r="L8" s="957" t="s">
        <v>519</v>
      </c>
      <c r="M8" s="957" t="s">
        <v>522</v>
      </c>
      <c r="N8" s="958" t="s">
        <v>525</v>
      </c>
      <c r="O8" s="1096" t="s">
        <v>526</v>
      </c>
      <c r="P8" s="1097" t="s">
        <v>527</v>
      </c>
      <c r="R8" s="1098" t="s">
        <v>672</v>
      </c>
      <c r="S8" s="1099" t="s">
        <v>673</v>
      </c>
      <c r="T8" s="1099" t="s">
        <v>674</v>
      </c>
    </row>
    <row r="9" spans="1:20" ht="12.75">
      <c r="A9" s="378" t="s">
        <v>528</v>
      </c>
      <c r="B9" s="297"/>
      <c r="C9" s="379">
        <v>104</v>
      </c>
      <c r="D9" s="379">
        <v>104</v>
      </c>
      <c r="E9" s="380"/>
      <c r="F9" s="1100">
        <v>30</v>
      </c>
      <c r="G9" s="1100">
        <v>31</v>
      </c>
      <c r="H9" s="1100">
        <v>30</v>
      </c>
      <c r="I9" s="972">
        <v>30</v>
      </c>
      <c r="J9" s="1101"/>
      <c r="K9" s="966">
        <v>33</v>
      </c>
      <c r="L9" s="967"/>
      <c r="M9" s="968"/>
      <c r="N9" s="969"/>
      <c r="O9" s="1005" t="s">
        <v>529</v>
      </c>
      <c r="P9" s="1102" t="s">
        <v>529</v>
      </c>
      <c r="Q9" s="1103"/>
      <c r="R9" s="1104">
        <v>32</v>
      </c>
      <c r="S9" s="972"/>
      <c r="T9" s="972"/>
    </row>
    <row r="10" spans="1:20" ht="13.5" thickBot="1">
      <c r="A10" s="391" t="s">
        <v>530</v>
      </c>
      <c r="B10" s="392"/>
      <c r="C10" s="393">
        <v>101</v>
      </c>
      <c r="D10" s="393">
        <v>104</v>
      </c>
      <c r="E10" s="394"/>
      <c r="F10" s="1105">
        <v>28</v>
      </c>
      <c r="G10" s="1105">
        <v>29</v>
      </c>
      <c r="H10" s="1105">
        <v>29</v>
      </c>
      <c r="I10" s="983">
        <v>29</v>
      </c>
      <c r="J10" s="1106"/>
      <c r="K10" s="977">
        <v>32</v>
      </c>
      <c r="L10" s="978"/>
      <c r="M10" s="979"/>
      <c r="N10" s="980"/>
      <c r="O10" s="1107" t="s">
        <v>529</v>
      </c>
      <c r="P10" s="1108" t="s">
        <v>529</v>
      </c>
      <c r="Q10" s="1103"/>
      <c r="R10" s="1109">
        <v>30.026</v>
      </c>
      <c r="S10" s="983"/>
      <c r="T10" s="983"/>
    </row>
    <row r="11" spans="1:20" ht="12.75">
      <c r="A11" s="402" t="s">
        <v>531</v>
      </c>
      <c r="B11" s="403" t="s">
        <v>532</v>
      </c>
      <c r="C11" s="298">
        <v>37915</v>
      </c>
      <c r="D11" s="298">
        <v>39774</v>
      </c>
      <c r="E11" s="404" t="s">
        <v>533</v>
      </c>
      <c r="F11" s="1076">
        <v>6049</v>
      </c>
      <c r="G11" s="1076">
        <v>6122</v>
      </c>
      <c r="H11" s="1076">
        <v>6544</v>
      </c>
      <c r="I11" s="994">
        <v>6823</v>
      </c>
      <c r="J11" s="1110" t="s">
        <v>529</v>
      </c>
      <c r="K11" s="988">
        <v>6924</v>
      </c>
      <c r="L11" s="989">
        <f>R11-K11</f>
        <v>-110</v>
      </c>
      <c r="M11" s="990"/>
      <c r="N11" s="991"/>
      <c r="O11" s="992" t="s">
        <v>529</v>
      </c>
      <c r="P11" s="1111" t="s">
        <v>529</v>
      </c>
      <c r="Q11" s="1103"/>
      <c r="R11" s="1104">
        <v>6814</v>
      </c>
      <c r="S11" s="994"/>
      <c r="T11" s="994"/>
    </row>
    <row r="12" spans="1:20" ht="12.75">
      <c r="A12" s="415" t="s">
        <v>534</v>
      </c>
      <c r="B12" s="416" t="s">
        <v>535</v>
      </c>
      <c r="C12" s="417">
        <v>-16164</v>
      </c>
      <c r="D12" s="417">
        <v>-17825</v>
      </c>
      <c r="E12" s="404" t="s">
        <v>536</v>
      </c>
      <c r="F12" s="1076">
        <v>-5541</v>
      </c>
      <c r="G12" s="1076">
        <v>-5584</v>
      </c>
      <c r="H12" s="1076">
        <v>-6014</v>
      </c>
      <c r="I12" s="994">
        <v>6351</v>
      </c>
      <c r="J12" s="1112" t="s">
        <v>529</v>
      </c>
      <c r="K12" s="996">
        <v>6466</v>
      </c>
      <c r="L12" s="989">
        <f aca="true" t="shared" si="0" ref="L12:L40">R12-K12</f>
        <v>-96</v>
      </c>
      <c r="M12" s="990"/>
      <c r="N12" s="991"/>
      <c r="O12" s="992" t="s">
        <v>529</v>
      </c>
      <c r="P12" s="1111" t="s">
        <v>529</v>
      </c>
      <c r="Q12" s="1103"/>
      <c r="R12" s="1113">
        <v>6370</v>
      </c>
      <c r="S12" s="994"/>
      <c r="T12" s="994"/>
    </row>
    <row r="13" spans="1:20" ht="12.75">
      <c r="A13" s="415" t="s">
        <v>537</v>
      </c>
      <c r="B13" s="416" t="s">
        <v>538</v>
      </c>
      <c r="C13" s="417">
        <v>604</v>
      </c>
      <c r="D13" s="417">
        <v>619</v>
      </c>
      <c r="E13" s="404" t="s">
        <v>539</v>
      </c>
      <c r="F13" s="1076">
        <v>116</v>
      </c>
      <c r="G13" s="1076">
        <v>96</v>
      </c>
      <c r="H13" s="1076">
        <v>113</v>
      </c>
      <c r="I13" s="994">
        <v>92</v>
      </c>
      <c r="J13" s="1112" t="s">
        <v>529</v>
      </c>
      <c r="K13" s="996">
        <v>95</v>
      </c>
      <c r="L13" s="989">
        <f t="shared" si="0"/>
        <v>-25</v>
      </c>
      <c r="M13" s="990"/>
      <c r="N13" s="991"/>
      <c r="O13" s="992" t="s">
        <v>529</v>
      </c>
      <c r="P13" s="1111" t="s">
        <v>529</v>
      </c>
      <c r="Q13" s="1103"/>
      <c r="R13" s="1113">
        <v>70</v>
      </c>
      <c r="S13" s="994"/>
      <c r="T13" s="994"/>
    </row>
    <row r="14" spans="1:20" ht="12.75">
      <c r="A14" s="415" t="s">
        <v>540</v>
      </c>
      <c r="B14" s="416" t="s">
        <v>541</v>
      </c>
      <c r="C14" s="417">
        <v>221</v>
      </c>
      <c r="D14" s="417">
        <v>610</v>
      </c>
      <c r="E14" s="404" t="s">
        <v>529</v>
      </c>
      <c r="F14" s="1076">
        <v>468</v>
      </c>
      <c r="G14" s="1076">
        <v>594</v>
      </c>
      <c r="H14" s="1076">
        <v>719</v>
      </c>
      <c r="I14" s="994">
        <v>673</v>
      </c>
      <c r="J14" s="1112" t="s">
        <v>529</v>
      </c>
      <c r="K14" s="996">
        <v>2568</v>
      </c>
      <c r="L14" s="989">
        <f t="shared" si="0"/>
        <v>-187</v>
      </c>
      <c r="M14" s="990"/>
      <c r="N14" s="991"/>
      <c r="O14" s="992" t="s">
        <v>529</v>
      </c>
      <c r="P14" s="1111" t="s">
        <v>529</v>
      </c>
      <c r="Q14" s="1103"/>
      <c r="R14" s="1113">
        <v>2381</v>
      </c>
      <c r="S14" s="994"/>
      <c r="T14" s="994"/>
    </row>
    <row r="15" spans="1:20" ht="13.5" thickBot="1">
      <c r="A15" s="378" t="s">
        <v>542</v>
      </c>
      <c r="B15" s="422" t="s">
        <v>543</v>
      </c>
      <c r="C15" s="423">
        <v>2021</v>
      </c>
      <c r="D15" s="423">
        <v>852</v>
      </c>
      <c r="E15" s="424" t="s">
        <v>544</v>
      </c>
      <c r="F15" s="1078">
        <v>980</v>
      </c>
      <c r="G15" s="1078">
        <v>1183</v>
      </c>
      <c r="H15" s="1078">
        <v>976</v>
      </c>
      <c r="I15" s="1007">
        <v>1028</v>
      </c>
      <c r="J15" s="1114" t="s">
        <v>529</v>
      </c>
      <c r="K15" s="1001">
        <v>1139</v>
      </c>
      <c r="L15" s="1002">
        <f t="shared" si="0"/>
        <v>602</v>
      </c>
      <c r="M15" s="1003"/>
      <c r="N15" s="1004"/>
      <c r="O15" s="1005" t="s">
        <v>529</v>
      </c>
      <c r="P15" s="1102" t="s">
        <v>529</v>
      </c>
      <c r="Q15" s="1103"/>
      <c r="R15" s="1115">
        <v>1741</v>
      </c>
      <c r="S15" s="1007"/>
      <c r="T15" s="1007"/>
    </row>
    <row r="16" spans="1:20" ht="15.75" thickBot="1">
      <c r="A16" s="435" t="s">
        <v>545</v>
      </c>
      <c r="B16" s="436"/>
      <c r="C16" s="437">
        <v>24618</v>
      </c>
      <c r="D16" s="437">
        <v>24087</v>
      </c>
      <c r="E16" s="438"/>
      <c r="F16" s="1116">
        <v>2081</v>
      </c>
      <c r="G16" s="1116">
        <v>2411</v>
      </c>
      <c r="H16" s="1116">
        <v>2340</v>
      </c>
      <c r="I16" s="1019">
        <v>2265</v>
      </c>
      <c r="J16" s="1117" t="s">
        <v>529</v>
      </c>
      <c r="K16" s="1012">
        <v>4260</v>
      </c>
      <c r="L16" s="1013">
        <f t="shared" si="0"/>
        <v>376</v>
      </c>
      <c r="M16" s="1014"/>
      <c r="N16" s="1015"/>
      <c r="O16" s="1016" t="s">
        <v>529</v>
      </c>
      <c r="P16" s="1118" t="s">
        <v>529</v>
      </c>
      <c r="Q16" s="1103"/>
      <c r="R16" s="1268">
        <f>R11-R12+R13+R14+R15</f>
        <v>4636</v>
      </c>
      <c r="S16" s="1019"/>
      <c r="T16" s="1019"/>
    </row>
    <row r="17" spans="1:20" ht="12.75">
      <c r="A17" s="378" t="s">
        <v>546</v>
      </c>
      <c r="B17" s="403" t="s">
        <v>547</v>
      </c>
      <c r="C17" s="298">
        <v>7043</v>
      </c>
      <c r="D17" s="298">
        <v>7240</v>
      </c>
      <c r="E17" s="424">
        <v>401</v>
      </c>
      <c r="F17" s="1078">
        <v>508</v>
      </c>
      <c r="G17" s="1078">
        <v>537</v>
      </c>
      <c r="H17" s="1078">
        <v>530</v>
      </c>
      <c r="I17" s="1007">
        <v>472</v>
      </c>
      <c r="J17" s="1110" t="s">
        <v>529</v>
      </c>
      <c r="K17" s="1001">
        <v>458</v>
      </c>
      <c r="L17" s="1020">
        <f t="shared" si="0"/>
        <v>-14</v>
      </c>
      <c r="M17" s="1021"/>
      <c r="N17" s="1022"/>
      <c r="O17" s="1005" t="s">
        <v>529</v>
      </c>
      <c r="P17" s="1102" t="s">
        <v>529</v>
      </c>
      <c r="Q17" s="1103"/>
      <c r="R17" s="1120">
        <v>444</v>
      </c>
      <c r="S17" s="1007"/>
      <c r="T17" s="1007"/>
    </row>
    <row r="18" spans="1:20" ht="12.75">
      <c r="A18" s="415" t="s">
        <v>548</v>
      </c>
      <c r="B18" s="416" t="s">
        <v>549</v>
      </c>
      <c r="C18" s="417">
        <v>1001</v>
      </c>
      <c r="D18" s="417">
        <v>820</v>
      </c>
      <c r="E18" s="404" t="s">
        <v>550</v>
      </c>
      <c r="F18" s="1076">
        <v>112</v>
      </c>
      <c r="G18" s="1076">
        <v>106</v>
      </c>
      <c r="H18" s="1076">
        <v>160</v>
      </c>
      <c r="I18" s="994">
        <v>85</v>
      </c>
      <c r="J18" s="1112" t="s">
        <v>529</v>
      </c>
      <c r="K18" s="996">
        <v>76</v>
      </c>
      <c r="L18" s="989">
        <f t="shared" si="0"/>
        <v>4</v>
      </c>
      <c r="M18" s="990"/>
      <c r="N18" s="991"/>
      <c r="O18" s="992" t="s">
        <v>529</v>
      </c>
      <c r="P18" s="1111" t="s">
        <v>529</v>
      </c>
      <c r="Q18" s="1103"/>
      <c r="R18" s="1113">
        <v>80</v>
      </c>
      <c r="S18" s="994"/>
      <c r="T18" s="994"/>
    </row>
    <row r="19" spans="1:20" ht="12.75">
      <c r="A19" s="415" t="s">
        <v>551</v>
      </c>
      <c r="B19" s="416" t="s">
        <v>552</v>
      </c>
      <c r="C19" s="417">
        <v>14718</v>
      </c>
      <c r="D19" s="417">
        <v>14718</v>
      </c>
      <c r="E19" s="404" t="s">
        <v>529</v>
      </c>
      <c r="F19" s="1076"/>
      <c r="G19" s="1076"/>
      <c r="H19" s="1076"/>
      <c r="I19" s="994"/>
      <c r="J19" s="1112" t="s">
        <v>529</v>
      </c>
      <c r="K19" s="996"/>
      <c r="L19" s="989">
        <f t="shared" si="0"/>
        <v>0</v>
      </c>
      <c r="M19" s="990"/>
      <c r="N19" s="991"/>
      <c r="O19" s="992" t="s">
        <v>529</v>
      </c>
      <c r="P19" s="1111" t="s">
        <v>529</v>
      </c>
      <c r="Q19" s="1103"/>
      <c r="R19" s="1113">
        <v>0</v>
      </c>
      <c r="S19" s="994"/>
      <c r="T19" s="994"/>
    </row>
    <row r="20" spans="1:20" ht="12.75">
      <c r="A20" s="415" t="s">
        <v>553</v>
      </c>
      <c r="B20" s="416" t="s">
        <v>554</v>
      </c>
      <c r="C20" s="417">
        <v>1758</v>
      </c>
      <c r="D20" s="417">
        <v>1762</v>
      </c>
      <c r="E20" s="404" t="s">
        <v>529</v>
      </c>
      <c r="F20" s="1076">
        <v>894</v>
      </c>
      <c r="G20" s="1076">
        <v>1172</v>
      </c>
      <c r="H20" s="1076">
        <v>1069</v>
      </c>
      <c r="I20" s="994">
        <v>1701</v>
      </c>
      <c r="J20" s="1112" t="s">
        <v>529</v>
      </c>
      <c r="K20" s="996">
        <v>4053</v>
      </c>
      <c r="L20" s="989">
        <f t="shared" si="0"/>
        <v>60</v>
      </c>
      <c r="M20" s="990"/>
      <c r="N20" s="991"/>
      <c r="O20" s="992" t="s">
        <v>529</v>
      </c>
      <c r="P20" s="1111" t="s">
        <v>529</v>
      </c>
      <c r="Q20" s="1103"/>
      <c r="R20" s="1113">
        <v>4113</v>
      </c>
      <c r="S20" s="994"/>
      <c r="T20" s="994"/>
    </row>
    <row r="21" spans="1:20" ht="13.5" thickBot="1">
      <c r="A21" s="391" t="s">
        <v>555</v>
      </c>
      <c r="B21" s="449" t="s">
        <v>556</v>
      </c>
      <c r="C21" s="450">
        <v>0</v>
      </c>
      <c r="D21" s="450">
        <v>0</v>
      </c>
      <c r="E21" s="451" t="s">
        <v>529</v>
      </c>
      <c r="F21" s="1076"/>
      <c r="G21" s="1076"/>
      <c r="H21" s="1076"/>
      <c r="I21" s="1027"/>
      <c r="J21" s="1106" t="s">
        <v>529</v>
      </c>
      <c r="K21" s="1024"/>
      <c r="L21" s="1002">
        <f t="shared" si="0"/>
        <v>0</v>
      </c>
      <c r="M21" s="1003"/>
      <c r="N21" s="1004"/>
      <c r="O21" s="1025" t="s">
        <v>529</v>
      </c>
      <c r="P21" s="1121" t="s">
        <v>529</v>
      </c>
      <c r="Q21" s="1103"/>
      <c r="R21" s="1109">
        <v>0</v>
      </c>
      <c r="S21" s="1027"/>
      <c r="T21" s="1027"/>
    </row>
    <row r="22" spans="1:20" ht="15.75" thickBot="1">
      <c r="A22" s="455" t="s">
        <v>557</v>
      </c>
      <c r="B22" s="403" t="s">
        <v>558</v>
      </c>
      <c r="C22" s="298">
        <v>12472</v>
      </c>
      <c r="D22" s="298">
        <v>13728</v>
      </c>
      <c r="E22" s="456" t="s">
        <v>529</v>
      </c>
      <c r="F22" s="1122">
        <v>11510</v>
      </c>
      <c r="G22" s="1122">
        <v>11943</v>
      </c>
      <c r="H22" s="1122">
        <v>13364</v>
      </c>
      <c r="I22" s="1123">
        <v>12980</v>
      </c>
      <c r="J22" s="1124">
        <v>12610</v>
      </c>
      <c r="K22" s="1032">
        <v>3159</v>
      </c>
      <c r="L22" s="1033">
        <f t="shared" si="0"/>
        <v>3237</v>
      </c>
      <c r="M22" s="1034"/>
      <c r="N22" s="1035"/>
      <c r="O22" s="1036">
        <f>SUM(K22:N22)</f>
        <v>6396</v>
      </c>
      <c r="P22" s="1037">
        <f>(O22/J22)*100</f>
        <v>50.72164948453608</v>
      </c>
      <c r="Q22" s="1103"/>
      <c r="R22" s="1104">
        <v>6396</v>
      </c>
      <c r="S22" s="1125"/>
      <c r="T22" s="1123"/>
    </row>
    <row r="23" spans="1:20" ht="15.75" thickBot="1">
      <c r="A23" s="415" t="s">
        <v>559</v>
      </c>
      <c r="B23" s="416" t="s">
        <v>560</v>
      </c>
      <c r="C23" s="417">
        <v>0</v>
      </c>
      <c r="D23" s="417">
        <v>0</v>
      </c>
      <c r="E23" s="466" t="s">
        <v>529</v>
      </c>
      <c r="F23" s="1076">
        <v>200</v>
      </c>
      <c r="G23" s="1076"/>
      <c r="H23" s="1076"/>
      <c r="I23" s="1077"/>
      <c r="J23" s="1126"/>
      <c r="K23" s="1042"/>
      <c r="L23" s="1043">
        <f t="shared" si="0"/>
        <v>0</v>
      </c>
      <c r="M23" s="990"/>
      <c r="N23" s="1044"/>
      <c r="O23" s="1036">
        <f aca="true" t="shared" si="1" ref="O23:O45">SUM(K23:N23)</f>
        <v>0</v>
      </c>
      <c r="P23" s="1037" t="e">
        <f aca="true" t="shared" si="2" ref="P23:P45">(O23/J23)*100</f>
        <v>#DIV/0!</v>
      </c>
      <c r="Q23" s="1103"/>
      <c r="R23" s="1113"/>
      <c r="S23" s="1127"/>
      <c r="T23" s="1077"/>
    </row>
    <row r="24" spans="1:20" ht="15.75" thickBot="1">
      <c r="A24" s="391" t="s">
        <v>561</v>
      </c>
      <c r="B24" s="449" t="s">
        <v>560</v>
      </c>
      <c r="C24" s="450">
        <v>0</v>
      </c>
      <c r="D24" s="450">
        <v>1215</v>
      </c>
      <c r="E24" s="473">
        <v>672</v>
      </c>
      <c r="F24" s="1128">
        <v>2755</v>
      </c>
      <c r="G24" s="1128">
        <v>2972</v>
      </c>
      <c r="H24" s="1128">
        <v>3417</v>
      </c>
      <c r="I24" s="1129">
        <v>3050</v>
      </c>
      <c r="J24" s="1130">
        <v>2800</v>
      </c>
      <c r="K24" s="1051">
        <v>699</v>
      </c>
      <c r="L24" s="1052">
        <f t="shared" si="0"/>
        <v>0</v>
      </c>
      <c r="M24" s="979"/>
      <c r="N24" s="1053"/>
      <c r="O24" s="1036">
        <f t="shared" si="1"/>
        <v>699</v>
      </c>
      <c r="P24" s="1037">
        <f t="shared" si="2"/>
        <v>24.964285714285715</v>
      </c>
      <c r="Q24" s="1103"/>
      <c r="R24" s="1115">
        <v>699</v>
      </c>
      <c r="S24" s="1131"/>
      <c r="T24" s="1129"/>
    </row>
    <row r="25" spans="1:20" ht="15.75" thickBot="1">
      <c r="A25" s="402" t="s">
        <v>562</v>
      </c>
      <c r="B25" s="403" t="s">
        <v>563</v>
      </c>
      <c r="C25" s="298">
        <v>6341</v>
      </c>
      <c r="D25" s="298">
        <v>6960</v>
      </c>
      <c r="E25" s="481">
        <v>501</v>
      </c>
      <c r="F25" s="1076">
        <v>1767</v>
      </c>
      <c r="G25" s="1076">
        <v>1661</v>
      </c>
      <c r="H25" s="1076">
        <v>1939</v>
      </c>
      <c r="I25" s="1075">
        <v>1685</v>
      </c>
      <c r="J25" s="1124">
        <v>930</v>
      </c>
      <c r="K25" s="1058">
        <v>459</v>
      </c>
      <c r="L25" s="1020">
        <f t="shared" si="0"/>
        <v>509</v>
      </c>
      <c r="M25" s="1021"/>
      <c r="N25" s="1022"/>
      <c r="O25" s="1036">
        <f t="shared" si="1"/>
        <v>968</v>
      </c>
      <c r="P25" s="1037">
        <f t="shared" si="2"/>
        <v>104.08602150537634</v>
      </c>
      <c r="Q25" s="1103"/>
      <c r="R25" s="1120">
        <v>968</v>
      </c>
      <c r="S25" s="1132"/>
      <c r="T25" s="1075"/>
    </row>
    <row r="26" spans="1:20" ht="15.75" thickBot="1">
      <c r="A26" s="415" t="s">
        <v>564</v>
      </c>
      <c r="B26" s="416" t="s">
        <v>565</v>
      </c>
      <c r="C26" s="417">
        <v>1745</v>
      </c>
      <c r="D26" s="417">
        <v>2223</v>
      </c>
      <c r="E26" s="489">
        <v>502</v>
      </c>
      <c r="F26" s="1076">
        <v>943</v>
      </c>
      <c r="G26" s="1076">
        <v>1037</v>
      </c>
      <c r="H26" s="1076">
        <v>1072</v>
      </c>
      <c r="I26" s="1077">
        <v>1011</v>
      </c>
      <c r="J26" s="1126">
        <v>800</v>
      </c>
      <c r="K26" s="1042">
        <v>654</v>
      </c>
      <c r="L26" s="989">
        <f t="shared" si="0"/>
        <v>224</v>
      </c>
      <c r="M26" s="990"/>
      <c r="N26" s="991"/>
      <c r="O26" s="1036">
        <f t="shared" si="1"/>
        <v>878</v>
      </c>
      <c r="P26" s="1037">
        <f t="shared" si="2"/>
        <v>109.74999999999999</v>
      </c>
      <c r="Q26" s="1103"/>
      <c r="R26" s="1113">
        <v>878</v>
      </c>
      <c r="S26" s="1127"/>
      <c r="T26" s="1077"/>
    </row>
    <row r="27" spans="1:20" ht="15.75" thickBot="1">
      <c r="A27" s="415" t="s">
        <v>566</v>
      </c>
      <c r="B27" s="416" t="s">
        <v>567</v>
      </c>
      <c r="C27" s="417">
        <v>0</v>
      </c>
      <c r="D27" s="417">
        <v>0</v>
      </c>
      <c r="E27" s="489">
        <v>504</v>
      </c>
      <c r="F27" s="1076"/>
      <c r="G27" s="1076"/>
      <c r="H27" s="1076"/>
      <c r="I27" s="1077"/>
      <c r="J27" s="1126"/>
      <c r="K27" s="1042"/>
      <c r="L27" s="989">
        <f t="shared" si="0"/>
        <v>0</v>
      </c>
      <c r="M27" s="990"/>
      <c r="N27" s="991"/>
      <c r="O27" s="1036">
        <f t="shared" si="1"/>
        <v>0</v>
      </c>
      <c r="P27" s="1037" t="e">
        <f t="shared" si="2"/>
        <v>#DIV/0!</v>
      </c>
      <c r="Q27" s="1103"/>
      <c r="R27" s="1113">
        <v>0</v>
      </c>
      <c r="S27" s="1127"/>
      <c r="T27" s="1077"/>
    </row>
    <row r="28" spans="1:20" ht="15.75" thickBot="1">
      <c r="A28" s="415" t="s">
        <v>568</v>
      </c>
      <c r="B28" s="416" t="s">
        <v>569</v>
      </c>
      <c r="C28" s="417">
        <v>428</v>
      </c>
      <c r="D28" s="417">
        <v>253</v>
      </c>
      <c r="E28" s="489">
        <v>511</v>
      </c>
      <c r="F28" s="1076">
        <v>592</v>
      </c>
      <c r="G28" s="1076">
        <v>582</v>
      </c>
      <c r="H28" s="1076">
        <v>851</v>
      </c>
      <c r="I28" s="1077">
        <v>788</v>
      </c>
      <c r="J28" s="1126">
        <v>650</v>
      </c>
      <c r="K28" s="1042">
        <v>111</v>
      </c>
      <c r="L28" s="989">
        <f t="shared" si="0"/>
        <v>6</v>
      </c>
      <c r="M28" s="990"/>
      <c r="N28" s="991"/>
      <c r="O28" s="1036">
        <f t="shared" si="1"/>
        <v>117</v>
      </c>
      <c r="P28" s="1037">
        <f t="shared" si="2"/>
        <v>18</v>
      </c>
      <c r="Q28" s="1103"/>
      <c r="R28" s="1113">
        <v>117</v>
      </c>
      <c r="S28" s="1127"/>
      <c r="T28" s="1077"/>
    </row>
    <row r="29" spans="1:20" ht="15.75" thickBot="1">
      <c r="A29" s="415" t="s">
        <v>570</v>
      </c>
      <c r="B29" s="416" t="s">
        <v>571</v>
      </c>
      <c r="C29" s="417">
        <v>1057</v>
      </c>
      <c r="D29" s="417">
        <v>1451</v>
      </c>
      <c r="E29" s="489">
        <v>518</v>
      </c>
      <c r="F29" s="1076">
        <v>640</v>
      </c>
      <c r="G29" s="1076">
        <v>725</v>
      </c>
      <c r="H29" s="1076">
        <v>799</v>
      </c>
      <c r="I29" s="1077">
        <v>592</v>
      </c>
      <c r="J29" s="1126">
        <v>420</v>
      </c>
      <c r="K29" s="1042">
        <v>151</v>
      </c>
      <c r="L29" s="989">
        <f t="shared" si="0"/>
        <v>133</v>
      </c>
      <c r="M29" s="990"/>
      <c r="N29" s="991"/>
      <c r="O29" s="1036">
        <f t="shared" si="1"/>
        <v>284</v>
      </c>
      <c r="P29" s="1037">
        <f t="shared" si="2"/>
        <v>67.61904761904762</v>
      </c>
      <c r="Q29" s="1103"/>
      <c r="R29" s="1113">
        <v>284</v>
      </c>
      <c r="S29" s="1127"/>
      <c r="T29" s="1077"/>
    </row>
    <row r="30" spans="1:20" ht="15.75" thickBot="1">
      <c r="A30" s="415" t="s">
        <v>572</v>
      </c>
      <c r="B30" s="494" t="s">
        <v>573</v>
      </c>
      <c r="C30" s="417">
        <v>10408</v>
      </c>
      <c r="D30" s="417">
        <v>11792</v>
      </c>
      <c r="E30" s="489">
        <v>521</v>
      </c>
      <c r="F30" s="1076">
        <v>6236</v>
      </c>
      <c r="G30" s="1076">
        <v>6825</v>
      </c>
      <c r="H30" s="1076">
        <v>7396</v>
      </c>
      <c r="I30" s="1077">
        <v>7482</v>
      </c>
      <c r="J30" s="1126">
        <v>7157</v>
      </c>
      <c r="K30" s="1042">
        <v>1831</v>
      </c>
      <c r="L30" s="989">
        <f t="shared" si="0"/>
        <v>1827</v>
      </c>
      <c r="M30" s="990"/>
      <c r="N30" s="991"/>
      <c r="O30" s="1036">
        <f t="shared" si="1"/>
        <v>3658</v>
      </c>
      <c r="P30" s="1037">
        <f t="shared" si="2"/>
        <v>51.110800614782725</v>
      </c>
      <c r="Q30" s="1103"/>
      <c r="R30" s="1113">
        <v>3658</v>
      </c>
      <c r="S30" s="1127"/>
      <c r="T30" s="1077"/>
    </row>
    <row r="31" spans="1:20" ht="15.75" thickBot="1">
      <c r="A31" s="415" t="s">
        <v>574</v>
      </c>
      <c r="B31" s="494" t="s">
        <v>575</v>
      </c>
      <c r="C31" s="417">
        <v>3640</v>
      </c>
      <c r="D31" s="417">
        <v>4174</v>
      </c>
      <c r="E31" s="489" t="s">
        <v>576</v>
      </c>
      <c r="F31" s="1076">
        <v>2438</v>
      </c>
      <c r="G31" s="1076">
        <v>2649</v>
      </c>
      <c r="H31" s="1076">
        <v>2738</v>
      </c>
      <c r="I31" s="1077">
        <v>2976</v>
      </c>
      <c r="J31" s="1126">
        <v>2504</v>
      </c>
      <c r="K31" s="1042">
        <v>707</v>
      </c>
      <c r="L31" s="989">
        <f t="shared" si="0"/>
        <v>701</v>
      </c>
      <c r="M31" s="990"/>
      <c r="N31" s="991"/>
      <c r="O31" s="1036">
        <f t="shared" si="1"/>
        <v>1408</v>
      </c>
      <c r="P31" s="1037">
        <f t="shared" si="2"/>
        <v>56.23003194888179</v>
      </c>
      <c r="Q31" s="1103"/>
      <c r="R31" s="1113">
        <v>1408</v>
      </c>
      <c r="S31" s="1127"/>
      <c r="T31" s="1077"/>
    </row>
    <row r="32" spans="1:20" ht="15.75" thickBot="1">
      <c r="A32" s="415" t="s">
        <v>577</v>
      </c>
      <c r="B32" s="416" t="s">
        <v>578</v>
      </c>
      <c r="C32" s="417">
        <v>0</v>
      </c>
      <c r="D32" s="417">
        <v>0</v>
      </c>
      <c r="E32" s="489">
        <v>557</v>
      </c>
      <c r="F32" s="1076"/>
      <c r="G32" s="1076"/>
      <c r="H32" s="1076"/>
      <c r="I32" s="1077"/>
      <c r="J32" s="1126"/>
      <c r="K32" s="1042"/>
      <c r="L32" s="989">
        <f t="shared" si="0"/>
        <v>0</v>
      </c>
      <c r="M32" s="990"/>
      <c r="N32" s="991"/>
      <c r="O32" s="1036">
        <f t="shared" si="1"/>
        <v>0</v>
      </c>
      <c r="P32" s="1037" t="e">
        <f t="shared" si="2"/>
        <v>#DIV/0!</v>
      </c>
      <c r="Q32" s="1103"/>
      <c r="R32" s="1113">
        <v>0</v>
      </c>
      <c r="S32" s="1127"/>
      <c r="T32" s="1077"/>
    </row>
    <row r="33" spans="1:20" ht="15.75" thickBot="1">
      <c r="A33" s="415" t="s">
        <v>579</v>
      </c>
      <c r="B33" s="416" t="s">
        <v>580</v>
      </c>
      <c r="C33" s="417">
        <v>1711</v>
      </c>
      <c r="D33" s="417">
        <v>1801</v>
      </c>
      <c r="E33" s="489">
        <v>551</v>
      </c>
      <c r="F33" s="1076">
        <v>72</v>
      </c>
      <c r="G33" s="1076">
        <v>64</v>
      </c>
      <c r="H33" s="1076">
        <v>48</v>
      </c>
      <c r="I33" s="1077">
        <v>57</v>
      </c>
      <c r="J33" s="1126"/>
      <c r="K33" s="1042">
        <v>14</v>
      </c>
      <c r="L33" s="989">
        <f t="shared" si="0"/>
        <v>15</v>
      </c>
      <c r="M33" s="990"/>
      <c r="N33" s="991"/>
      <c r="O33" s="1036">
        <f t="shared" si="1"/>
        <v>29</v>
      </c>
      <c r="P33" s="1037" t="e">
        <f t="shared" si="2"/>
        <v>#DIV/0!</v>
      </c>
      <c r="Q33" s="1103"/>
      <c r="R33" s="1113">
        <v>29</v>
      </c>
      <c r="S33" s="1127"/>
      <c r="T33" s="1077"/>
    </row>
    <row r="34" spans="1:20" ht="15.75" thickBot="1">
      <c r="A34" s="378" t="s">
        <v>581</v>
      </c>
      <c r="B34" s="422"/>
      <c r="C34" s="423">
        <v>569</v>
      </c>
      <c r="D34" s="423">
        <v>614</v>
      </c>
      <c r="E34" s="496" t="s">
        <v>582</v>
      </c>
      <c r="F34" s="1078">
        <v>68</v>
      </c>
      <c r="G34" s="1078">
        <v>58</v>
      </c>
      <c r="H34" s="1078">
        <v>65</v>
      </c>
      <c r="I34" s="1079">
        <v>48</v>
      </c>
      <c r="J34" s="1133">
        <v>149</v>
      </c>
      <c r="K34" s="1064">
        <v>8</v>
      </c>
      <c r="L34" s="989">
        <f t="shared" si="0"/>
        <v>21</v>
      </c>
      <c r="M34" s="1003"/>
      <c r="N34" s="991"/>
      <c r="O34" s="1036">
        <f t="shared" si="1"/>
        <v>29</v>
      </c>
      <c r="P34" s="1037">
        <f t="shared" si="2"/>
        <v>19.463087248322147</v>
      </c>
      <c r="Q34" s="1103"/>
      <c r="R34" s="1109">
        <v>29</v>
      </c>
      <c r="S34" s="1134"/>
      <c r="T34" s="1079"/>
    </row>
    <row r="35" spans="1:20" ht="15.75" thickBot="1">
      <c r="A35" s="505" t="s">
        <v>583</v>
      </c>
      <c r="B35" s="506" t="s">
        <v>584</v>
      </c>
      <c r="C35" s="507">
        <f>SUM(C25:C34)</f>
        <v>25899</v>
      </c>
      <c r="D35" s="507">
        <f>SUM(D25:D34)</f>
        <v>29268</v>
      </c>
      <c r="E35" s="508"/>
      <c r="F35" s="1067">
        <f aca="true" t="shared" si="3" ref="F35:N35">SUM(F25:F34)</f>
        <v>12756</v>
      </c>
      <c r="G35" s="1067">
        <f t="shared" si="3"/>
        <v>13601</v>
      </c>
      <c r="H35" s="1067">
        <f t="shared" si="3"/>
        <v>14908</v>
      </c>
      <c r="I35" s="1067">
        <f t="shared" si="3"/>
        <v>14639</v>
      </c>
      <c r="J35" s="1135">
        <f t="shared" si="3"/>
        <v>12610</v>
      </c>
      <c r="K35" s="1067">
        <f t="shared" si="3"/>
        <v>3935</v>
      </c>
      <c r="L35" s="1067">
        <f t="shared" si="3"/>
        <v>3436</v>
      </c>
      <c r="M35" s="1067">
        <f t="shared" si="3"/>
        <v>0</v>
      </c>
      <c r="N35" s="1070">
        <f t="shared" si="3"/>
        <v>0</v>
      </c>
      <c r="O35" s="1036">
        <f t="shared" si="1"/>
        <v>7371</v>
      </c>
      <c r="P35" s="1037">
        <f t="shared" si="2"/>
        <v>58.453608247422686</v>
      </c>
      <c r="Q35" s="1103"/>
      <c r="R35" s="1067">
        <f>SUM(R25:R34)</f>
        <v>7371</v>
      </c>
      <c r="S35" s="1088">
        <f>SUM(S25:S34)</f>
        <v>0</v>
      </c>
      <c r="T35" s="1067">
        <f>SUM(T25:T34)</f>
        <v>0</v>
      </c>
    </row>
    <row r="36" spans="1:20" ht="15.75" thickBot="1">
      <c r="A36" s="402" t="s">
        <v>585</v>
      </c>
      <c r="B36" s="403" t="s">
        <v>586</v>
      </c>
      <c r="C36" s="298">
        <v>0</v>
      </c>
      <c r="D36" s="298">
        <v>0</v>
      </c>
      <c r="E36" s="481">
        <v>601</v>
      </c>
      <c r="F36" s="1073">
        <v>811</v>
      </c>
      <c r="G36" s="1073">
        <v>932</v>
      </c>
      <c r="H36" s="1073">
        <v>857</v>
      </c>
      <c r="I36" s="1075">
        <v>844</v>
      </c>
      <c r="J36" s="1124"/>
      <c r="K36" s="1032">
        <v>270</v>
      </c>
      <c r="L36" s="989">
        <f t="shared" si="0"/>
        <v>286</v>
      </c>
      <c r="M36" s="1021"/>
      <c r="N36" s="991"/>
      <c r="O36" s="1036">
        <f t="shared" si="1"/>
        <v>556</v>
      </c>
      <c r="P36" s="1037" t="e">
        <f t="shared" si="2"/>
        <v>#DIV/0!</v>
      </c>
      <c r="Q36" s="1103"/>
      <c r="R36" s="1120">
        <v>556</v>
      </c>
      <c r="S36" s="1132"/>
      <c r="T36" s="1075"/>
    </row>
    <row r="37" spans="1:20" ht="15.75" thickBot="1">
      <c r="A37" s="415" t="s">
        <v>587</v>
      </c>
      <c r="B37" s="416" t="s">
        <v>588</v>
      </c>
      <c r="C37" s="417">
        <v>1190</v>
      </c>
      <c r="D37" s="417">
        <v>1857</v>
      </c>
      <c r="E37" s="489">
        <v>602</v>
      </c>
      <c r="F37" s="1076">
        <v>278</v>
      </c>
      <c r="G37" s="1076">
        <v>380</v>
      </c>
      <c r="H37" s="1076">
        <v>309</v>
      </c>
      <c r="I37" s="1077">
        <v>272</v>
      </c>
      <c r="J37" s="1126"/>
      <c r="K37" s="1042">
        <v>5</v>
      </c>
      <c r="L37" s="989">
        <f t="shared" si="0"/>
        <v>9</v>
      </c>
      <c r="M37" s="990"/>
      <c r="N37" s="991"/>
      <c r="O37" s="1036">
        <f t="shared" si="1"/>
        <v>14</v>
      </c>
      <c r="P37" s="1037" t="e">
        <f t="shared" si="2"/>
        <v>#DIV/0!</v>
      </c>
      <c r="Q37" s="1103"/>
      <c r="R37" s="1113">
        <v>14</v>
      </c>
      <c r="S37" s="1127"/>
      <c r="T37" s="1077"/>
    </row>
    <row r="38" spans="1:20" ht="15.75" thickBot="1">
      <c r="A38" s="415" t="s">
        <v>589</v>
      </c>
      <c r="B38" s="416" t="s">
        <v>590</v>
      </c>
      <c r="C38" s="417">
        <v>0</v>
      </c>
      <c r="D38" s="417">
        <v>0</v>
      </c>
      <c r="E38" s="489">
        <v>604</v>
      </c>
      <c r="F38" s="1076"/>
      <c r="G38" s="1076">
        <v>5</v>
      </c>
      <c r="H38" s="1076"/>
      <c r="I38" s="1077"/>
      <c r="J38" s="1126"/>
      <c r="K38" s="1042"/>
      <c r="L38" s="989">
        <f t="shared" si="0"/>
        <v>0</v>
      </c>
      <c r="M38" s="990"/>
      <c r="N38" s="991"/>
      <c r="O38" s="1036">
        <f t="shared" si="1"/>
        <v>0</v>
      </c>
      <c r="P38" s="1037" t="e">
        <f t="shared" si="2"/>
        <v>#DIV/0!</v>
      </c>
      <c r="Q38" s="1103"/>
      <c r="R38" s="1113"/>
      <c r="S38" s="1127"/>
      <c r="T38" s="1077"/>
    </row>
    <row r="39" spans="1:20" ht="15.75" thickBot="1">
      <c r="A39" s="415" t="s">
        <v>591</v>
      </c>
      <c r="B39" s="416" t="s">
        <v>592</v>
      </c>
      <c r="C39" s="417">
        <v>12472</v>
      </c>
      <c r="D39" s="417">
        <v>13728</v>
      </c>
      <c r="E39" s="489" t="s">
        <v>593</v>
      </c>
      <c r="F39" s="1076">
        <v>11310</v>
      </c>
      <c r="G39" s="1076">
        <v>11943</v>
      </c>
      <c r="H39" s="1076">
        <v>13364</v>
      </c>
      <c r="I39" s="1077">
        <v>12980</v>
      </c>
      <c r="J39" s="1126">
        <v>12610</v>
      </c>
      <c r="K39" s="1042">
        <v>3159</v>
      </c>
      <c r="L39" s="989">
        <f t="shared" si="0"/>
        <v>3237</v>
      </c>
      <c r="M39" s="990"/>
      <c r="N39" s="991"/>
      <c r="O39" s="1036">
        <f t="shared" si="1"/>
        <v>6396</v>
      </c>
      <c r="P39" s="1037">
        <f t="shared" si="2"/>
        <v>50.72164948453608</v>
      </c>
      <c r="Q39" s="1103"/>
      <c r="R39" s="1113">
        <v>6396</v>
      </c>
      <c r="S39" s="1127"/>
      <c r="T39" s="1077"/>
    </row>
    <row r="40" spans="1:20" ht="15.75" thickBot="1">
      <c r="A40" s="378" t="s">
        <v>594</v>
      </c>
      <c r="B40" s="422"/>
      <c r="C40" s="423">
        <v>12330</v>
      </c>
      <c r="D40" s="423">
        <v>13218</v>
      </c>
      <c r="E40" s="496" t="s">
        <v>595</v>
      </c>
      <c r="F40" s="1078">
        <v>361</v>
      </c>
      <c r="G40" s="1078">
        <v>369</v>
      </c>
      <c r="H40" s="1078">
        <v>411</v>
      </c>
      <c r="I40" s="1079">
        <v>550</v>
      </c>
      <c r="J40" s="1133"/>
      <c r="K40" s="1064">
        <v>174</v>
      </c>
      <c r="L40" s="989">
        <f t="shared" si="0"/>
        <v>231</v>
      </c>
      <c r="M40" s="1003"/>
      <c r="N40" s="991"/>
      <c r="O40" s="1036">
        <f t="shared" si="1"/>
        <v>405</v>
      </c>
      <c r="P40" s="1037" t="e">
        <f t="shared" si="2"/>
        <v>#DIV/0!</v>
      </c>
      <c r="Q40" s="1103"/>
      <c r="R40" s="1109">
        <v>405</v>
      </c>
      <c r="S40" s="1134"/>
      <c r="T40" s="1079"/>
    </row>
    <row r="41" spans="1:20" ht="15.75" thickBot="1">
      <c r="A41" s="505" t="s">
        <v>596</v>
      </c>
      <c r="B41" s="506" t="s">
        <v>597</v>
      </c>
      <c r="C41" s="507">
        <f>SUM(C36:C40)</f>
        <v>25992</v>
      </c>
      <c r="D41" s="507">
        <f>SUM(D36:D40)</f>
        <v>28803</v>
      </c>
      <c r="E41" s="508" t="s">
        <v>529</v>
      </c>
      <c r="F41" s="1067">
        <f aca="true" t="shared" si="4" ref="F41:N41">SUM(F36:F40)</f>
        <v>12760</v>
      </c>
      <c r="G41" s="1067">
        <f t="shared" si="4"/>
        <v>13629</v>
      </c>
      <c r="H41" s="1067">
        <f t="shared" si="4"/>
        <v>14941</v>
      </c>
      <c r="I41" s="1067">
        <f t="shared" si="4"/>
        <v>14646</v>
      </c>
      <c r="J41" s="1135">
        <f t="shared" si="4"/>
        <v>12610</v>
      </c>
      <c r="K41" s="1067">
        <f t="shared" si="4"/>
        <v>3608</v>
      </c>
      <c r="L41" s="1080">
        <f t="shared" si="4"/>
        <v>3763</v>
      </c>
      <c r="M41" s="1067">
        <f t="shared" si="4"/>
        <v>0</v>
      </c>
      <c r="N41" s="1070">
        <f t="shared" si="4"/>
        <v>0</v>
      </c>
      <c r="O41" s="1036">
        <f t="shared" si="1"/>
        <v>7371</v>
      </c>
      <c r="P41" s="1037">
        <f t="shared" si="2"/>
        <v>58.453608247422686</v>
      </c>
      <c r="Q41" s="1103"/>
      <c r="R41" s="1067">
        <f>SUM(R36:R40)</f>
        <v>7371</v>
      </c>
      <c r="S41" s="1088">
        <f>SUM(S36:S40)</f>
        <v>0</v>
      </c>
      <c r="T41" s="1067">
        <f>SUM(T36:T40)</f>
        <v>0</v>
      </c>
    </row>
    <row r="42" spans="1:20" ht="6.75" customHeight="1" thickBot="1">
      <c r="A42" s="378"/>
      <c r="B42" s="252"/>
      <c r="C42" s="253"/>
      <c r="D42" s="253"/>
      <c r="E42" s="525"/>
      <c r="F42" s="1078"/>
      <c r="G42" s="1078"/>
      <c r="H42" s="1078"/>
      <c r="I42" s="1082"/>
      <c r="J42" s="1136"/>
      <c r="K42" s="1078"/>
      <c r="L42" s="1084"/>
      <c r="M42" s="1085">
        <f>S42-L42</f>
        <v>0</v>
      </c>
      <c r="N42" s="1084"/>
      <c r="O42" s="1036">
        <f t="shared" si="1"/>
        <v>0</v>
      </c>
      <c r="P42" s="1037" t="e">
        <f t="shared" si="2"/>
        <v>#DIV/0!</v>
      </c>
      <c r="Q42" s="1103"/>
      <c r="R42" s="1137"/>
      <c r="S42" s="1082"/>
      <c r="T42" s="1082"/>
    </row>
    <row r="43" spans="1:20" ht="15.75" thickBot="1">
      <c r="A43" s="535" t="s">
        <v>598</v>
      </c>
      <c r="B43" s="506" t="s">
        <v>560</v>
      </c>
      <c r="C43" s="507">
        <f>+C41-C39</f>
        <v>13520</v>
      </c>
      <c r="D43" s="507">
        <f>+D41-D39</f>
        <v>15075</v>
      </c>
      <c r="E43" s="508" t="s">
        <v>529</v>
      </c>
      <c r="F43" s="1067">
        <f aca="true" t="shared" si="5" ref="F43:N43">F41-F39</f>
        <v>1450</v>
      </c>
      <c r="G43" s="1067">
        <f t="shared" si="5"/>
        <v>1686</v>
      </c>
      <c r="H43" s="1067">
        <f t="shared" si="5"/>
        <v>1577</v>
      </c>
      <c r="I43" s="1067">
        <f t="shared" si="5"/>
        <v>1666</v>
      </c>
      <c r="J43" s="1067">
        <f t="shared" si="5"/>
        <v>0</v>
      </c>
      <c r="K43" s="1067">
        <f t="shared" si="5"/>
        <v>449</v>
      </c>
      <c r="L43" s="1080">
        <f t="shared" si="5"/>
        <v>526</v>
      </c>
      <c r="M43" s="1067">
        <f t="shared" si="5"/>
        <v>0</v>
      </c>
      <c r="N43" s="1088">
        <f t="shared" si="5"/>
        <v>0</v>
      </c>
      <c r="O43" s="1036">
        <f t="shared" si="1"/>
        <v>975</v>
      </c>
      <c r="P43" s="1037" t="e">
        <f t="shared" si="2"/>
        <v>#DIV/0!</v>
      </c>
      <c r="Q43" s="1103"/>
      <c r="R43" s="1067">
        <f>R41-R39</f>
        <v>975</v>
      </c>
      <c r="S43" s="1088">
        <f>S41-S39</f>
        <v>0</v>
      </c>
      <c r="T43" s="1067">
        <f>T41-T39</f>
        <v>0</v>
      </c>
    </row>
    <row r="44" spans="1:20" ht="15.75" thickBot="1">
      <c r="A44" s="505" t="s">
        <v>599</v>
      </c>
      <c r="B44" s="506" t="s">
        <v>600</v>
      </c>
      <c r="C44" s="507">
        <f>+C41-C35</f>
        <v>93</v>
      </c>
      <c r="D44" s="507">
        <f>+D41-D35</f>
        <v>-465</v>
      </c>
      <c r="E44" s="508" t="s">
        <v>529</v>
      </c>
      <c r="F44" s="1067">
        <f aca="true" t="shared" si="6" ref="F44:N44">F41-F35</f>
        <v>4</v>
      </c>
      <c r="G44" s="1067">
        <f t="shared" si="6"/>
        <v>28</v>
      </c>
      <c r="H44" s="1067">
        <f t="shared" si="6"/>
        <v>33</v>
      </c>
      <c r="I44" s="1067">
        <f t="shared" si="6"/>
        <v>7</v>
      </c>
      <c r="J44" s="1067">
        <f t="shared" si="6"/>
        <v>0</v>
      </c>
      <c r="K44" s="1067">
        <f t="shared" si="6"/>
        <v>-327</v>
      </c>
      <c r="L44" s="1080">
        <f t="shared" si="6"/>
        <v>327</v>
      </c>
      <c r="M44" s="1067">
        <f t="shared" si="6"/>
        <v>0</v>
      </c>
      <c r="N44" s="1088">
        <f t="shared" si="6"/>
        <v>0</v>
      </c>
      <c r="O44" s="1036">
        <f t="shared" si="1"/>
        <v>0</v>
      </c>
      <c r="P44" s="1037" t="e">
        <f t="shared" si="2"/>
        <v>#DIV/0!</v>
      </c>
      <c r="Q44" s="1103"/>
      <c r="R44" s="1067">
        <f>R41-R35</f>
        <v>0</v>
      </c>
      <c r="S44" s="1088">
        <f>S41-S35</f>
        <v>0</v>
      </c>
      <c r="T44" s="1067">
        <f>T41-T35</f>
        <v>0</v>
      </c>
    </row>
    <row r="45" spans="1:20" ht="15.75" thickBot="1">
      <c r="A45" s="537" t="s">
        <v>601</v>
      </c>
      <c r="B45" s="538" t="s">
        <v>560</v>
      </c>
      <c r="C45" s="539">
        <f>+C44-C39</f>
        <v>-12379</v>
      </c>
      <c r="D45" s="539">
        <f>+D44-D39</f>
        <v>-14193</v>
      </c>
      <c r="E45" s="540" t="s">
        <v>529</v>
      </c>
      <c r="F45" s="1067">
        <f aca="true" t="shared" si="7" ref="F45:N45">F44-F39</f>
        <v>-11306</v>
      </c>
      <c r="G45" s="1067">
        <f t="shared" si="7"/>
        <v>-11915</v>
      </c>
      <c r="H45" s="1067">
        <f t="shared" si="7"/>
        <v>-13331</v>
      </c>
      <c r="I45" s="1067">
        <f t="shared" si="7"/>
        <v>-12973</v>
      </c>
      <c r="J45" s="1067">
        <f t="shared" si="7"/>
        <v>-12610</v>
      </c>
      <c r="K45" s="1067">
        <f t="shared" si="7"/>
        <v>-3486</v>
      </c>
      <c r="L45" s="1080">
        <f t="shared" si="7"/>
        <v>-2910</v>
      </c>
      <c r="M45" s="1067">
        <f t="shared" si="7"/>
        <v>0</v>
      </c>
      <c r="N45" s="1088">
        <f t="shared" si="7"/>
        <v>0</v>
      </c>
      <c r="O45" s="1036">
        <f t="shared" si="1"/>
        <v>-6396</v>
      </c>
      <c r="P45" s="1071">
        <f t="shared" si="2"/>
        <v>50.72164948453608</v>
      </c>
      <c r="Q45" s="1103"/>
      <c r="R45" s="1067">
        <f>R44-R39</f>
        <v>-6396</v>
      </c>
      <c r="S45" s="1088">
        <f>S44-S39</f>
        <v>0</v>
      </c>
      <c r="T45" s="1067">
        <f>T44-T39</f>
        <v>0</v>
      </c>
    </row>
    <row r="48" spans="1:20" ht="14.25">
      <c r="A48" s="1089" t="s">
        <v>675</v>
      </c>
      <c r="O48"/>
      <c r="P48"/>
      <c r="Q48"/>
      <c r="R48"/>
      <c r="S48"/>
      <c r="T48"/>
    </row>
    <row r="49" spans="1:20" ht="14.25">
      <c r="A49" s="1090" t="s">
        <v>676</v>
      </c>
      <c r="O49"/>
      <c r="P49"/>
      <c r="Q49"/>
      <c r="R49"/>
      <c r="S49"/>
      <c r="T49"/>
    </row>
    <row r="50" spans="1:20" ht="14.25">
      <c r="A50" s="1091" t="s">
        <v>677</v>
      </c>
      <c r="O50"/>
      <c r="P50"/>
      <c r="Q50"/>
      <c r="R50"/>
      <c r="S50"/>
      <c r="T50"/>
    </row>
    <row r="51" spans="1:20" ht="14.25">
      <c r="A51" s="1092"/>
      <c r="O51"/>
      <c r="P51"/>
      <c r="Q51"/>
      <c r="R51"/>
      <c r="S51"/>
      <c r="T51"/>
    </row>
    <row r="52" spans="1:20" ht="12.75">
      <c r="A52" t="s">
        <v>690</v>
      </c>
      <c r="O52"/>
      <c r="P52"/>
      <c r="Q52"/>
      <c r="R52"/>
      <c r="S52"/>
      <c r="T52"/>
    </row>
    <row r="53" spans="15:20" ht="12.75">
      <c r="O53"/>
      <c r="P53"/>
      <c r="Q53"/>
      <c r="R53"/>
      <c r="S53"/>
      <c r="T53"/>
    </row>
    <row r="54" spans="1:20" ht="12.75">
      <c r="A54" t="s">
        <v>691</v>
      </c>
      <c r="O54"/>
      <c r="P54"/>
      <c r="Q54"/>
      <c r="R54"/>
      <c r="S54"/>
      <c r="T54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37.7109375" style="0" customWidth="1"/>
    <col min="2" max="2" width="13.57421875" style="0" customWidth="1"/>
    <col min="3" max="4" width="10.8515625" style="0" hidden="1" customWidth="1"/>
    <col min="5" max="5" width="6.421875" style="349" customWidth="1"/>
    <col min="6" max="6" width="11.7109375" style="351" customWidth="1"/>
    <col min="7" max="8" width="11.57421875" style="351" customWidth="1"/>
    <col min="9" max="9" width="11.57421875" style="1103" customWidth="1"/>
    <col min="10" max="10" width="11.421875" style="1103" customWidth="1"/>
    <col min="11" max="11" width="9.8515625" style="1103" customWidth="1"/>
    <col min="12" max="12" width="9.140625" style="1103" customWidth="1"/>
    <col min="13" max="13" width="9.28125" style="1103" bestFit="1" customWidth="1"/>
    <col min="14" max="14" width="9.140625" style="1103" customWidth="1"/>
    <col min="15" max="15" width="12.00390625" style="1103" customWidth="1"/>
    <col min="16" max="16" width="9.140625" style="1270" customWidth="1"/>
    <col min="17" max="17" width="3.421875" style="1103" customWidth="1"/>
    <col min="18" max="18" width="12.57421875" style="1103" customWidth="1"/>
    <col min="19" max="19" width="11.8515625" style="1103" customWidth="1"/>
    <col min="20" max="20" width="12.421875" style="1103" customWidth="1"/>
    <col min="21" max="30" width="9.140625" style="529" customWidth="1"/>
  </cols>
  <sheetData>
    <row r="1" spans="1:30" ht="26.25">
      <c r="A1" s="348" t="s">
        <v>667</v>
      </c>
      <c r="F1"/>
      <c r="G1"/>
      <c r="H1"/>
      <c r="I1" s="529"/>
      <c r="J1" s="304"/>
      <c r="K1" s="304"/>
      <c r="L1" s="529"/>
      <c r="M1" s="529"/>
      <c r="N1" s="529"/>
      <c r="O1" s="529"/>
      <c r="P1" s="878"/>
      <c r="Q1" s="529"/>
      <c r="R1" s="529"/>
      <c r="S1" s="529"/>
      <c r="T1" s="529"/>
      <c r="U1"/>
      <c r="V1"/>
      <c r="W1"/>
      <c r="X1"/>
      <c r="Y1"/>
      <c r="Z1"/>
      <c r="AA1"/>
      <c r="AB1"/>
      <c r="AC1"/>
      <c r="AD1"/>
    </row>
    <row r="2" spans="1:11" ht="21.75" customHeight="1">
      <c r="A2" s="350" t="s">
        <v>501</v>
      </c>
      <c r="B2" s="351"/>
      <c r="J2" s="1269"/>
      <c r="K2" s="1269"/>
    </row>
    <row r="3" spans="1:11" ht="12.75">
      <c r="A3" s="235"/>
      <c r="J3" s="1269"/>
      <c r="K3" s="1269"/>
    </row>
    <row r="4" spans="2:11" ht="13.5" thickBot="1">
      <c r="B4" s="352"/>
      <c r="C4" s="352"/>
      <c r="D4" s="352"/>
      <c r="E4" s="353"/>
      <c r="F4" s="1271"/>
      <c r="G4" s="1271"/>
      <c r="J4" s="1269"/>
      <c r="K4" s="1269"/>
    </row>
    <row r="5" spans="1:11" ht="16.5" thickBot="1">
      <c r="A5" s="354" t="s">
        <v>502</v>
      </c>
      <c r="B5" s="1272" t="s">
        <v>692</v>
      </c>
      <c r="C5" s="356"/>
      <c r="D5" s="356"/>
      <c r="E5" s="357"/>
      <c r="F5" s="1273"/>
      <c r="G5" s="1274"/>
      <c r="H5" s="1275"/>
      <c r="I5" s="1276"/>
      <c r="J5" s="1277"/>
      <c r="K5" s="1277"/>
    </row>
    <row r="6" spans="1:11" ht="23.25" customHeight="1" thickBot="1">
      <c r="A6" s="235" t="s">
        <v>503</v>
      </c>
      <c r="J6" s="1269"/>
      <c r="K6" s="1269"/>
    </row>
    <row r="7" spans="1:30" s="349" customFormat="1" ht="15.75" thickBot="1">
      <c r="A7" s="1278"/>
      <c r="B7" s="1279"/>
      <c r="C7" s="1279"/>
      <c r="D7" s="1279"/>
      <c r="E7" s="1279"/>
      <c r="F7" s="1279"/>
      <c r="G7" s="1279"/>
      <c r="H7" s="1280"/>
      <c r="I7" s="1281"/>
      <c r="J7" s="949" t="s">
        <v>6</v>
      </c>
      <c r="K7" s="950" t="s">
        <v>504</v>
      </c>
      <c r="L7" s="951"/>
      <c r="M7" s="1282"/>
      <c r="N7" s="1283"/>
      <c r="O7" s="1093" t="s">
        <v>505</v>
      </c>
      <c r="P7" s="1094" t="s">
        <v>506</v>
      </c>
      <c r="Q7" s="1284"/>
      <c r="R7" s="1285" t="s">
        <v>669</v>
      </c>
      <c r="S7" s="1285" t="s">
        <v>670</v>
      </c>
      <c r="T7" s="1285" t="s">
        <v>669</v>
      </c>
      <c r="U7" s="1284"/>
      <c r="V7" s="1284"/>
      <c r="W7" s="1284"/>
      <c r="X7" s="1284"/>
      <c r="Y7" s="1284"/>
      <c r="Z7" s="1284"/>
      <c r="AA7" s="1284"/>
      <c r="AB7" s="1284"/>
      <c r="AC7" s="1284"/>
      <c r="AD7" s="1284"/>
    </row>
    <row r="8" spans="1:30" s="349" customFormat="1" ht="13.5" thickBot="1">
      <c r="A8" s="1286" t="s">
        <v>4</v>
      </c>
      <c r="B8" s="1287" t="s">
        <v>507</v>
      </c>
      <c r="C8" s="1287" t="s">
        <v>508</v>
      </c>
      <c r="D8" s="1287" t="s">
        <v>509</v>
      </c>
      <c r="E8" s="1287" t="s">
        <v>510</v>
      </c>
      <c r="F8" s="1287" t="s">
        <v>671</v>
      </c>
      <c r="G8" s="1287" t="s">
        <v>511</v>
      </c>
      <c r="H8" s="1288" t="s">
        <v>512</v>
      </c>
      <c r="I8" s="1289" t="s">
        <v>513</v>
      </c>
      <c r="J8" s="955">
        <v>2011</v>
      </c>
      <c r="K8" s="956" t="s">
        <v>516</v>
      </c>
      <c r="L8" s="957" t="s">
        <v>519</v>
      </c>
      <c r="M8" s="957" t="s">
        <v>522</v>
      </c>
      <c r="N8" s="958" t="s">
        <v>525</v>
      </c>
      <c r="O8" s="1096" t="s">
        <v>526</v>
      </c>
      <c r="P8" s="1097" t="s">
        <v>527</v>
      </c>
      <c r="Q8" s="1284"/>
      <c r="R8" s="1290" t="s">
        <v>672</v>
      </c>
      <c r="S8" s="1291" t="s">
        <v>673</v>
      </c>
      <c r="T8" s="1291" t="s">
        <v>674</v>
      </c>
      <c r="U8" s="1284"/>
      <c r="V8" s="1284"/>
      <c r="W8" s="1284"/>
      <c r="X8" s="1284"/>
      <c r="Y8" s="1284"/>
      <c r="Z8" s="1284"/>
      <c r="AA8" s="1284"/>
      <c r="AB8" s="1284"/>
      <c r="AC8" s="1284"/>
      <c r="AD8" s="1284"/>
    </row>
    <row r="9" spans="1:20" ht="12.75">
      <c r="A9" s="1292" t="s">
        <v>528</v>
      </c>
      <c r="B9" s="1293"/>
      <c r="C9" s="1294">
        <v>104</v>
      </c>
      <c r="D9" s="1294">
        <v>104</v>
      </c>
      <c r="E9" s="1295"/>
      <c r="F9" s="1296">
        <v>78</v>
      </c>
      <c r="G9" s="1296">
        <v>75</v>
      </c>
      <c r="H9" s="1296">
        <v>74</v>
      </c>
      <c r="I9" s="1297">
        <v>77</v>
      </c>
      <c r="J9" s="1101"/>
      <c r="K9" s="966">
        <v>75</v>
      </c>
      <c r="L9" s="967"/>
      <c r="M9" s="968"/>
      <c r="N9" s="969"/>
      <c r="O9" s="1005" t="s">
        <v>529</v>
      </c>
      <c r="P9" s="1102" t="s">
        <v>529</v>
      </c>
      <c r="R9" s="1104">
        <v>75</v>
      </c>
      <c r="S9" s="972"/>
      <c r="T9" s="972"/>
    </row>
    <row r="10" spans="1:20" ht="13.5" thickBot="1">
      <c r="A10" s="1298" t="s">
        <v>530</v>
      </c>
      <c r="B10" s="1299"/>
      <c r="C10" s="1300">
        <v>101</v>
      </c>
      <c r="D10" s="1300">
        <v>104</v>
      </c>
      <c r="E10" s="1301"/>
      <c r="F10" s="1302">
        <v>73</v>
      </c>
      <c r="G10" s="1302">
        <v>71</v>
      </c>
      <c r="H10" s="1302">
        <v>70</v>
      </c>
      <c r="I10" s="1303">
        <v>69</v>
      </c>
      <c r="J10" s="1106"/>
      <c r="K10" s="977">
        <v>65</v>
      </c>
      <c r="L10" s="978"/>
      <c r="M10" s="979"/>
      <c r="N10" s="980"/>
      <c r="O10" s="1107" t="s">
        <v>529</v>
      </c>
      <c r="P10" s="1108" t="s">
        <v>529</v>
      </c>
      <c r="R10" s="1109">
        <v>65</v>
      </c>
      <c r="S10" s="983"/>
      <c r="T10" s="983"/>
    </row>
    <row r="11" spans="1:20" ht="12.75">
      <c r="A11" s="1304" t="s">
        <v>531</v>
      </c>
      <c r="B11" s="1305" t="s">
        <v>532</v>
      </c>
      <c r="C11" s="1306">
        <v>37915</v>
      </c>
      <c r="D11" s="1306">
        <v>39774</v>
      </c>
      <c r="E11" s="1307" t="s">
        <v>533</v>
      </c>
      <c r="F11" s="1308">
        <v>15286</v>
      </c>
      <c r="G11" s="1308">
        <v>16458</v>
      </c>
      <c r="H11" s="1308">
        <v>15309</v>
      </c>
      <c r="I11" s="1309">
        <v>15839</v>
      </c>
      <c r="J11" s="1110" t="s">
        <v>529</v>
      </c>
      <c r="K11" s="988">
        <v>15839.87</v>
      </c>
      <c r="L11" s="989">
        <f>R11-K11</f>
        <v>25.1299999999992</v>
      </c>
      <c r="M11" s="990"/>
      <c r="N11" s="991"/>
      <c r="O11" s="992" t="s">
        <v>529</v>
      </c>
      <c r="P11" s="1111" t="s">
        <v>529</v>
      </c>
      <c r="R11" s="1104">
        <v>15865</v>
      </c>
      <c r="S11" s="994"/>
      <c r="T11" s="994"/>
    </row>
    <row r="12" spans="1:20" ht="12.75">
      <c r="A12" s="1310" t="s">
        <v>534</v>
      </c>
      <c r="B12" s="1311" t="s">
        <v>535</v>
      </c>
      <c r="C12" s="1312">
        <v>-16164</v>
      </c>
      <c r="D12" s="1312">
        <v>-17825</v>
      </c>
      <c r="E12" s="1307" t="s">
        <v>536</v>
      </c>
      <c r="F12" s="1308">
        <v>-14113</v>
      </c>
      <c r="G12" s="1308">
        <v>-15252</v>
      </c>
      <c r="H12" s="1308">
        <v>-14434</v>
      </c>
      <c r="I12" s="1309">
        <v>15278</v>
      </c>
      <c r="J12" s="1112" t="s">
        <v>529</v>
      </c>
      <c r="K12" s="996">
        <v>15335.5</v>
      </c>
      <c r="L12" s="989">
        <f aca="true" t="shared" si="0" ref="L12:L40">R12-K12</f>
        <v>68.5</v>
      </c>
      <c r="M12" s="990"/>
      <c r="N12" s="991"/>
      <c r="O12" s="992" t="s">
        <v>529</v>
      </c>
      <c r="P12" s="1111" t="s">
        <v>529</v>
      </c>
      <c r="R12" s="1113">
        <v>15404</v>
      </c>
      <c r="S12" s="994"/>
      <c r="T12" s="994"/>
    </row>
    <row r="13" spans="1:20" ht="12.75">
      <c r="A13" s="1310" t="s">
        <v>537</v>
      </c>
      <c r="B13" s="1311" t="s">
        <v>538</v>
      </c>
      <c r="C13" s="1312">
        <v>604</v>
      </c>
      <c r="D13" s="1312">
        <v>619</v>
      </c>
      <c r="E13" s="1307" t="s">
        <v>539</v>
      </c>
      <c r="F13" s="1308">
        <v>865.85</v>
      </c>
      <c r="G13" s="1308">
        <v>976.33</v>
      </c>
      <c r="H13" s="1308">
        <v>491.49</v>
      </c>
      <c r="I13" s="1309">
        <v>436</v>
      </c>
      <c r="J13" s="1112" t="s">
        <v>529</v>
      </c>
      <c r="K13" s="996">
        <v>542.6</v>
      </c>
      <c r="L13" s="989">
        <f t="shared" si="0"/>
        <v>-188.60000000000002</v>
      </c>
      <c r="M13" s="990"/>
      <c r="N13" s="991"/>
      <c r="O13" s="992" t="s">
        <v>529</v>
      </c>
      <c r="P13" s="1111" t="s">
        <v>529</v>
      </c>
      <c r="R13" s="1113">
        <v>354</v>
      </c>
      <c r="S13" s="994"/>
      <c r="T13" s="994"/>
    </row>
    <row r="14" spans="1:20" ht="12.75">
      <c r="A14" s="1310" t="s">
        <v>540</v>
      </c>
      <c r="B14" s="1311" t="s">
        <v>541</v>
      </c>
      <c r="C14" s="1312">
        <v>221</v>
      </c>
      <c r="D14" s="1312">
        <v>610</v>
      </c>
      <c r="E14" s="1307" t="s">
        <v>529</v>
      </c>
      <c r="F14" s="1308">
        <v>3059</v>
      </c>
      <c r="G14" s="1308">
        <v>3285</v>
      </c>
      <c r="H14" s="1308">
        <v>3261</v>
      </c>
      <c r="I14" s="1309">
        <v>3513</v>
      </c>
      <c r="J14" s="1112" t="s">
        <v>529</v>
      </c>
      <c r="K14" s="996">
        <v>8770</v>
      </c>
      <c r="L14" s="989">
        <f t="shared" si="0"/>
        <v>-1928</v>
      </c>
      <c r="M14" s="990"/>
      <c r="N14" s="991"/>
      <c r="O14" s="992" t="s">
        <v>529</v>
      </c>
      <c r="P14" s="1111" t="s">
        <v>529</v>
      </c>
      <c r="R14" s="1113">
        <v>6842</v>
      </c>
      <c r="S14" s="994"/>
      <c r="T14" s="994"/>
    </row>
    <row r="15" spans="1:20" ht="13.5" thickBot="1">
      <c r="A15" s="1292" t="s">
        <v>542</v>
      </c>
      <c r="B15" s="1313" t="s">
        <v>543</v>
      </c>
      <c r="C15" s="1314">
        <v>2021</v>
      </c>
      <c r="D15" s="1314">
        <v>852</v>
      </c>
      <c r="E15" s="1315" t="s">
        <v>544</v>
      </c>
      <c r="F15" s="1316">
        <v>6163</v>
      </c>
      <c r="G15" s="1316">
        <v>5169</v>
      </c>
      <c r="H15" s="1316">
        <v>4914</v>
      </c>
      <c r="I15" s="1317">
        <v>5727</v>
      </c>
      <c r="J15" s="1114" t="s">
        <v>529</v>
      </c>
      <c r="K15" s="1001">
        <v>6270</v>
      </c>
      <c r="L15" s="1002">
        <f t="shared" si="0"/>
        <v>3573</v>
      </c>
      <c r="M15" s="1003"/>
      <c r="N15" s="1004"/>
      <c r="O15" s="1005" t="s">
        <v>529</v>
      </c>
      <c r="P15" s="1102" t="s">
        <v>529</v>
      </c>
      <c r="R15" s="1115">
        <v>9843</v>
      </c>
      <c r="S15" s="1007"/>
      <c r="T15" s="1007"/>
    </row>
    <row r="16" spans="1:20" ht="13.5" thickBot="1">
      <c r="A16" s="1318" t="s">
        <v>545</v>
      </c>
      <c r="B16" s="1319"/>
      <c r="C16" s="1320">
        <v>24618</v>
      </c>
      <c r="D16" s="1320">
        <v>24087</v>
      </c>
      <c r="E16" s="1321"/>
      <c r="F16" s="1322">
        <v>11306</v>
      </c>
      <c r="G16" s="1322">
        <v>10667</v>
      </c>
      <c r="H16" s="1322">
        <v>9554</v>
      </c>
      <c r="I16" s="1323">
        <v>10237</v>
      </c>
      <c r="J16" s="1117" t="s">
        <v>529</v>
      </c>
      <c r="K16" s="1012">
        <v>16088</v>
      </c>
      <c r="L16" s="1013">
        <f t="shared" si="0"/>
        <v>1412</v>
      </c>
      <c r="M16" s="1014"/>
      <c r="N16" s="1015"/>
      <c r="O16" s="1016" t="s">
        <v>529</v>
      </c>
      <c r="P16" s="1118" t="s">
        <v>529</v>
      </c>
      <c r="R16" s="1268">
        <f>R11-R12+R13+R14+R15</f>
        <v>17500</v>
      </c>
      <c r="S16" s="1019"/>
      <c r="T16" s="1019"/>
    </row>
    <row r="17" spans="1:20" ht="12.75">
      <c r="A17" s="1292" t="s">
        <v>546</v>
      </c>
      <c r="B17" s="1305" t="s">
        <v>547</v>
      </c>
      <c r="C17" s="1306">
        <v>7043</v>
      </c>
      <c r="D17" s="1306">
        <v>7240</v>
      </c>
      <c r="E17" s="1315">
        <v>401</v>
      </c>
      <c r="F17" s="1316">
        <v>1189</v>
      </c>
      <c r="G17" s="1316">
        <v>1223</v>
      </c>
      <c r="H17" s="1316">
        <v>890</v>
      </c>
      <c r="I17" s="1317">
        <v>588</v>
      </c>
      <c r="J17" s="1110" t="s">
        <v>529</v>
      </c>
      <c r="K17" s="1001">
        <v>530</v>
      </c>
      <c r="L17" s="1020">
        <f t="shared" si="0"/>
        <v>-43</v>
      </c>
      <c r="M17" s="1021"/>
      <c r="N17" s="1022"/>
      <c r="O17" s="1005" t="s">
        <v>529</v>
      </c>
      <c r="P17" s="1102" t="s">
        <v>529</v>
      </c>
      <c r="R17" s="1324">
        <v>487</v>
      </c>
      <c r="S17" s="1007"/>
      <c r="T17" s="1007"/>
    </row>
    <row r="18" spans="1:20" ht="12.75">
      <c r="A18" s="1310" t="s">
        <v>548</v>
      </c>
      <c r="B18" s="1311" t="s">
        <v>549</v>
      </c>
      <c r="C18" s="1312">
        <v>1001</v>
      </c>
      <c r="D18" s="1312">
        <v>820</v>
      </c>
      <c r="E18" s="1307" t="s">
        <v>550</v>
      </c>
      <c r="F18" s="1308">
        <v>1816</v>
      </c>
      <c r="G18" s="1308">
        <v>2162</v>
      </c>
      <c r="H18" s="1308">
        <v>2060</v>
      </c>
      <c r="I18" s="1309">
        <v>2747</v>
      </c>
      <c r="J18" s="1112" t="s">
        <v>529</v>
      </c>
      <c r="K18" s="996">
        <v>2970</v>
      </c>
      <c r="L18" s="989">
        <f t="shared" si="0"/>
        <v>-172</v>
      </c>
      <c r="M18" s="990"/>
      <c r="N18" s="991"/>
      <c r="O18" s="992" t="s">
        <v>529</v>
      </c>
      <c r="P18" s="1111" t="s">
        <v>529</v>
      </c>
      <c r="R18" s="1113">
        <v>2798</v>
      </c>
      <c r="S18" s="994"/>
      <c r="T18" s="994"/>
    </row>
    <row r="19" spans="1:20" ht="12.75">
      <c r="A19" s="1310" t="s">
        <v>551</v>
      </c>
      <c r="B19" s="1311" t="s">
        <v>552</v>
      </c>
      <c r="C19" s="1312">
        <v>14718</v>
      </c>
      <c r="D19" s="1312">
        <v>14718</v>
      </c>
      <c r="E19" s="1307" t="s">
        <v>529</v>
      </c>
      <c r="F19" s="1308">
        <v>0</v>
      </c>
      <c r="G19" s="1308">
        <v>0</v>
      </c>
      <c r="H19" s="1308">
        <v>0</v>
      </c>
      <c r="I19" s="1309">
        <v>0</v>
      </c>
      <c r="J19" s="1112" t="s">
        <v>529</v>
      </c>
      <c r="K19" s="996">
        <v>0</v>
      </c>
      <c r="L19" s="989">
        <f t="shared" si="0"/>
        <v>0</v>
      </c>
      <c r="M19" s="990"/>
      <c r="N19" s="991"/>
      <c r="O19" s="992" t="s">
        <v>529</v>
      </c>
      <c r="P19" s="1111" t="s">
        <v>529</v>
      </c>
      <c r="R19" s="1113">
        <v>0</v>
      </c>
      <c r="S19" s="994"/>
      <c r="T19" s="994"/>
    </row>
    <row r="20" spans="1:20" ht="12.75">
      <c r="A20" s="1310" t="s">
        <v>553</v>
      </c>
      <c r="B20" s="1311" t="s">
        <v>554</v>
      </c>
      <c r="C20" s="1312">
        <v>1758</v>
      </c>
      <c r="D20" s="1312">
        <v>1762</v>
      </c>
      <c r="E20" s="1307" t="s">
        <v>529</v>
      </c>
      <c r="F20" s="1308">
        <v>3966</v>
      </c>
      <c r="G20" s="1308">
        <v>3634</v>
      </c>
      <c r="H20" s="1308">
        <v>3171</v>
      </c>
      <c r="I20" s="1309">
        <v>6758</v>
      </c>
      <c r="J20" s="1112" t="s">
        <v>529</v>
      </c>
      <c r="K20" s="996">
        <v>12401</v>
      </c>
      <c r="L20" s="989">
        <f t="shared" si="0"/>
        <v>1064</v>
      </c>
      <c r="M20" s="990"/>
      <c r="N20" s="991"/>
      <c r="O20" s="992" t="s">
        <v>529</v>
      </c>
      <c r="P20" s="1111" t="s">
        <v>529</v>
      </c>
      <c r="R20" s="1113">
        <v>13465</v>
      </c>
      <c r="S20" s="994"/>
      <c r="T20" s="994"/>
    </row>
    <row r="21" spans="1:20" ht="13.5" thickBot="1">
      <c r="A21" s="1298" t="s">
        <v>555</v>
      </c>
      <c r="B21" s="1325" t="s">
        <v>556</v>
      </c>
      <c r="C21" s="1326">
        <v>0</v>
      </c>
      <c r="D21" s="1326">
        <v>0</v>
      </c>
      <c r="E21" s="1327" t="s">
        <v>529</v>
      </c>
      <c r="F21" s="1308">
        <v>0</v>
      </c>
      <c r="G21" s="1308">
        <v>0</v>
      </c>
      <c r="H21" s="1308">
        <v>0</v>
      </c>
      <c r="I21" s="1328">
        <v>0</v>
      </c>
      <c r="J21" s="1106" t="s">
        <v>529</v>
      </c>
      <c r="K21" s="1024">
        <v>0</v>
      </c>
      <c r="L21" s="1002">
        <f t="shared" si="0"/>
        <v>0</v>
      </c>
      <c r="M21" s="1003"/>
      <c r="N21" s="1004"/>
      <c r="O21" s="1025" t="s">
        <v>529</v>
      </c>
      <c r="P21" s="1121" t="s">
        <v>529</v>
      </c>
      <c r="R21" s="1109">
        <v>0</v>
      </c>
      <c r="S21" s="1027"/>
      <c r="T21" s="1027"/>
    </row>
    <row r="22" spans="1:20" ht="15.75" thickBot="1">
      <c r="A22" s="1329" t="s">
        <v>557</v>
      </c>
      <c r="B22" s="1305" t="s">
        <v>558</v>
      </c>
      <c r="C22" s="1306">
        <v>12472</v>
      </c>
      <c r="D22" s="1306">
        <v>13728</v>
      </c>
      <c r="E22" s="1330" t="s">
        <v>529</v>
      </c>
      <c r="F22" s="1331">
        <v>34038</v>
      </c>
      <c r="G22" s="1331">
        <v>33242</v>
      </c>
      <c r="H22" s="1331">
        <v>33404</v>
      </c>
      <c r="I22" s="1332">
        <v>32231</v>
      </c>
      <c r="J22" s="1333">
        <v>30428</v>
      </c>
      <c r="K22" s="1032">
        <v>7438</v>
      </c>
      <c r="L22" s="1033">
        <f t="shared" si="0"/>
        <v>7843</v>
      </c>
      <c r="M22" s="1034"/>
      <c r="N22" s="1035"/>
      <c r="O22" s="1036">
        <f>SUM(K22:N22)</f>
        <v>15281</v>
      </c>
      <c r="P22" s="1037">
        <f>(O22/J22)*100</f>
        <v>50.220191928486926</v>
      </c>
      <c r="R22" s="1104">
        <v>15281</v>
      </c>
      <c r="S22" s="1125"/>
      <c r="T22" s="1123"/>
    </row>
    <row r="23" spans="1:20" ht="15.75" thickBot="1">
      <c r="A23" s="1310" t="s">
        <v>559</v>
      </c>
      <c r="B23" s="1311" t="s">
        <v>560</v>
      </c>
      <c r="C23" s="1312">
        <v>0</v>
      </c>
      <c r="D23" s="1312">
        <v>0</v>
      </c>
      <c r="E23" s="1334" t="s">
        <v>529</v>
      </c>
      <c r="F23" s="1308">
        <v>230</v>
      </c>
      <c r="G23" s="1308">
        <v>0</v>
      </c>
      <c r="H23" s="1308"/>
      <c r="I23" s="1335"/>
      <c r="J23" s="1336"/>
      <c r="K23" s="1042"/>
      <c r="L23" s="1043">
        <f t="shared" si="0"/>
        <v>0</v>
      </c>
      <c r="M23" s="990"/>
      <c r="N23" s="1044"/>
      <c r="O23" s="1036">
        <f aca="true" t="shared" si="1" ref="O23:O45">SUM(K23:N23)</f>
        <v>0</v>
      </c>
      <c r="P23" s="1037" t="e">
        <f aca="true" t="shared" si="2" ref="P23:P45">(O23/J23)*100</f>
        <v>#DIV/0!</v>
      </c>
      <c r="R23" s="1113">
        <v>0</v>
      </c>
      <c r="S23" s="1127"/>
      <c r="T23" s="1077"/>
    </row>
    <row r="24" spans="1:20" ht="15.75" thickBot="1">
      <c r="A24" s="1298" t="s">
        <v>561</v>
      </c>
      <c r="B24" s="1325" t="s">
        <v>560</v>
      </c>
      <c r="C24" s="1326">
        <v>0</v>
      </c>
      <c r="D24" s="1326">
        <v>1215</v>
      </c>
      <c r="E24" s="1337">
        <v>672</v>
      </c>
      <c r="F24" s="1338">
        <v>10265</v>
      </c>
      <c r="G24" s="1338">
        <v>11176</v>
      </c>
      <c r="H24" s="1338">
        <v>10817</v>
      </c>
      <c r="I24" s="1339">
        <v>10900</v>
      </c>
      <c r="J24" s="1340">
        <v>9700</v>
      </c>
      <c r="K24" s="1051">
        <v>2424</v>
      </c>
      <c r="L24" s="1052">
        <f t="shared" si="0"/>
        <v>2424</v>
      </c>
      <c r="M24" s="979"/>
      <c r="N24" s="1053"/>
      <c r="O24" s="1036">
        <f t="shared" si="1"/>
        <v>4848</v>
      </c>
      <c r="P24" s="1037">
        <f t="shared" si="2"/>
        <v>49.97938144329897</v>
      </c>
      <c r="R24" s="1115">
        <v>4848</v>
      </c>
      <c r="S24" s="1131"/>
      <c r="T24" s="1129"/>
    </row>
    <row r="25" spans="1:20" ht="15.75" thickBot="1">
      <c r="A25" s="1304" t="s">
        <v>562</v>
      </c>
      <c r="B25" s="1305" t="s">
        <v>563</v>
      </c>
      <c r="C25" s="1306">
        <v>6341</v>
      </c>
      <c r="D25" s="1306">
        <v>6960</v>
      </c>
      <c r="E25" s="1330">
        <v>501</v>
      </c>
      <c r="F25" s="1308">
        <v>5346</v>
      </c>
      <c r="G25" s="1308">
        <v>6445</v>
      </c>
      <c r="H25" s="1308">
        <v>6094</v>
      </c>
      <c r="I25" s="1341">
        <v>5295</v>
      </c>
      <c r="J25" s="1333">
        <v>2306</v>
      </c>
      <c r="K25" s="1058">
        <v>1125</v>
      </c>
      <c r="L25" s="1020">
        <f t="shared" si="0"/>
        <v>1143</v>
      </c>
      <c r="M25" s="1021"/>
      <c r="N25" s="1022"/>
      <c r="O25" s="1036">
        <f t="shared" si="1"/>
        <v>2268</v>
      </c>
      <c r="P25" s="1037">
        <f t="shared" si="2"/>
        <v>98.35212489158717</v>
      </c>
      <c r="R25" s="1120">
        <v>2268</v>
      </c>
      <c r="S25" s="1132"/>
      <c r="T25" s="1075"/>
    </row>
    <row r="26" spans="1:20" ht="15.75" thickBot="1">
      <c r="A26" s="1310" t="s">
        <v>564</v>
      </c>
      <c r="B26" s="1311" t="s">
        <v>565</v>
      </c>
      <c r="C26" s="1312">
        <v>1745</v>
      </c>
      <c r="D26" s="1312">
        <v>2223</v>
      </c>
      <c r="E26" s="1334">
        <v>502</v>
      </c>
      <c r="F26" s="1308">
        <v>3410</v>
      </c>
      <c r="G26" s="1308">
        <v>3650</v>
      </c>
      <c r="H26" s="1308">
        <v>3802</v>
      </c>
      <c r="I26" s="1335">
        <v>3536</v>
      </c>
      <c r="J26" s="1336">
        <v>3600</v>
      </c>
      <c r="K26" s="1042">
        <v>1283</v>
      </c>
      <c r="L26" s="989">
        <f t="shared" si="0"/>
        <v>1340</v>
      </c>
      <c r="M26" s="990"/>
      <c r="N26" s="991"/>
      <c r="O26" s="1036">
        <f t="shared" si="1"/>
        <v>2623</v>
      </c>
      <c r="P26" s="1037">
        <f t="shared" si="2"/>
        <v>72.86111111111111</v>
      </c>
      <c r="R26" s="1113">
        <v>2623</v>
      </c>
      <c r="S26" s="1127"/>
      <c r="T26" s="1077"/>
    </row>
    <row r="27" spans="1:20" ht="15.75" thickBot="1">
      <c r="A27" s="1310" t="s">
        <v>566</v>
      </c>
      <c r="B27" s="1311" t="s">
        <v>567</v>
      </c>
      <c r="C27" s="1312">
        <v>0</v>
      </c>
      <c r="D27" s="1312">
        <v>0</v>
      </c>
      <c r="E27" s="1334">
        <v>504</v>
      </c>
      <c r="F27" s="1308">
        <v>320</v>
      </c>
      <c r="G27" s="1308">
        <v>253.75</v>
      </c>
      <c r="H27" s="1308">
        <v>184</v>
      </c>
      <c r="I27" s="1335">
        <v>155</v>
      </c>
      <c r="J27" s="1336"/>
      <c r="K27" s="1042">
        <v>60</v>
      </c>
      <c r="L27" s="989">
        <f t="shared" si="0"/>
        <v>39</v>
      </c>
      <c r="M27" s="990"/>
      <c r="N27" s="991"/>
      <c r="O27" s="1036">
        <f t="shared" si="1"/>
        <v>99</v>
      </c>
      <c r="P27" s="1037" t="e">
        <f t="shared" si="2"/>
        <v>#DIV/0!</v>
      </c>
      <c r="R27" s="1113">
        <v>99</v>
      </c>
      <c r="S27" s="1127"/>
      <c r="T27" s="1077"/>
    </row>
    <row r="28" spans="1:20" ht="15.75" thickBot="1">
      <c r="A28" s="1310" t="s">
        <v>568</v>
      </c>
      <c r="B28" s="1311" t="s">
        <v>569</v>
      </c>
      <c r="C28" s="1312">
        <v>428</v>
      </c>
      <c r="D28" s="1312">
        <v>253</v>
      </c>
      <c r="E28" s="1334">
        <v>511</v>
      </c>
      <c r="F28" s="1308">
        <v>698</v>
      </c>
      <c r="G28" s="1308">
        <v>1404</v>
      </c>
      <c r="H28" s="1308">
        <v>568</v>
      </c>
      <c r="I28" s="1335">
        <v>1119</v>
      </c>
      <c r="J28" s="1336">
        <v>1000</v>
      </c>
      <c r="K28" s="1042">
        <v>37</v>
      </c>
      <c r="L28" s="989">
        <f t="shared" si="0"/>
        <v>44</v>
      </c>
      <c r="M28" s="990"/>
      <c r="N28" s="991"/>
      <c r="O28" s="1036">
        <f t="shared" si="1"/>
        <v>81</v>
      </c>
      <c r="P28" s="1037">
        <f t="shared" si="2"/>
        <v>8.1</v>
      </c>
      <c r="R28" s="1113">
        <v>81</v>
      </c>
      <c r="S28" s="1127"/>
      <c r="T28" s="1077"/>
    </row>
    <row r="29" spans="1:20" ht="15.75" thickBot="1">
      <c r="A29" s="1310" t="s">
        <v>570</v>
      </c>
      <c r="B29" s="1311" t="s">
        <v>571</v>
      </c>
      <c r="C29" s="1312">
        <v>1057</v>
      </c>
      <c r="D29" s="1312">
        <v>1451</v>
      </c>
      <c r="E29" s="1334">
        <v>518</v>
      </c>
      <c r="F29" s="1308">
        <v>2744</v>
      </c>
      <c r="G29" s="1308">
        <v>2465</v>
      </c>
      <c r="H29" s="1308">
        <v>3548</v>
      </c>
      <c r="I29" s="1335">
        <v>3195</v>
      </c>
      <c r="J29" s="1336">
        <v>2794</v>
      </c>
      <c r="K29" s="1042">
        <v>403</v>
      </c>
      <c r="L29" s="989">
        <f t="shared" si="0"/>
        <v>548</v>
      </c>
      <c r="M29" s="990"/>
      <c r="N29" s="991"/>
      <c r="O29" s="1036">
        <f t="shared" si="1"/>
        <v>951</v>
      </c>
      <c r="P29" s="1037">
        <f t="shared" si="2"/>
        <v>34.03722261989979</v>
      </c>
      <c r="R29" s="1113">
        <v>951</v>
      </c>
      <c r="S29" s="1127"/>
      <c r="T29" s="1077"/>
    </row>
    <row r="30" spans="1:20" ht="15.75" thickBot="1">
      <c r="A30" s="1310" t="s">
        <v>572</v>
      </c>
      <c r="B30" s="1311" t="s">
        <v>573</v>
      </c>
      <c r="C30" s="1312">
        <v>10408</v>
      </c>
      <c r="D30" s="1312">
        <v>11792</v>
      </c>
      <c r="E30" s="1334">
        <v>521</v>
      </c>
      <c r="F30" s="1308">
        <v>17448</v>
      </c>
      <c r="G30" s="1308">
        <v>17077</v>
      </c>
      <c r="H30" s="1308">
        <v>16713</v>
      </c>
      <c r="I30" s="1335">
        <v>16245</v>
      </c>
      <c r="J30" s="1336">
        <v>15132</v>
      </c>
      <c r="K30" s="1042">
        <v>3829</v>
      </c>
      <c r="L30" s="989">
        <f t="shared" si="0"/>
        <v>3922</v>
      </c>
      <c r="M30" s="990"/>
      <c r="N30" s="991"/>
      <c r="O30" s="1036">
        <f t="shared" si="1"/>
        <v>7751</v>
      </c>
      <c r="P30" s="1037">
        <f t="shared" si="2"/>
        <v>51.222574676182916</v>
      </c>
      <c r="R30" s="1113">
        <f>7740+11</f>
        <v>7751</v>
      </c>
      <c r="S30" s="1127"/>
      <c r="T30" s="1077"/>
    </row>
    <row r="31" spans="1:20" ht="15.75" thickBot="1">
      <c r="A31" s="1310" t="s">
        <v>574</v>
      </c>
      <c r="B31" s="1311" t="s">
        <v>575</v>
      </c>
      <c r="C31" s="1312">
        <v>3640</v>
      </c>
      <c r="D31" s="1312">
        <v>4174</v>
      </c>
      <c r="E31" s="1334" t="s">
        <v>576</v>
      </c>
      <c r="F31" s="1308">
        <v>6393</v>
      </c>
      <c r="G31" s="1308">
        <v>6173</v>
      </c>
      <c r="H31" s="1308">
        <v>5777</v>
      </c>
      <c r="I31" s="1335">
        <v>5864</v>
      </c>
      <c r="J31" s="1336">
        <v>5275</v>
      </c>
      <c r="K31" s="1042">
        <v>1350</v>
      </c>
      <c r="L31" s="989">
        <f t="shared" si="0"/>
        <v>1381</v>
      </c>
      <c r="M31" s="990"/>
      <c r="N31" s="991"/>
      <c r="O31" s="1036">
        <f t="shared" si="1"/>
        <v>2731</v>
      </c>
      <c r="P31" s="1037">
        <f t="shared" si="2"/>
        <v>51.77251184834123</v>
      </c>
      <c r="R31" s="1113">
        <f>2579+33+75+41+3</f>
        <v>2731</v>
      </c>
      <c r="S31" s="1127"/>
      <c r="T31" s="1077"/>
    </row>
    <row r="32" spans="1:20" ht="15.75" thickBot="1">
      <c r="A32" s="1310" t="s">
        <v>577</v>
      </c>
      <c r="B32" s="1311" t="s">
        <v>578</v>
      </c>
      <c r="C32" s="1312">
        <v>0</v>
      </c>
      <c r="D32" s="1312">
        <v>0</v>
      </c>
      <c r="E32" s="1334">
        <v>557</v>
      </c>
      <c r="F32" s="1308">
        <v>0</v>
      </c>
      <c r="G32" s="1308">
        <v>0</v>
      </c>
      <c r="H32" s="1308">
        <v>7</v>
      </c>
      <c r="I32" s="1335">
        <v>0</v>
      </c>
      <c r="J32" s="1336"/>
      <c r="K32" s="1042"/>
      <c r="L32" s="989">
        <f t="shared" si="0"/>
        <v>0</v>
      </c>
      <c r="M32" s="990"/>
      <c r="N32" s="991"/>
      <c r="O32" s="1036">
        <f t="shared" si="1"/>
        <v>0</v>
      </c>
      <c r="P32" s="1037" t="e">
        <f t="shared" si="2"/>
        <v>#DIV/0!</v>
      </c>
      <c r="R32" s="1113">
        <v>0</v>
      </c>
      <c r="S32" s="1127"/>
      <c r="T32" s="1077"/>
    </row>
    <row r="33" spans="1:20" ht="15.75" thickBot="1">
      <c r="A33" s="1310" t="s">
        <v>579</v>
      </c>
      <c r="B33" s="1311" t="s">
        <v>580</v>
      </c>
      <c r="C33" s="1312">
        <v>1711</v>
      </c>
      <c r="D33" s="1312">
        <v>1801</v>
      </c>
      <c r="E33" s="1334">
        <v>551</v>
      </c>
      <c r="F33" s="1308">
        <v>367</v>
      </c>
      <c r="G33" s="1308">
        <v>377</v>
      </c>
      <c r="H33" s="1308">
        <v>441</v>
      </c>
      <c r="I33" s="1335">
        <v>313</v>
      </c>
      <c r="J33" s="1336"/>
      <c r="K33" s="1042">
        <v>57</v>
      </c>
      <c r="L33" s="989">
        <f t="shared" si="0"/>
        <v>44</v>
      </c>
      <c r="M33" s="990"/>
      <c r="N33" s="991"/>
      <c r="O33" s="1036">
        <f t="shared" si="1"/>
        <v>101</v>
      </c>
      <c r="P33" s="1037" t="e">
        <f t="shared" si="2"/>
        <v>#DIV/0!</v>
      </c>
      <c r="R33" s="1113">
        <v>101</v>
      </c>
      <c r="S33" s="1127"/>
      <c r="T33" s="1077"/>
    </row>
    <row r="34" spans="1:20" ht="15.75" thickBot="1">
      <c r="A34" s="1292" t="s">
        <v>581</v>
      </c>
      <c r="B34" s="1313"/>
      <c r="C34" s="1314">
        <v>569</v>
      </c>
      <c r="D34" s="1314">
        <v>614</v>
      </c>
      <c r="E34" s="1342" t="s">
        <v>582</v>
      </c>
      <c r="F34" s="1316">
        <v>655</v>
      </c>
      <c r="G34" s="1316">
        <v>138</v>
      </c>
      <c r="H34" s="1316">
        <v>309</v>
      </c>
      <c r="I34" s="1343">
        <v>154</v>
      </c>
      <c r="J34" s="1344">
        <v>321</v>
      </c>
      <c r="K34" s="1064">
        <v>55</v>
      </c>
      <c r="L34" s="989">
        <f t="shared" si="0"/>
        <v>126</v>
      </c>
      <c r="M34" s="1003"/>
      <c r="N34" s="991"/>
      <c r="O34" s="1036">
        <f t="shared" si="1"/>
        <v>181</v>
      </c>
      <c r="P34" s="1037">
        <f t="shared" si="2"/>
        <v>56.38629283489096</v>
      </c>
      <c r="R34" s="1109">
        <v>181</v>
      </c>
      <c r="S34" s="1134"/>
      <c r="T34" s="1079"/>
    </row>
    <row r="35" spans="1:20" ht="15.75" thickBot="1">
      <c r="A35" s="1318" t="s">
        <v>583</v>
      </c>
      <c r="B35" s="1319" t="s">
        <v>584</v>
      </c>
      <c r="C35" s="1320">
        <f>SUM(C25:C34)</f>
        <v>25899</v>
      </c>
      <c r="D35" s="1320">
        <f>SUM(D25:D34)</f>
        <v>29268</v>
      </c>
      <c r="E35" s="1345"/>
      <c r="F35" s="1346">
        <f aca="true" t="shared" si="3" ref="F35:N35">SUM(F25:F34)</f>
        <v>37381</v>
      </c>
      <c r="G35" s="1346">
        <f t="shared" si="3"/>
        <v>37982.75</v>
      </c>
      <c r="H35" s="1346">
        <f t="shared" si="3"/>
        <v>37443</v>
      </c>
      <c r="I35" s="1346">
        <f t="shared" si="3"/>
        <v>35876</v>
      </c>
      <c r="J35" s="1347">
        <f t="shared" si="3"/>
        <v>30428</v>
      </c>
      <c r="K35" s="1067">
        <f t="shared" si="3"/>
        <v>8199</v>
      </c>
      <c r="L35" s="1067">
        <f t="shared" si="3"/>
        <v>8587</v>
      </c>
      <c r="M35" s="1067">
        <f t="shared" si="3"/>
        <v>0</v>
      </c>
      <c r="N35" s="1070">
        <f t="shared" si="3"/>
        <v>0</v>
      </c>
      <c r="O35" s="1036">
        <f t="shared" si="1"/>
        <v>16786</v>
      </c>
      <c r="P35" s="1037">
        <f t="shared" si="2"/>
        <v>55.16629420270803</v>
      </c>
      <c r="R35" s="1067">
        <f>SUM(R25:R34)</f>
        <v>16786</v>
      </c>
      <c r="S35" s="1088">
        <f>SUM(S25:S34)</f>
        <v>0</v>
      </c>
      <c r="T35" s="1067">
        <f>SUM(T25:T34)</f>
        <v>0</v>
      </c>
    </row>
    <row r="36" spans="1:20" ht="15.75" thickBot="1">
      <c r="A36" s="1304" t="s">
        <v>585</v>
      </c>
      <c r="B36" s="1305" t="s">
        <v>586</v>
      </c>
      <c r="C36" s="1306">
        <v>0</v>
      </c>
      <c r="D36" s="1306">
        <v>0</v>
      </c>
      <c r="E36" s="1330">
        <v>601</v>
      </c>
      <c r="F36" s="1348">
        <v>2877</v>
      </c>
      <c r="G36" s="1348">
        <v>3123</v>
      </c>
      <c r="H36" s="1348">
        <v>3105</v>
      </c>
      <c r="I36" s="1341">
        <v>2093</v>
      </c>
      <c r="J36" s="1333"/>
      <c r="K36" s="1032">
        <v>561</v>
      </c>
      <c r="L36" s="989">
        <f t="shared" si="0"/>
        <v>634</v>
      </c>
      <c r="M36" s="1021"/>
      <c r="N36" s="991"/>
      <c r="O36" s="1036">
        <f t="shared" si="1"/>
        <v>1195</v>
      </c>
      <c r="P36" s="1037" t="e">
        <f t="shared" si="2"/>
        <v>#DIV/0!</v>
      </c>
      <c r="R36" s="1120">
        <v>1195</v>
      </c>
      <c r="S36" s="1132"/>
      <c r="T36" s="1075"/>
    </row>
    <row r="37" spans="1:20" ht="15.75" thickBot="1">
      <c r="A37" s="1310" t="s">
        <v>587</v>
      </c>
      <c r="B37" s="1311" t="s">
        <v>588</v>
      </c>
      <c r="C37" s="1312">
        <v>1190</v>
      </c>
      <c r="D37" s="1312">
        <v>1857</v>
      </c>
      <c r="E37" s="1334">
        <v>602</v>
      </c>
      <c r="F37" s="1308">
        <v>763</v>
      </c>
      <c r="G37" s="1308">
        <v>489</v>
      </c>
      <c r="H37" s="1308">
        <v>687</v>
      </c>
      <c r="I37" s="1335">
        <v>1081</v>
      </c>
      <c r="J37" s="1336"/>
      <c r="K37" s="1042">
        <v>319</v>
      </c>
      <c r="L37" s="989">
        <f t="shared" si="0"/>
        <v>437</v>
      </c>
      <c r="M37" s="990"/>
      <c r="N37" s="991"/>
      <c r="O37" s="1036">
        <f t="shared" si="1"/>
        <v>756</v>
      </c>
      <c r="P37" s="1037" t="e">
        <f t="shared" si="2"/>
        <v>#DIV/0!</v>
      </c>
      <c r="R37" s="1113">
        <f>697+59</f>
        <v>756</v>
      </c>
      <c r="S37" s="1127"/>
      <c r="T37" s="1077"/>
    </row>
    <row r="38" spans="1:20" ht="15.75" thickBot="1">
      <c r="A38" s="1310" t="s">
        <v>589</v>
      </c>
      <c r="B38" s="1311" t="s">
        <v>590</v>
      </c>
      <c r="C38" s="1312">
        <v>0</v>
      </c>
      <c r="D38" s="1312">
        <v>0</v>
      </c>
      <c r="E38" s="1334">
        <v>604</v>
      </c>
      <c r="F38" s="1308">
        <v>405.61</v>
      </c>
      <c r="G38" s="1308">
        <v>342.28</v>
      </c>
      <c r="H38" s="1308">
        <v>251</v>
      </c>
      <c r="I38" s="1335">
        <v>205</v>
      </c>
      <c r="J38" s="1336"/>
      <c r="K38" s="1042">
        <v>34</v>
      </c>
      <c r="L38" s="989">
        <f t="shared" si="0"/>
        <v>137</v>
      </c>
      <c r="M38" s="990"/>
      <c r="N38" s="991"/>
      <c r="O38" s="1036">
        <f t="shared" si="1"/>
        <v>171</v>
      </c>
      <c r="P38" s="1037" t="e">
        <f t="shared" si="2"/>
        <v>#DIV/0!</v>
      </c>
      <c r="R38" s="1113">
        <v>171</v>
      </c>
      <c r="S38" s="1127"/>
      <c r="T38" s="1077"/>
    </row>
    <row r="39" spans="1:20" ht="15.75" thickBot="1">
      <c r="A39" s="1310" t="s">
        <v>591</v>
      </c>
      <c r="B39" s="1311" t="s">
        <v>592</v>
      </c>
      <c r="C39" s="1312">
        <v>12472</v>
      </c>
      <c r="D39" s="1312">
        <v>13728</v>
      </c>
      <c r="E39" s="1334" t="s">
        <v>593</v>
      </c>
      <c r="F39" s="1308">
        <v>33807</v>
      </c>
      <c r="G39" s="1308">
        <v>33241</v>
      </c>
      <c r="H39" s="1308">
        <v>33404</v>
      </c>
      <c r="I39" s="1335">
        <v>32231</v>
      </c>
      <c r="J39" s="1336">
        <v>30428</v>
      </c>
      <c r="K39" s="1042">
        <v>7438</v>
      </c>
      <c r="L39" s="989">
        <f t="shared" si="0"/>
        <v>7843</v>
      </c>
      <c r="M39" s="990"/>
      <c r="N39" s="991"/>
      <c r="O39" s="1036">
        <f t="shared" si="1"/>
        <v>15281</v>
      </c>
      <c r="P39" s="1037">
        <f t="shared" si="2"/>
        <v>50.220191928486926</v>
      </c>
      <c r="R39" s="1113">
        <v>15281</v>
      </c>
      <c r="S39" s="1127"/>
      <c r="T39" s="1077"/>
    </row>
    <row r="40" spans="1:20" ht="15.75" thickBot="1">
      <c r="A40" s="1292" t="s">
        <v>594</v>
      </c>
      <c r="B40" s="1313"/>
      <c r="C40" s="1314">
        <v>12330</v>
      </c>
      <c r="D40" s="1314">
        <v>13218</v>
      </c>
      <c r="E40" s="1342" t="s">
        <v>595</v>
      </c>
      <c r="F40" s="1316">
        <v>171</v>
      </c>
      <c r="G40" s="1316">
        <v>876</v>
      </c>
      <c r="H40" s="1316">
        <v>313</v>
      </c>
      <c r="I40" s="1343">
        <v>410</v>
      </c>
      <c r="J40" s="1344"/>
      <c r="K40" s="1064">
        <v>34</v>
      </c>
      <c r="L40" s="989">
        <f t="shared" si="0"/>
        <v>98</v>
      </c>
      <c r="M40" s="1003"/>
      <c r="N40" s="991"/>
      <c r="O40" s="1036">
        <f t="shared" si="1"/>
        <v>132</v>
      </c>
      <c r="P40" s="1037" t="e">
        <f t="shared" si="2"/>
        <v>#DIV/0!</v>
      </c>
      <c r="R40" s="1109">
        <v>132</v>
      </c>
      <c r="S40" s="1134"/>
      <c r="T40" s="1079"/>
    </row>
    <row r="41" spans="1:20" ht="15.75" thickBot="1">
      <c r="A41" s="1318" t="s">
        <v>596</v>
      </c>
      <c r="B41" s="1319" t="s">
        <v>597</v>
      </c>
      <c r="C41" s="1320">
        <f>SUM(C36:C40)</f>
        <v>25992</v>
      </c>
      <c r="D41" s="1320">
        <f>SUM(D36:D40)</f>
        <v>28803</v>
      </c>
      <c r="E41" s="1345" t="s">
        <v>529</v>
      </c>
      <c r="F41" s="1346">
        <f aca="true" t="shared" si="4" ref="F41:N41">SUM(F36:F40)</f>
        <v>38023.61</v>
      </c>
      <c r="G41" s="1346">
        <f t="shared" si="4"/>
        <v>38071.28</v>
      </c>
      <c r="H41" s="1346">
        <f t="shared" si="4"/>
        <v>37760</v>
      </c>
      <c r="I41" s="1346">
        <f t="shared" si="4"/>
        <v>36020</v>
      </c>
      <c r="J41" s="1347">
        <f t="shared" si="4"/>
        <v>30428</v>
      </c>
      <c r="K41" s="1067">
        <f t="shared" si="4"/>
        <v>8386</v>
      </c>
      <c r="L41" s="1080">
        <f>SUM(L36:L40)</f>
        <v>9149</v>
      </c>
      <c r="M41" s="1067">
        <f t="shared" si="4"/>
        <v>0</v>
      </c>
      <c r="N41" s="1070">
        <f t="shared" si="4"/>
        <v>0</v>
      </c>
      <c r="O41" s="1036">
        <f t="shared" si="1"/>
        <v>17535</v>
      </c>
      <c r="P41" s="1037">
        <f t="shared" si="2"/>
        <v>57.62784277639017</v>
      </c>
      <c r="R41" s="1067">
        <f>SUM(R36:R40)</f>
        <v>17535</v>
      </c>
      <c r="S41" s="1088">
        <f>SUM(S36:S40)</f>
        <v>0</v>
      </c>
      <c r="T41" s="1067">
        <f>SUM(T36:T40)</f>
        <v>0</v>
      </c>
    </row>
    <row r="42" spans="1:20" ht="6.75" customHeight="1" thickBot="1">
      <c r="A42" s="1292"/>
      <c r="B42" s="1349"/>
      <c r="C42" s="1350"/>
      <c r="D42" s="1350"/>
      <c r="E42" s="1351"/>
      <c r="F42" s="1316"/>
      <c r="G42" s="1316"/>
      <c r="H42" s="1316"/>
      <c r="I42" s="1323"/>
      <c r="J42" s="1352"/>
      <c r="K42" s="1078"/>
      <c r="L42" s="1084"/>
      <c r="M42" s="1085">
        <f>S42-L42</f>
        <v>0</v>
      </c>
      <c r="N42" s="1084"/>
      <c r="O42" s="1036">
        <f t="shared" si="1"/>
        <v>0</v>
      </c>
      <c r="P42" s="1037" t="e">
        <f t="shared" si="2"/>
        <v>#DIV/0!</v>
      </c>
      <c r="R42" s="1137"/>
      <c r="S42" s="1082"/>
      <c r="T42" s="1082"/>
    </row>
    <row r="43" spans="1:20" ht="15.75" thickBot="1">
      <c r="A43" s="1353" t="s">
        <v>598</v>
      </c>
      <c r="B43" s="1319" t="s">
        <v>560</v>
      </c>
      <c r="C43" s="1320">
        <f>+C41-C39</f>
        <v>13520</v>
      </c>
      <c r="D43" s="1320">
        <f>+D41-D39</f>
        <v>15075</v>
      </c>
      <c r="E43" s="1345" t="s">
        <v>529</v>
      </c>
      <c r="F43" s="1346">
        <f aca="true" t="shared" si="5" ref="F43:N43">F41-F39</f>
        <v>4216.610000000001</v>
      </c>
      <c r="G43" s="1346">
        <f t="shared" si="5"/>
        <v>4830.279999999999</v>
      </c>
      <c r="H43" s="1346">
        <f t="shared" si="5"/>
        <v>4356</v>
      </c>
      <c r="I43" s="1346">
        <f t="shared" si="5"/>
        <v>3789</v>
      </c>
      <c r="J43" s="1016">
        <f t="shared" si="5"/>
        <v>0</v>
      </c>
      <c r="K43" s="1067">
        <f t="shared" si="5"/>
        <v>948</v>
      </c>
      <c r="L43" s="1080">
        <f t="shared" si="5"/>
        <v>1306</v>
      </c>
      <c r="M43" s="1067">
        <f t="shared" si="5"/>
        <v>0</v>
      </c>
      <c r="N43" s="1088">
        <f t="shared" si="5"/>
        <v>0</v>
      </c>
      <c r="O43" s="1036">
        <f t="shared" si="1"/>
        <v>2254</v>
      </c>
      <c r="P43" s="1037" t="e">
        <f t="shared" si="2"/>
        <v>#DIV/0!</v>
      </c>
      <c r="R43" s="1067">
        <f>R41-R39</f>
        <v>2254</v>
      </c>
      <c r="S43" s="1088">
        <f>S41-S39</f>
        <v>0</v>
      </c>
      <c r="T43" s="1067">
        <f>T41-T39</f>
        <v>0</v>
      </c>
    </row>
    <row r="44" spans="1:20" ht="15.75" thickBot="1">
      <c r="A44" s="1318" t="s">
        <v>599</v>
      </c>
      <c r="B44" s="1319" t="s">
        <v>600</v>
      </c>
      <c r="C44" s="1320">
        <f>+C41-C35</f>
        <v>93</v>
      </c>
      <c r="D44" s="1320">
        <f>+D41-D35</f>
        <v>-465</v>
      </c>
      <c r="E44" s="1345" t="s">
        <v>529</v>
      </c>
      <c r="F44" s="1346">
        <f aca="true" t="shared" si="6" ref="F44:N44">F41-F35</f>
        <v>642.6100000000006</v>
      </c>
      <c r="G44" s="1346">
        <f t="shared" si="6"/>
        <v>88.52999999999884</v>
      </c>
      <c r="H44" s="1346">
        <f t="shared" si="6"/>
        <v>317</v>
      </c>
      <c r="I44" s="1346">
        <f t="shared" si="6"/>
        <v>144</v>
      </c>
      <c r="J44" s="1016">
        <f t="shared" si="6"/>
        <v>0</v>
      </c>
      <c r="K44" s="1067">
        <f t="shared" si="6"/>
        <v>187</v>
      </c>
      <c r="L44" s="1080">
        <f t="shared" si="6"/>
        <v>562</v>
      </c>
      <c r="M44" s="1067">
        <f t="shared" si="6"/>
        <v>0</v>
      </c>
      <c r="N44" s="1088">
        <f t="shared" si="6"/>
        <v>0</v>
      </c>
      <c r="O44" s="1036">
        <f t="shared" si="1"/>
        <v>749</v>
      </c>
      <c r="P44" s="1037" t="e">
        <f t="shared" si="2"/>
        <v>#DIV/0!</v>
      </c>
      <c r="R44" s="1067">
        <f>R41-R35</f>
        <v>749</v>
      </c>
      <c r="S44" s="1088">
        <f>S41-S35</f>
        <v>0</v>
      </c>
      <c r="T44" s="1067">
        <f>T41-T35</f>
        <v>0</v>
      </c>
    </row>
    <row r="45" spans="1:20" ht="15.75" thickBot="1">
      <c r="A45" s="1354" t="s">
        <v>601</v>
      </c>
      <c r="B45" s="1355" t="s">
        <v>560</v>
      </c>
      <c r="C45" s="1356">
        <f>+C44-C39</f>
        <v>-12379</v>
      </c>
      <c r="D45" s="1356">
        <f>+D44-D39</f>
        <v>-14193</v>
      </c>
      <c r="E45" s="1357" t="s">
        <v>529</v>
      </c>
      <c r="F45" s="1346">
        <f aca="true" t="shared" si="7" ref="F45:N45">F44-F39</f>
        <v>-33164.39</v>
      </c>
      <c r="G45" s="1346">
        <f t="shared" si="7"/>
        <v>-33152.47</v>
      </c>
      <c r="H45" s="1346">
        <f t="shared" si="7"/>
        <v>-33087</v>
      </c>
      <c r="I45" s="1346">
        <f t="shared" si="7"/>
        <v>-32087</v>
      </c>
      <c r="J45" s="1016">
        <f t="shared" si="7"/>
        <v>-30428</v>
      </c>
      <c r="K45" s="1067">
        <f t="shared" si="7"/>
        <v>-7251</v>
      </c>
      <c r="L45" s="1080">
        <f t="shared" si="7"/>
        <v>-7281</v>
      </c>
      <c r="M45" s="1067">
        <f t="shared" si="7"/>
        <v>0</v>
      </c>
      <c r="N45" s="1088">
        <f t="shared" si="7"/>
        <v>0</v>
      </c>
      <c r="O45" s="1036">
        <f t="shared" si="1"/>
        <v>-14532</v>
      </c>
      <c r="P45" s="1071">
        <f t="shared" si="2"/>
        <v>47.75864335480479</v>
      </c>
      <c r="R45" s="1067">
        <f>R44-R39</f>
        <v>-14532</v>
      </c>
      <c r="S45" s="1088">
        <f>S44-S39</f>
        <v>0</v>
      </c>
      <c r="T45" s="1067">
        <f>T44-T39</f>
        <v>0</v>
      </c>
    </row>
    <row r="48" spans="1:30" ht="14.25">
      <c r="A48" s="1089" t="s">
        <v>675</v>
      </c>
      <c r="F48"/>
      <c r="G48"/>
      <c r="H48"/>
      <c r="I48" s="529"/>
      <c r="J48" s="529"/>
      <c r="K48" s="529"/>
      <c r="L48" s="529"/>
      <c r="M48" s="529"/>
      <c r="N48" s="529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ht="14.25">
      <c r="A49" s="1090" t="s">
        <v>676</v>
      </c>
      <c r="F49"/>
      <c r="G49"/>
      <c r="H49"/>
      <c r="I49" s="529"/>
      <c r="J49" s="529"/>
      <c r="K49" s="529"/>
      <c r="L49" s="529"/>
      <c r="M49" s="529"/>
      <c r="N49" s="52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14.25">
      <c r="A50" s="1091" t="s">
        <v>677</v>
      </c>
      <c r="F50"/>
      <c r="G50"/>
      <c r="H50"/>
      <c r="I50" s="529"/>
      <c r="J50" s="529"/>
      <c r="K50" s="529"/>
      <c r="L50" s="529"/>
      <c r="M50" s="529"/>
      <c r="N50" s="529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ht="14.25">
      <c r="A51" s="1092"/>
      <c r="F51"/>
      <c r="G51"/>
      <c r="H51"/>
      <c r="I51" s="529"/>
      <c r="J51" s="529"/>
      <c r="K51" s="529"/>
      <c r="L51" s="529"/>
      <c r="M51" s="529"/>
      <c r="N51" s="529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6:30" ht="12.75">
      <c r="F52"/>
      <c r="G52"/>
      <c r="H52"/>
      <c r="I52" s="529"/>
      <c r="J52" s="529"/>
      <c r="K52" s="529"/>
      <c r="L52" s="529"/>
      <c r="M52" s="529"/>
      <c r="N52" s="529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6:30" ht="12.75">
      <c r="F53"/>
      <c r="G53"/>
      <c r="H53"/>
      <c r="I53" s="529"/>
      <c r="J53" s="529"/>
      <c r="K53" s="529"/>
      <c r="L53" s="529"/>
      <c r="M53" s="529"/>
      <c r="N53" s="529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6:30" ht="12.75">
      <c r="F54"/>
      <c r="G54"/>
      <c r="H54"/>
      <c r="I54" s="529"/>
      <c r="J54" s="529"/>
      <c r="K54" s="529"/>
      <c r="L54" s="529"/>
      <c r="M54" s="529"/>
      <c r="N54" s="529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PageLayoutView="0" workbookViewId="0" topLeftCell="A1">
      <selection activeCell="M37" sqref="M37"/>
    </sheetView>
  </sheetViews>
  <sheetFormatPr defaultColWidth="9.140625" defaultRowHeight="12.75"/>
  <cols>
    <col min="1" max="1" width="37.7109375" style="0" customWidth="1"/>
    <col min="2" max="2" width="13.57421875" style="0" customWidth="1"/>
    <col min="3" max="4" width="10.8515625" style="0" hidden="1" customWidth="1"/>
    <col min="5" max="5" width="6.421875" style="349" customWidth="1"/>
    <col min="6" max="6" width="11.7109375" style="0" customWidth="1"/>
    <col min="7" max="8" width="11.57421875" style="0" customWidth="1"/>
    <col min="9" max="9" width="11.57421875" style="529" customWidth="1"/>
    <col min="10" max="10" width="11.421875" style="529" customWidth="1"/>
    <col min="11" max="11" width="9.8515625" style="529" customWidth="1"/>
    <col min="12" max="12" width="9.140625" style="529" customWidth="1"/>
    <col min="13" max="13" width="9.28125" style="529" bestFit="1" customWidth="1"/>
    <col min="14" max="14" width="9.140625" style="529" customWidth="1"/>
    <col min="15" max="15" width="12.00390625" style="529" customWidth="1"/>
    <col min="16" max="16" width="9.140625" style="878" customWidth="1"/>
    <col min="17" max="17" width="3.421875" style="529" customWidth="1"/>
    <col min="18" max="18" width="12.57421875" style="529" customWidth="1"/>
    <col min="19" max="19" width="11.8515625" style="529" customWidth="1"/>
    <col min="20" max="20" width="12.00390625" style="529" customWidth="1"/>
  </cols>
  <sheetData>
    <row r="1" spans="1:11" ht="26.25">
      <c r="A1" s="348" t="s">
        <v>667</v>
      </c>
      <c r="J1" s="304"/>
      <c r="K1" s="304"/>
    </row>
    <row r="2" spans="1:11" ht="21.75" customHeight="1">
      <c r="A2" s="350" t="s">
        <v>501</v>
      </c>
      <c r="B2" s="351"/>
      <c r="J2" s="304"/>
      <c r="K2" s="304"/>
    </row>
    <row r="3" spans="1:11" ht="12.75">
      <c r="A3" s="235"/>
      <c r="J3" s="304"/>
      <c r="K3" s="304"/>
    </row>
    <row r="4" spans="2:11" ht="13.5" thickBot="1">
      <c r="B4" s="352"/>
      <c r="C4" s="352"/>
      <c r="D4" s="352"/>
      <c r="E4" s="353"/>
      <c r="F4" s="352"/>
      <c r="G4" s="352"/>
      <c r="J4" s="304"/>
      <c r="K4" s="304"/>
    </row>
    <row r="5" spans="1:11" ht="16.5" thickBot="1">
      <c r="A5" s="354" t="s">
        <v>502</v>
      </c>
      <c r="B5" s="355" t="s">
        <v>693</v>
      </c>
      <c r="C5" s="356"/>
      <c r="D5" s="356"/>
      <c r="E5" s="357"/>
      <c r="F5" s="356"/>
      <c r="G5" s="358"/>
      <c r="H5" s="359"/>
      <c r="I5" s="946"/>
      <c r="J5" s="947"/>
      <c r="K5" s="947"/>
    </row>
    <row r="6" spans="1:11" ht="23.25" customHeight="1" thickBot="1">
      <c r="A6" s="235" t="s">
        <v>503</v>
      </c>
      <c r="J6" s="304"/>
      <c r="K6" s="304"/>
    </row>
    <row r="7" spans="1:20" ht="15.75" thickBot="1">
      <c r="A7" s="360"/>
      <c r="B7" s="361"/>
      <c r="C7" s="361"/>
      <c r="D7" s="361"/>
      <c r="E7" s="362"/>
      <c r="F7" s="361"/>
      <c r="G7" s="361"/>
      <c r="H7" s="363"/>
      <c r="I7" s="948"/>
      <c r="J7" s="949" t="s">
        <v>6</v>
      </c>
      <c r="K7" s="950" t="s">
        <v>504</v>
      </c>
      <c r="L7" s="951"/>
      <c r="M7" s="952"/>
      <c r="N7" s="953"/>
      <c r="O7" s="1093" t="s">
        <v>505</v>
      </c>
      <c r="P7" s="1094" t="s">
        <v>506</v>
      </c>
      <c r="R7" s="1095" t="s">
        <v>669</v>
      </c>
      <c r="S7" s="1095" t="s">
        <v>670</v>
      </c>
      <c r="T7" s="1095" t="s">
        <v>669</v>
      </c>
    </row>
    <row r="8" spans="1:20" ht="13.5" thickBot="1">
      <c r="A8" s="370" t="s">
        <v>4</v>
      </c>
      <c r="B8" s="371" t="s">
        <v>507</v>
      </c>
      <c r="C8" s="371" t="s">
        <v>508</v>
      </c>
      <c r="D8" s="371" t="s">
        <v>509</v>
      </c>
      <c r="E8" s="371" t="s">
        <v>510</v>
      </c>
      <c r="F8" s="371" t="s">
        <v>671</v>
      </c>
      <c r="G8" s="371" t="s">
        <v>511</v>
      </c>
      <c r="H8" s="372" t="s">
        <v>512</v>
      </c>
      <c r="I8" s="954" t="s">
        <v>513</v>
      </c>
      <c r="J8" s="955">
        <v>2011</v>
      </c>
      <c r="K8" s="956" t="s">
        <v>516</v>
      </c>
      <c r="L8" s="957" t="s">
        <v>519</v>
      </c>
      <c r="M8" s="957" t="s">
        <v>522</v>
      </c>
      <c r="N8" s="958" t="s">
        <v>525</v>
      </c>
      <c r="O8" s="1096" t="s">
        <v>526</v>
      </c>
      <c r="P8" s="1097" t="s">
        <v>527</v>
      </c>
      <c r="R8" s="1098" t="s">
        <v>672</v>
      </c>
      <c r="S8" s="1099" t="s">
        <v>673</v>
      </c>
      <c r="T8" s="1099" t="s">
        <v>674</v>
      </c>
    </row>
    <row r="9" spans="1:20" ht="12.75">
      <c r="A9" s="378" t="s">
        <v>528</v>
      </c>
      <c r="B9" s="297"/>
      <c r="C9" s="379">
        <v>104</v>
      </c>
      <c r="D9" s="379">
        <v>104</v>
      </c>
      <c r="E9" s="380"/>
      <c r="F9" s="1100">
        <v>36</v>
      </c>
      <c r="G9" s="1100">
        <v>33</v>
      </c>
      <c r="H9" s="1100">
        <v>32</v>
      </c>
      <c r="I9" s="972">
        <v>32</v>
      </c>
      <c r="J9" s="1101"/>
      <c r="K9" s="966">
        <v>35</v>
      </c>
      <c r="L9" s="967">
        <v>32</v>
      </c>
      <c r="M9" s="968"/>
      <c r="N9" s="969"/>
      <c r="O9" s="1005" t="s">
        <v>529</v>
      </c>
      <c r="P9" s="1102" t="s">
        <v>529</v>
      </c>
      <c r="Q9" s="1103"/>
      <c r="R9" s="1104">
        <v>32</v>
      </c>
      <c r="S9" s="972"/>
      <c r="T9" s="972"/>
    </row>
    <row r="10" spans="1:20" ht="13.5" thickBot="1">
      <c r="A10" s="391" t="s">
        <v>530</v>
      </c>
      <c r="B10" s="392"/>
      <c r="C10" s="393">
        <v>101</v>
      </c>
      <c r="D10" s="393">
        <v>104</v>
      </c>
      <c r="E10" s="394"/>
      <c r="F10" s="1105">
        <v>36</v>
      </c>
      <c r="G10" s="1105">
        <v>33</v>
      </c>
      <c r="H10" s="1105">
        <v>32</v>
      </c>
      <c r="I10" s="983">
        <v>32</v>
      </c>
      <c r="J10" s="1106"/>
      <c r="K10" s="977">
        <v>32.9</v>
      </c>
      <c r="L10" s="978">
        <v>31</v>
      </c>
      <c r="M10" s="979"/>
      <c r="N10" s="980"/>
      <c r="O10" s="1107" t="s">
        <v>529</v>
      </c>
      <c r="P10" s="1108" t="s">
        <v>529</v>
      </c>
      <c r="Q10" s="1103"/>
      <c r="R10" s="1109">
        <v>31</v>
      </c>
      <c r="S10" s="983"/>
      <c r="T10" s="983"/>
    </row>
    <row r="11" spans="1:20" ht="12.75">
      <c r="A11" s="402" t="s">
        <v>531</v>
      </c>
      <c r="B11" s="403" t="s">
        <v>532</v>
      </c>
      <c r="C11" s="298">
        <v>37915</v>
      </c>
      <c r="D11" s="298">
        <v>39774</v>
      </c>
      <c r="E11" s="404" t="s">
        <v>533</v>
      </c>
      <c r="F11" s="1076">
        <v>9128</v>
      </c>
      <c r="G11" s="1076">
        <v>9847</v>
      </c>
      <c r="H11" s="1076">
        <v>10246</v>
      </c>
      <c r="I11" s="994">
        <v>9923</v>
      </c>
      <c r="J11" s="1110" t="s">
        <v>529</v>
      </c>
      <c r="K11" s="988">
        <v>9856</v>
      </c>
      <c r="L11" s="989">
        <f>R11-K11</f>
        <v>17</v>
      </c>
      <c r="M11" s="990"/>
      <c r="N11" s="991"/>
      <c r="O11" s="992" t="s">
        <v>529</v>
      </c>
      <c r="P11" s="1111" t="s">
        <v>529</v>
      </c>
      <c r="Q11" s="1103"/>
      <c r="R11" s="1104">
        <v>9873</v>
      </c>
      <c r="S11" s="994"/>
      <c r="T11" s="994"/>
    </row>
    <row r="12" spans="1:20" ht="12.75">
      <c r="A12" s="415" t="s">
        <v>534</v>
      </c>
      <c r="B12" s="416" t="s">
        <v>535</v>
      </c>
      <c r="C12" s="417">
        <v>-16164</v>
      </c>
      <c r="D12" s="417">
        <v>-17825</v>
      </c>
      <c r="E12" s="404" t="s">
        <v>536</v>
      </c>
      <c r="F12" s="1076">
        <v>-8254</v>
      </c>
      <c r="G12" s="1076">
        <v>-9049</v>
      </c>
      <c r="H12" s="1076">
        <v>-9430</v>
      </c>
      <c r="I12" s="994">
        <v>8973</v>
      </c>
      <c r="J12" s="1112" t="s">
        <v>529</v>
      </c>
      <c r="K12" s="996">
        <v>8935</v>
      </c>
      <c r="L12" s="989">
        <f aca="true" t="shared" si="0" ref="L12:L40">R12-K12</f>
        <v>40</v>
      </c>
      <c r="M12" s="990"/>
      <c r="N12" s="991"/>
      <c r="O12" s="992" t="s">
        <v>529</v>
      </c>
      <c r="P12" s="1111" t="s">
        <v>529</v>
      </c>
      <c r="Q12" s="1103"/>
      <c r="R12" s="1113">
        <v>8975</v>
      </c>
      <c r="S12" s="994"/>
      <c r="T12" s="994"/>
    </row>
    <row r="13" spans="1:20" ht="12.75">
      <c r="A13" s="415" t="s">
        <v>537</v>
      </c>
      <c r="B13" s="416" t="s">
        <v>538</v>
      </c>
      <c r="C13" s="417">
        <v>604</v>
      </c>
      <c r="D13" s="417">
        <v>619</v>
      </c>
      <c r="E13" s="404" t="s">
        <v>539</v>
      </c>
      <c r="F13" s="1076">
        <v>155</v>
      </c>
      <c r="G13" s="1076">
        <v>171</v>
      </c>
      <c r="H13" s="1076">
        <v>231</v>
      </c>
      <c r="I13" s="994">
        <v>222</v>
      </c>
      <c r="J13" s="1112" t="s">
        <v>529</v>
      </c>
      <c r="K13" s="996">
        <v>205</v>
      </c>
      <c r="L13" s="989">
        <f t="shared" si="0"/>
        <v>-99</v>
      </c>
      <c r="M13" s="990"/>
      <c r="N13" s="991"/>
      <c r="O13" s="992" t="s">
        <v>529</v>
      </c>
      <c r="P13" s="1111" t="s">
        <v>529</v>
      </c>
      <c r="Q13" s="1103"/>
      <c r="R13" s="1113">
        <v>106</v>
      </c>
      <c r="S13" s="994"/>
      <c r="T13" s="994"/>
    </row>
    <row r="14" spans="1:20" ht="12.75">
      <c r="A14" s="415" t="s">
        <v>540</v>
      </c>
      <c r="B14" s="416" t="s">
        <v>541</v>
      </c>
      <c r="C14" s="417">
        <v>221</v>
      </c>
      <c r="D14" s="417">
        <v>610</v>
      </c>
      <c r="E14" s="404" t="s">
        <v>529</v>
      </c>
      <c r="F14" s="1076">
        <v>1778</v>
      </c>
      <c r="G14" s="1076">
        <v>1611</v>
      </c>
      <c r="H14" s="1076">
        <v>1677</v>
      </c>
      <c r="I14" s="994">
        <v>1597</v>
      </c>
      <c r="J14" s="1112" t="s">
        <v>529</v>
      </c>
      <c r="K14" s="996">
        <v>4143</v>
      </c>
      <c r="L14" s="989">
        <f t="shared" si="0"/>
        <v>-1196</v>
      </c>
      <c r="M14" s="990"/>
      <c r="N14" s="991"/>
      <c r="O14" s="992" t="s">
        <v>529</v>
      </c>
      <c r="P14" s="1111" t="s">
        <v>529</v>
      </c>
      <c r="Q14" s="1103"/>
      <c r="R14" s="1113">
        <v>2947</v>
      </c>
      <c r="S14" s="994"/>
      <c r="T14" s="994"/>
    </row>
    <row r="15" spans="1:20" ht="13.5" thickBot="1">
      <c r="A15" s="378" t="s">
        <v>542</v>
      </c>
      <c r="B15" s="422" t="s">
        <v>543</v>
      </c>
      <c r="C15" s="423">
        <v>2021</v>
      </c>
      <c r="D15" s="423">
        <v>852</v>
      </c>
      <c r="E15" s="424" t="s">
        <v>544</v>
      </c>
      <c r="F15" s="1078">
        <v>2151</v>
      </c>
      <c r="G15" s="1078">
        <v>1665</v>
      </c>
      <c r="H15" s="1078">
        <v>1411</v>
      </c>
      <c r="I15" s="1007">
        <v>1629</v>
      </c>
      <c r="J15" s="1114" t="s">
        <v>529</v>
      </c>
      <c r="K15" s="1001">
        <v>1814</v>
      </c>
      <c r="L15" s="1002">
        <f t="shared" si="0"/>
        <v>2169</v>
      </c>
      <c r="M15" s="1003"/>
      <c r="N15" s="1004"/>
      <c r="O15" s="1005" t="s">
        <v>529</v>
      </c>
      <c r="P15" s="1102" t="s">
        <v>529</v>
      </c>
      <c r="Q15" s="1103"/>
      <c r="R15" s="1115">
        <v>3983</v>
      </c>
      <c r="S15" s="1007"/>
      <c r="T15" s="1007"/>
    </row>
    <row r="16" spans="1:20" ht="15.75" thickBot="1">
      <c r="A16" s="435" t="s">
        <v>545</v>
      </c>
      <c r="B16" s="436"/>
      <c r="C16" s="437">
        <v>24618</v>
      </c>
      <c r="D16" s="437">
        <v>24087</v>
      </c>
      <c r="E16" s="438"/>
      <c r="F16" s="1116">
        <v>4978</v>
      </c>
      <c r="G16" s="1116">
        <v>4288</v>
      </c>
      <c r="H16" s="1116">
        <v>4157</v>
      </c>
      <c r="I16" s="1019">
        <v>4398</v>
      </c>
      <c r="J16" s="1117" t="s">
        <v>529</v>
      </c>
      <c r="K16" s="1012">
        <v>7082</v>
      </c>
      <c r="L16" s="1013">
        <f t="shared" si="0"/>
        <v>851</v>
      </c>
      <c r="M16" s="1014"/>
      <c r="N16" s="1015"/>
      <c r="O16" s="1016" t="s">
        <v>529</v>
      </c>
      <c r="P16" s="1118" t="s">
        <v>529</v>
      </c>
      <c r="Q16" s="1103"/>
      <c r="R16" s="1119">
        <v>7933</v>
      </c>
      <c r="S16" s="1019"/>
      <c r="T16" s="1019"/>
    </row>
    <row r="17" spans="1:20" ht="12.75">
      <c r="A17" s="378" t="s">
        <v>546</v>
      </c>
      <c r="B17" s="403" t="s">
        <v>547</v>
      </c>
      <c r="C17" s="298">
        <v>7043</v>
      </c>
      <c r="D17" s="298">
        <v>7240</v>
      </c>
      <c r="E17" s="424">
        <v>401</v>
      </c>
      <c r="F17" s="1078">
        <v>919</v>
      </c>
      <c r="G17" s="1078">
        <v>843</v>
      </c>
      <c r="H17" s="1078">
        <v>861</v>
      </c>
      <c r="I17" s="1007">
        <v>994</v>
      </c>
      <c r="J17" s="1110" t="s">
        <v>529</v>
      </c>
      <c r="K17" s="1001">
        <v>966</v>
      </c>
      <c r="L17" s="1020">
        <f t="shared" si="0"/>
        <v>-24</v>
      </c>
      <c r="M17" s="1021"/>
      <c r="N17" s="1022"/>
      <c r="O17" s="1005" t="s">
        <v>529</v>
      </c>
      <c r="P17" s="1102" t="s">
        <v>529</v>
      </c>
      <c r="Q17" s="1103"/>
      <c r="R17" s="1120">
        <v>942</v>
      </c>
      <c r="S17" s="1007"/>
      <c r="T17" s="1007"/>
    </row>
    <row r="18" spans="1:20" ht="12.75">
      <c r="A18" s="415" t="s">
        <v>548</v>
      </c>
      <c r="B18" s="416" t="s">
        <v>549</v>
      </c>
      <c r="C18" s="417">
        <v>1001</v>
      </c>
      <c r="D18" s="417">
        <v>820</v>
      </c>
      <c r="E18" s="404" t="s">
        <v>550</v>
      </c>
      <c r="F18" s="1076">
        <v>366</v>
      </c>
      <c r="G18" s="1076">
        <v>428</v>
      </c>
      <c r="H18" s="1076">
        <v>383</v>
      </c>
      <c r="I18" s="994">
        <v>285</v>
      </c>
      <c r="J18" s="1112" t="s">
        <v>529</v>
      </c>
      <c r="K18" s="996">
        <v>373</v>
      </c>
      <c r="L18" s="989">
        <f t="shared" si="0"/>
        <v>-1</v>
      </c>
      <c r="M18" s="990"/>
      <c r="N18" s="991"/>
      <c r="O18" s="992" t="s">
        <v>529</v>
      </c>
      <c r="P18" s="1111" t="s">
        <v>529</v>
      </c>
      <c r="Q18" s="1103"/>
      <c r="R18" s="1113">
        <v>372</v>
      </c>
      <c r="S18" s="994"/>
      <c r="T18" s="994"/>
    </row>
    <row r="19" spans="1:20" ht="12.75">
      <c r="A19" s="415" t="s">
        <v>551</v>
      </c>
      <c r="B19" s="416" t="s">
        <v>552</v>
      </c>
      <c r="C19" s="417">
        <v>14718</v>
      </c>
      <c r="D19" s="417">
        <v>14718</v>
      </c>
      <c r="E19" s="404" t="s">
        <v>529</v>
      </c>
      <c r="F19" s="1076">
        <v>0</v>
      </c>
      <c r="G19" s="1076">
        <v>0</v>
      </c>
      <c r="H19" s="1076">
        <v>0</v>
      </c>
      <c r="I19" s="994">
        <v>0</v>
      </c>
      <c r="J19" s="1112" t="s">
        <v>529</v>
      </c>
      <c r="K19" s="996">
        <v>0</v>
      </c>
      <c r="L19" s="989">
        <f t="shared" si="0"/>
        <v>0</v>
      </c>
      <c r="M19" s="990"/>
      <c r="N19" s="991"/>
      <c r="O19" s="992" t="s">
        <v>529</v>
      </c>
      <c r="P19" s="1111" t="s">
        <v>529</v>
      </c>
      <c r="Q19" s="1103"/>
      <c r="R19" s="1113">
        <v>0</v>
      </c>
      <c r="S19" s="994"/>
      <c r="T19" s="994"/>
    </row>
    <row r="20" spans="1:20" ht="12.75">
      <c r="A20" s="415" t="s">
        <v>553</v>
      </c>
      <c r="B20" s="416" t="s">
        <v>554</v>
      </c>
      <c r="C20" s="417">
        <v>1758</v>
      </c>
      <c r="D20" s="417">
        <v>1762</v>
      </c>
      <c r="E20" s="404" t="s">
        <v>529</v>
      </c>
      <c r="F20" s="1076">
        <v>2121</v>
      </c>
      <c r="G20" s="1076">
        <v>1263</v>
      </c>
      <c r="H20" s="1076">
        <v>1314</v>
      </c>
      <c r="I20" s="994">
        <v>3005</v>
      </c>
      <c r="J20" s="1112" t="s">
        <v>529</v>
      </c>
      <c r="K20" s="996">
        <v>5602</v>
      </c>
      <c r="L20" s="989">
        <f t="shared" si="0"/>
        <v>353</v>
      </c>
      <c r="M20" s="990"/>
      <c r="N20" s="991"/>
      <c r="O20" s="992" t="s">
        <v>529</v>
      </c>
      <c r="P20" s="1111" t="s">
        <v>529</v>
      </c>
      <c r="Q20" s="1103"/>
      <c r="R20" s="1113">
        <v>5955</v>
      </c>
      <c r="S20" s="994"/>
      <c r="T20" s="994"/>
    </row>
    <row r="21" spans="1:20" ht="13.5" thickBot="1">
      <c r="A21" s="391" t="s">
        <v>555</v>
      </c>
      <c r="B21" s="449" t="s">
        <v>556</v>
      </c>
      <c r="C21" s="450">
        <v>0</v>
      </c>
      <c r="D21" s="450">
        <v>0</v>
      </c>
      <c r="E21" s="451" t="s">
        <v>529</v>
      </c>
      <c r="F21" s="1076">
        <v>0</v>
      </c>
      <c r="G21" s="1076">
        <v>0</v>
      </c>
      <c r="H21" s="1076">
        <v>0</v>
      </c>
      <c r="I21" s="1027">
        <v>0</v>
      </c>
      <c r="J21" s="1106" t="s">
        <v>529</v>
      </c>
      <c r="K21" s="1024">
        <v>0</v>
      </c>
      <c r="L21" s="1002">
        <f t="shared" si="0"/>
        <v>0</v>
      </c>
      <c r="M21" s="1003"/>
      <c r="N21" s="1004"/>
      <c r="O21" s="1025" t="s">
        <v>529</v>
      </c>
      <c r="P21" s="1121" t="s">
        <v>529</v>
      </c>
      <c r="Q21" s="1103"/>
      <c r="R21" s="1109">
        <v>0</v>
      </c>
      <c r="S21" s="1027"/>
      <c r="T21" s="1027"/>
    </row>
    <row r="22" spans="1:20" ht="15.75" thickBot="1">
      <c r="A22" s="455" t="s">
        <v>557</v>
      </c>
      <c r="B22" s="403" t="s">
        <v>558</v>
      </c>
      <c r="C22" s="298">
        <v>12472</v>
      </c>
      <c r="D22" s="298">
        <v>13728</v>
      </c>
      <c r="E22" s="456" t="s">
        <v>529</v>
      </c>
      <c r="F22" s="1122">
        <v>16044</v>
      </c>
      <c r="G22" s="1122">
        <v>16453</v>
      </c>
      <c r="H22" s="1122">
        <v>15723</v>
      </c>
      <c r="I22" s="1123">
        <v>15041</v>
      </c>
      <c r="J22" s="1124">
        <v>14892</v>
      </c>
      <c r="K22" s="1032">
        <v>3718</v>
      </c>
      <c r="L22" s="1033">
        <f t="shared" si="0"/>
        <v>3700</v>
      </c>
      <c r="M22" s="1034"/>
      <c r="N22" s="1035"/>
      <c r="O22" s="1036">
        <f>SUM(K22:N22)</f>
        <v>7418</v>
      </c>
      <c r="P22" s="1037">
        <f>(O22/J22)*100</f>
        <v>49.811979586355086</v>
      </c>
      <c r="Q22" s="1103"/>
      <c r="R22" s="1104">
        <v>7418</v>
      </c>
      <c r="S22" s="1125"/>
      <c r="T22" s="1123"/>
    </row>
    <row r="23" spans="1:20" ht="15.75" thickBot="1">
      <c r="A23" s="415" t="s">
        <v>559</v>
      </c>
      <c r="B23" s="416" t="s">
        <v>560</v>
      </c>
      <c r="C23" s="417">
        <v>0</v>
      </c>
      <c r="D23" s="417">
        <v>0</v>
      </c>
      <c r="E23" s="466" t="s">
        <v>529</v>
      </c>
      <c r="F23" s="1076">
        <v>0</v>
      </c>
      <c r="G23" s="1076">
        <v>0</v>
      </c>
      <c r="H23" s="1076">
        <v>0</v>
      </c>
      <c r="I23" s="1077">
        <v>0</v>
      </c>
      <c r="J23" s="1126"/>
      <c r="K23" s="1042">
        <v>0</v>
      </c>
      <c r="L23" s="1043">
        <f t="shared" si="0"/>
        <v>0</v>
      </c>
      <c r="M23" s="990"/>
      <c r="N23" s="1044"/>
      <c r="O23" s="1036">
        <f aca="true" t="shared" si="1" ref="O23:O45">SUM(K23:N23)</f>
        <v>0</v>
      </c>
      <c r="P23" s="1037" t="e">
        <f aca="true" t="shared" si="2" ref="P23:P45">(O23/J23)*100</f>
        <v>#DIV/0!</v>
      </c>
      <c r="Q23" s="1103"/>
      <c r="R23" s="1113">
        <v>0</v>
      </c>
      <c r="S23" s="1127"/>
      <c r="T23" s="1077"/>
    </row>
    <row r="24" spans="1:20" ht="15.75" thickBot="1">
      <c r="A24" s="391" t="s">
        <v>561</v>
      </c>
      <c r="B24" s="449" t="s">
        <v>560</v>
      </c>
      <c r="C24" s="450">
        <v>0</v>
      </c>
      <c r="D24" s="450">
        <v>1215</v>
      </c>
      <c r="E24" s="473">
        <v>672</v>
      </c>
      <c r="F24" s="1128">
        <v>4494</v>
      </c>
      <c r="G24" s="1128">
        <v>5315</v>
      </c>
      <c r="H24" s="1128">
        <v>4983</v>
      </c>
      <c r="I24" s="1129">
        <v>4700</v>
      </c>
      <c r="J24" s="1130">
        <v>4400</v>
      </c>
      <c r="K24" s="1051">
        <v>1101</v>
      </c>
      <c r="L24" s="1052">
        <f t="shared" si="0"/>
        <v>1101</v>
      </c>
      <c r="M24" s="979"/>
      <c r="N24" s="1053"/>
      <c r="O24" s="1036">
        <f t="shared" si="1"/>
        <v>2202</v>
      </c>
      <c r="P24" s="1037">
        <f t="shared" si="2"/>
        <v>50.04545454545455</v>
      </c>
      <c r="Q24" s="1103"/>
      <c r="R24" s="1115">
        <v>2202</v>
      </c>
      <c r="S24" s="1131"/>
      <c r="T24" s="1129"/>
    </row>
    <row r="25" spans="1:20" ht="15.75" thickBot="1">
      <c r="A25" s="402" t="s">
        <v>562</v>
      </c>
      <c r="B25" s="403" t="s">
        <v>563</v>
      </c>
      <c r="C25" s="298">
        <v>6341</v>
      </c>
      <c r="D25" s="298">
        <v>6960</v>
      </c>
      <c r="E25" s="481">
        <v>501</v>
      </c>
      <c r="F25" s="1076">
        <v>2712</v>
      </c>
      <c r="G25" s="1076">
        <v>3239</v>
      </c>
      <c r="H25" s="1076">
        <v>2518</v>
      </c>
      <c r="I25" s="1075">
        <v>2062</v>
      </c>
      <c r="J25" s="1124">
        <v>500</v>
      </c>
      <c r="K25" s="1058">
        <v>488</v>
      </c>
      <c r="L25" s="1020">
        <f t="shared" si="0"/>
        <v>573</v>
      </c>
      <c r="M25" s="1021"/>
      <c r="N25" s="1022"/>
      <c r="O25" s="1036">
        <f t="shared" si="1"/>
        <v>1061</v>
      </c>
      <c r="P25" s="1037">
        <f t="shared" si="2"/>
        <v>212.2</v>
      </c>
      <c r="Q25" s="1103"/>
      <c r="R25" s="1120">
        <v>1061</v>
      </c>
      <c r="S25" s="1132"/>
      <c r="T25" s="1075"/>
    </row>
    <row r="26" spans="1:20" ht="15.75" thickBot="1">
      <c r="A26" s="415" t="s">
        <v>564</v>
      </c>
      <c r="B26" s="416" t="s">
        <v>565</v>
      </c>
      <c r="C26" s="417">
        <v>1745</v>
      </c>
      <c r="D26" s="417">
        <v>2223</v>
      </c>
      <c r="E26" s="489">
        <v>502</v>
      </c>
      <c r="F26" s="1076">
        <v>1777</v>
      </c>
      <c r="G26" s="1076">
        <v>1284</v>
      </c>
      <c r="H26" s="1076">
        <v>1847</v>
      </c>
      <c r="I26" s="1077">
        <v>1950</v>
      </c>
      <c r="J26" s="1126">
        <v>2200</v>
      </c>
      <c r="K26" s="1042">
        <v>716</v>
      </c>
      <c r="L26" s="989">
        <f t="shared" si="0"/>
        <v>244</v>
      </c>
      <c r="M26" s="990"/>
      <c r="N26" s="991"/>
      <c r="O26" s="1036">
        <f t="shared" si="1"/>
        <v>960</v>
      </c>
      <c r="P26" s="1037">
        <f t="shared" si="2"/>
        <v>43.63636363636363</v>
      </c>
      <c r="Q26" s="1103"/>
      <c r="R26" s="1113">
        <v>960</v>
      </c>
      <c r="S26" s="1127"/>
      <c r="T26" s="1077"/>
    </row>
    <row r="27" spans="1:20" ht="15.75" thickBot="1">
      <c r="A27" s="415" t="s">
        <v>566</v>
      </c>
      <c r="B27" s="416" t="s">
        <v>567</v>
      </c>
      <c r="C27" s="417">
        <v>0</v>
      </c>
      <c r="D27" s="417">
        <v>0</v>
      </c>
      <c r="E27" s="489">
        <v>504</v>
      </c>
      <c r="F27" s="1076">
        <v>173</v>
      </c>
      <c r="G27" s="1076">
        <v>145</v>
      </c>
      <c r="H27" s="1076">
        <v>109</v>
      </c>
      <c r="I27" s="1077">
        <v>108</v>
      </c>
      <c r="J27" s="1126"/>
      <c r="K27" s="1042">
        <v>12</v>
      </c>
      <c r="L27" s="989">
        <f t="shared" si="0"/>
        <v>0</v>
      </c>
      <c r="M27" s="990"/>
      <c r="N27" s="991"/>
      <c r="O27" s="1036">
        <f t="shared" si="1"/>
        <v>12</v>
      </c>
      <c r="P27" s="1037" t="e">
        <f t="shared" si="2"/>
        <v>#DIV/0!</v>
      </c>
      <c r="Q27" s="1103"/>
      <c r="R27" s="1113">
        <v>12</v>
      </c>
      <c r="S27" s="1127"/>
      <c r="T27" s="1077"/>
    </row>
    <row r="28" spans="1:20" ht="15.75" thickBot="1">
      <c r="A28" s="415" t="s">
        <v>568</v>
      </c>
      <c r="B28" s="416" t="s">
        <v>569</v>
      </c>
      <c r="C28" s="417">
        <v>428</v>
      </c>
      <c r="D28" s="417">
        <v>253</v>
      </c>
      <c r="E28" s="489">
        <v>511</v>
      </c>
      <c r="F28" s="1076">
        <v>1044</v>
      </c>
      <c r="G28" s="1076">
        <v>1388</v>
      </c>
      <c r="H28" s="1076">
        <v>2056</v>
      </c>
      <c r="I28" s="1077">
        <v>1213</v>
      </c>
      <c r="J28" s="1126">
        <v>900</v>
      </c>
      <c r="K28" s="1042">
        <v>9</v>
      </c>
      <c r="L28" s="989">
        <f t="shared" si="0"/>
        <v>78</v>
      </c>
      <c r="M28" s="990"/>
      <c r="N28" s="991"/>
      <c r="O28" s="1036">
        <f t="shared" si="1"/>
        <v>87</v>
      </c>
      <c r="P28" s="1037">
        <f t="shared" si="2"/>
        <v>9.666666666666666</v>
      </c>
      <c r="Q28" s="1103"/>
      <c r="R28" s="1113">
        <v>87</v>
      </c>
      <c r="S28" s="1127"/>
      <c r="T28" s="1077"/>
    </row>
    <row r="29" spans="1:20" ht="15.75" thickBot="1">
      <c r="A29" s="415" t="s">
        <v>570</v>
      </c>
      <c r="B29" s="416" t="s">
        <v>571</v>
      </c>
      <c r="C29" s="417">
        <v>1057</v>
      </c>
      <c r="D29" s="417">
        <v>1451</v>
      </c>
      <c r="E29" s="489">
        <v>518</v>
      </c>
      <c r="F29" s="1076">
        <v>589</v>
      </c>
      <c r="G29" s="1076">
        <v>715</v>
      </c>
      <c r="H29" s="1076">
        <v>566</v>
      </c>
      <c r="I29" s="1077">
        <v>630</v>
      </c>
      <c r="J29" s="1126">
        <v>800</v>
      </c>
      <c r="K29" s="1042">
        <v>166</v>
      </c>
      <c r="L29" s="989">
        <f t="shared" si="0"/>
        <v>160</v>
      </c>
      <c r="M29" s="990"/>
      <c r="N29" s="991"/>
      <c r="O29" s="1036">
        <f t="shared" si="1"/>
        <v>326</v>
      </c>
      <c r="P29" s="1037">
        <f t="shared" si="2"/>
        <v>40.75</v>
      </c>
      <c r="Q29" s="1103"/>
      <c r="R29" s="1113">
        <v>326</v>
      </c>
      <c r="S29" s="1127"/>
      <c r="T29" s="1077"/>
    </row>
    <row r="30" spans="1:20" ht="15.75" thickBot="1">
      <c r="A30" s="415" t="s">
        <v>572</v>
      </c>
      <c r="B30" s="494" t="s">
        <v>573</v>
      </c>
      <c r="C30" s="417">
        <v>10408</v>
      </c>
      <c r="D30" s="417">
        <v>11792</v>
      </c>
      <c r="E30" s="489">
        <v>521</v>
      </c>
      <c r="F30" s="1076">
        <v>8361</v>
      </c>
      <c r="G30" s="1076">
        <v>8126</v>
      </c>
      <c r="H30" s="1076">
        <v>7842</v>
      </c>
      <c r="I30" s="1077">
        <v>7812</v>
      </c>
      <c r="J30" s="1126">
        <v>7654</v>
      </c>
      <c r="K30" s="1042">
        <v>1977</v>
      </c>
      <c r="L30" s="989">
        <f t="shared" si="0"/>
        <v>1922</v>
      </c>
      <c r="M30" s="990"/>
      <c r="N30" s="991"/>
      <c r="O30" s="1036">
        <f t="shared" si="1"/>
        <v>3899</v>
      </c>
      <c r="P30" s="1037">
        <f t="shared" si="2"/>
        <v>50.940684609354584</v>
      </c>
      <c r="Q30" s="1103"/>
      <c r="R30" s="1113">
        <v>3899</v>
      </c>
      <c r="S30" s="1127"/>
      <c r="T30" s="1077"/>
    </row>
    <row r="31" spans="1:20" ht="15.75" thickBot="1">
      <c r="A31" s="415" t="s">
        <v>574</v>
      </c>
      <c r="B31" s="494" t="s">
        <v>575</v>
      </c>
      <c r="C31" s="417">
        <v>3640</v>
      </c>
      <c r="D31" s="417">
        <v>4174</v>
      </c>
      <c r="E31" s="489" t="s">
        <v>576</v>
      </c>
      <c r="F31" s="1076">
        <v>3075</v>
      </c>
      <c r="G31" s="1076">
        <v>2969</v>
      </c>
      <c r="H31" s="1076">
        <v>2737</v>
      </c>
      <c r="I31" s="1077">
        <v>2860</v>
      </c>
      <c r="J31" s="1126">
        <v>2652</v>
      </c>
      <c r="K31" s="1042">
        <v>707</v>
      </c>
      <c r="L31" s="989">
        <f t="shared" si="0"/>
        <v>692</v>
      </c>
      <c r="M31" s="990"/>
      <c r="N31" s="991"/>
      <c r="O31" s="1036">
        <f t="shared" si="1"/>
        <v>1399</v>
      </c>
      <c r="P31" s="1037">
        <f t="shared" si="2"/>
        <v>52.7526395173454</v>
      </c>
      <c r="Q31" s="1103"/>
      <c r="R31" s="1113">
        <v>1399</v>
      </c>
      <c r="S31" s="1127"/>
      <c r="T31" s="1077"/>
    </row>
    <row r="32" spans="1:20" ht="15.75" thickBot="1">
      <c r="A32" s="415" t="s">
        <v>577</v>
      </c>
      <c r="B32" s="416" t="s">
        <v>578</v>
      </c>
      <c r="C32" s="417">
        <v>0</v>
      </c>
      <c r="D32" s="417">
        <v>0</v>
      </c>
      <c r="E32" s="489">
        <v>557</v>
      </c>
      <c r="F32" s="1076">
        <v>0</v>
      </c>
      <c r="G32" s="1076">
        <v>0</v>
      </c>
      <c r="H32" s="1076">
        <v>0</v>
      </c>
      <c r="I32" s="1077">
        <v>0</v>
      </c>
      <c r="J32" s="1126"/>
      <c r="K32" s="1042">
        <v>0</v>
      </c>
      <c r="L32" s="989">
        <f t="shared" si="0"/>
        <v>0</v>
      </c>
      <c r="M32" s="990"/>
      <c r="N32" s="991"/>
      <c r="O32" s="1036">
        <f t="shared" si="1"/>
        <v>0</v>
      </c>
      <c r="P32" s="1037" t="e">
        <f t="shared" si="2"/>
        <v>#DIV/0!</v>
      </c>
      <c r="Q32" s="1103"/>
      <c r="R32" s="1113">
        <v>0</v>
      </c>
      <c r="S32" s="1127"/>
      <c r="T32" s="1077"/>
    </row>
    <row r="33" spans="1:20" ht="15.75" thickBot="1">
      <c r="A33" s="415" t="s">
        <v>579</v>
      </c>
      <c r="B33" s="416" t="s">
        <v>580</v>
      </c>
      <c r="C33" s="417">
        <v>1711</v>
      </c>
      <c r="D33" s="417">
        <v>1801</v>
      </c>
      <c r="E33" s="489">
        <v>551</v>
      </c>
      <c r="F33" s="1076">
        <v>80</v>
      </c>
      <c r="G33" s="1076">
        <v>73</v>
      </c>
      <c r="H33" s="1076">
        <v>95</v>
      </c>
      <c r="I33" s="1077">
        <v>97</v>
      </c>
      <c r="J33" s="1126"/>
      <c r="K33" s="1042">
        <v>28</v>
      </c>
      <c r="L33" s="989">
        <f t="shared" si="0"/>
        <v>24</v>
      </c>
      <c r="M33" s="990"/>
      <c r="N33" s="991"/>
      <c r="O33" s="1036">
        <f t="shared" si="1"/>
        <v>52</v>
      </c>
      <c r="P33" s="1037" t="e">
        <f t="shared" si="2"/>
        <v>#DIV/0!</v>
      </c>
      <c r="Q33" s="1103"/>
      <c r="R33" s="1113">
        <v>52</v>
      </c>
      <c r="S33" s="1127"/>
      <c r="T33" s="1077"/>
    </row>
    <row r="34" spans="1:20" ht="15.75" thickBot="1">
      <c r="A34" s="378" t="s">
        <v>581</v>
      </c>
      <c r="B34" s="422"/>
      <c r="C34" s="423">
        <v>569</v>
      </c>
      <c r="D34" s="423">
        <v>614</v>
      </c>
      <c r="E34" s="496" t="s">
        <v>582</v>
      </c>
      <c r="F34" s="1078">
        <v>88</v>
      </c>
      <c r="G34" s="1078">
        <v>138</v>
      </c>
      <c r="H34" s="1078">
        <v>106</v>
      </c>
      <c r="I34" s="1079">
        <v>37</v>
      </c>
      <c r="J34" s="1133">
        <v>186</v>
      </c>
      <c r="K34" s="1064">
        <v>5</v>
      </c>
      <c r="L34" s="989">
        <f t="shared" si="0"/>
        <v>16</v>
      </c>
      <c r="M34" s="1003"/>
      <c r="N34" s="991"/>
      <c r="O34" s="1036">
        <f t="shared" si="1"/>
        <v>21</v>
      </c>
      <c r="P34" s="1037">
        <f t="shared" si="2"/>
        <v>11.29032258064516</v>
      </c>
      <c r="Q34" s="1103"/>
      <c r="R34" s="1109">
        <v>21</v>
      </c>
      <c r="S34" s="1134"/>
      <c r="T34" s="1079"/>
    </row>
    <row r="35" spans="1:20" ht="15.75" thickBot="1">
      <c r="A35" s="505" t="s">
        <v>583</v>
      </c>
      <c r="B35" s="506" t="s">
        <v>584</v>
      </c>
      <c r="C35" s="507">
        <f>SUM(C25:C34)</f>
        <v>25899</v>
      </c>
      <c r="D35" s="507">
        <f>SUM(D25:D34)</f>
        <v>29268</v>
      </c>
      <c r="E35" s="508"/>
      <c r="F35" s="1067">
        <f>SUM(F25:F34)</f>
        <v>17899</v>
      </c>
      <c r="G35" s="1067">
        <f>SUM(G25:G34)</f>
        <v>18077</v>
      </c>
      <c r="H35" s="1067">
        <f>SUM(H25:H34)</f>
        <v>17876</v>
      </c>
      <c r="I35" s="1067">
        <v>16769</v>
      </c>
      <c r="J35" s="1135">
        <f>SUM(J25:J34)</f>
        <v>14892</v>
      </c>
      <c r="K35" s="1067">
        <f>SUM(K25:K34)</f>
        <v>4108</v>
      </c>
      <c r="L35" s="1067">
        <f>SUM(L25:L34)</f>
        <v>3709</v>
      </c>
      <c r="M35" s="1067">
        <f>SUM(M25:M34)</f>
        <v>0</v>
      </c>
      <c r="N35" s="1070">
        <f>SUM(N25:N34)</f>
        <v>0</v>
      </c>
      <c r="O35" s="1036">
        <f t="shared" si="1"/>
        <v>7817</v>
      </c>
      <c r="P35" s="1037">
        <f t="shared" si="2"/>
        <v>52.49127048079506</v>
      </c>
      <c r="Q35" s="1103"/>
      <c r="R35" s="1067">
        <f>SUM(R25:R34)</f>
        <v>7817</v>
      </c>
      <c r="S35" s="1088">
        <f>SUM(S25:S34)</f>
        <v>0</v>
      </c>
      <c r="T35" s="1067">
        <f>SUM(T25:T34)</f>
        <v>0</v>
      </c>
    </row>
    <row r="36" spans="1:20" ht="15.75" thickBot="1">
      <c r="A36" s="402" t="s">
        <v>585</v>
      </c>
      <c r="B36" s="403" t="s">
        <v>586</v>
      </c>
      <c r="C36" s="298">
        <v>0</v>
      </c>
      <c r="D36" s="298">
        <v>0</v>
      </c>
      <c r="E36" s="481">
        <v>601</v>
      </c>
      <c r="F36" s="1073">
        <v>0</v>
      </c>
      <c r="G36" s="1073">
        <v>0</v>
      </c>
      <c r="H36" s="1073">
        <v>0</v>
      </c>
      <c r="I36" s="1075">
        <v>0</v>
      </c>
      <c r="J36" s="1124"/>
      <c r="K36" s="1032">
        <v>0</v>
      </c>
      <c r="L36" s="989">
        <f t="shared" si="0"/>
        <v>0</v>
      </c>
      <c r="M36" s="1021"/>
      <c r="N36" s="991"/>
      <c r="O36" s="1036">
        <f t="shared" si="1"/>
        <v>0</v>
      </c>
      <c r="P36" s="1037" t="e">
        <f t="shared" si="2"/>
        <v>#DIV/0!</v>
      </c>
      <c r="Q36" s="1103"/>
      <c r="R36" s="1120">
        <v>0</v>
      </c>
      <c r="S36" s="1132"/>
      <c r="T36" s="1075"/>
    </row>
    <row r="37" spans="1:20" ht="15.75" thickBot="1">
      <c r="A37" s="415" t="s">
        <v>587</v>
      </c>
      <c r="B37" s="416" t="s">
        <v>588</v>
      </c>
      <c r="C37" s="417">
        <v>1190</v>
      </c>
      <c r="D37" s="417">
        <v>1857</v>
      </c>
      <c r="E37" s="489">
        <v>602</v>
      </c>
      <c r="F37" s="1076">
        <v>1507</v>
      </c>
      <c r="G37" s="1076">
        <v>1622</v>
      </c>
      <c r="H37" s="1076">
        <v>1604</v>
      </c>
      <c r="I37" s="1077">
        <v>1461</v>
      </c>
      <c r="J37" s="1126"/>
      <c r="K37" s="1042">
        <v>433</v>
      </c>
      <c r="L37" s="989">
        <f t="shared" si="0"/>
        <v>452</v>
      </c>
      <c r="M37" s="990"/>
      <c r="N37" s="991"/>
      <c r="O37" s="1036">
        <f t="shared" si="1"/>
        <v>885</v>
      </c>
      <c r="P37" s="1037" t="e">
        <f t="shared" si="2"/>
        <v>#DIV/0!</v>
      </c>
      <c r="Q37" s="1103"/>
      <c r="R37" s="1113">
        <v>885</v>
      </c>
      <c r="S37" s="1127"/>
      <c r="T37" s="1077"/>
    </row>
    <row r="38" spans="1:20" ht="15.75" thickBot="1">
      <c r="A38" s="415" t="s">
        <v>589</v>
      </c>
      <c r="B38" s="416" t="s">
        <v>590</v>
      </c>
      <c r="C38" s="417">
        <v>0</v>
      </c>
      <c r="D38" s="417">
        <v>0</v>
      </c>
      <c r="E38" s="489">
        <v>604</v>
      </c>
      <c r="F38" s="1076">
        <v>193</v>
      </c>
      <c r="G38" s="1076">
        <v>163</v>
      </c>
      <c r="H38" s="1076">
        <v>124</v>
      </c>
      <c r="I38" s="1077">
        <v>124</v>
      </c>
      <c r="J38" s="1126"/>
      <c r="K38" s="1042">
        <v>14</v>
      </c>
      <c r="L38" s="989">
        <f t="shared" si="0"/>
        <v>0</v>
      </c>
      <c r="M38" s="990"/>
      <c r="N38" s="991"/>
      <c r="O38" s="1036">
        <f t="shared" si="1"/>
        <v>14</v>
      </c>
      <c r="P38" s="1037" t="e">
        <f t="shared" si="2"/>
        <v>#DIV/0!</v>
      </c>
      <c r="Q38" s="1103"/>
      <c r="R38" s="1113">
        <v>14</v>
      </c>
      <c r="S38" s="1127"/>
      <c r="T38" s="1077"/>
    </row>
    <row r="39" spans="1:20" ht="15.75" thickBot="1">
      <c r="A39" s="415" t="s">
        <v>591</v>
      </c>
      <c r="B39" s="416" t="s">
        <v>592</v>
      </c>
      <c r="C39" s="417">
        <v>12472</v>
      </c>
      <c r="D39" s="417">
        <v>13728</v>
      </c>
      <c r="E39" s="489" t="s">
        <v>593</v>
      </c>
      <c r="F39" s="1076">
        <v>16044</v>
      </c>
      <c r="G39" s="1076">
        <v>16453</v>
      </c>
      <c r="H39" s="1076">
        <v>15723</v>
      </c>
      <c r="I39" s="1077">
        <v>15041</v>
      </c>
      <c r="J39" s="1126">
        <v>14892</v>
      </c>
      <c r="K39" s="1042">
        <v>3718</v>
      </c>
      <c r="L39" s="989">
        <f t="shared" si="0"/>
        <v>3700</v>
      </c>
      <c r="M39" s="990"/>
      <c r="N39" s="991"/>
      <c r="O39" s="1036">
        <f t="shared" si="1"/>
        <v>7418</v>
      </c>
      <c r="P39" s="1037">
        <f t="shared" si="2"/>
        <v>49.811979586355086</v>
      </c>
      <c r="Q39" s="1103"/>
      <c r="R39" s="1113">
        <v>7418</v>
      </c>
      <c r="S39" s="1127"/>
      <c r="T39" s="1077"/>
    </row>
    <row r="40" spans="1:20" ht="15.75" thickBot="1">
      <c r="A40" s="378" t="s">
        <v>594</v>
      </c>
      <c r="B40" s="422"/>
      <c r="C40" s="423">
        <v>12330</v>
      </c>
      <c r="D40" s="423">
        <v>13218</v>
      </c>
      <c r="E40" s="496" t="s">
        <v>595</v>
      </c>
      <c r="F40" s="1078">
        <v>198</v>
      </c>
      <c r="G40" s="1078">
        <v>138</v>
      </c>
      <c r="H40" s="1078">
        <v>452</v>
      </c>
      <c r="I40" s="1079">
        <v>257</v>
      </c>
      <c r="J40" s="1133"/>
      <c r="K40" s="1064">
        <v>85</v>
      </c>
      <c r="L40" s="989">
        <f t="shared" si="0"/>
        <v>79</v>
      </c>
      <c r="M40" s="1003"/>
      <c r="N40" s="991"/>
      <c r="O40" s="1036">
        <f t="shared" si="1"/>
        <v>164</v>
      </c>
      <c r="P40" s="1037" t="e">
        <f t="shared" si="2"/>
        <v>#DIV/0!</v>
      </c>
      <c r="Q40" s="1103"/>
      <c r="R40" s="1109">
        <v>164</v>
      </c>
      <c r="S40" s="1134"/>
      <c r="T40" s="1079"/>
    </row>
    <row r="41" spans="1:20" ht="15.75" thickBot="1">
      <c r="A41" s="505" t="s">
        <v>596</v>
      </c>
      <c r="B41" s="506" t="s">
        <v>597</v>
      </c>
      <c r="C41" s="507">
        <f>SUM(C36:C40)</f>
        <v>25992</v>
      </c>
      <c r="D41" s="507">
        <f>SUM(D36:D40)</f>
        <v>28803</v>
      </c>
      <c r="E41" s="508" t="s">
        <v>529</v>
      </c>
      <c r="F41" s="1067">
        <f aca="true" t="shared" si="3" ref="F41:N41">SUM(F36:F40)</f>
        <v>17942</v>
      </c>
      <c r="G41" s="1067">
        <f t="shared" si="3"/>
        <v>18376</v>
      </c>
      <c r="H41" s="1067">
        <f t="shared" si="3"/>
        <v>17903</v>
      </c>
      <c r="I41" s="1067">
        <f t="shared" si="3"/>
        <v>16883</v>
      </c>
      <c r="J41" s="1135">
        <f t="shared" si="3"/>
        <v>14892</v>
      </c>
      <c r="K41" s="1067">
        <f t="shared" si="3"/>
        <v>4250</v>
      </c>
      <c r="L41" s="1080">
        <f>SUM(L36:L40)</f>
        <v>4231</v>
      </c>
      <c r="M41" s="1067">
        <f t="shared" si="3"/>
        <v>0</v>
      </c>
      <c r="N41" s="1070">
        <f t="shared" si="3"/>
        <v>0</v>
      </c>
      <c r="O41" s="1036">
        <f t="shared" si="1"/>
        <v>8481</v>
      </c>
      <c r="P41" s="1037">
        <f t="shared" si="2"/>
        <v>56.95004029008863</v>
      </c>
      <c r="Q41" s="1103"/>
      <c r="R41" s="1067">
        <f>SUM(R36:R40)</f>
        <v>8481</v>
      </c>
      <c r="S41" s="1088">
        <f>SUM(S36:S40)</f>
        <v>0</v>
      </c>
      <c r="T41" s="1067">
        <f>SUM(T36:T40)</f>
        <v>0</v>
      </c>
    </row>
    <row r="42" spans="1:20" ht="6.75" customHeight="1" thickBot="1">
      <c r="A42" s="378"/>
      <c r="B42" s="252"/>
      <c r="C42" s="253"/>
      <c r="D42" s="253"/>
      <c r="E42" s="525"/>
      <c r="F42" s="1078"/>
      <c r="G42" s="1078"/>
      <c r="H42" s="1078"/>
      <c r="I42" s="1082"/>
      <c r="J42" s="1136"/>
      <c r="K42" s="1078"/>
      <c r="L42" s="1084"/>
      <c r="M42" s="1085">
        <f>S42-L42</f>
        <v>0</v>
      </c>
      <c r="N42" s="1084"/>
      <c r="O42" s="1036">
        <f t="shared" si="1"/>
        <v>0</v>
      </c>
      <c r="P42" s="1037" t="e">
        <f t="shared" si="2"/>
        <v>#DIV/0!</v>
      </c>
      <c r="Q42" s="1103"/>
      <c r="R42" s="1137"/>
      <c r="S42" s="1082"/>
      <c r="T42" s="1082"/>
    </row>
    <row r="43" spans="1:20" ht="15.75" thickBot="1">
      <c r="A43" s="535" t="s">
        <v>598</v>
      </c>
      <c r="B43" s="506" t="s">
        <v>560</v>
      </c>
      <c r="C43" s="507">
        <f>+C41-C39</f>
        <v>13520</v>
      </c>
      <c r="D43" s="507">
        <f>+D41-D39</f>
        <v>15075</v>
      </c>
      <c r="E43" s="508" t="s">
        <v>529</v>
      </c>
      <c r="F43" s="1071">
        <f aca="true" t="shared" si="4" ref="F43:N43">F41-F39</f>
        <v>1898</v>
      </c>
      <c r="G43" s="1071">
        <f t="shared" si="4"/>
        <v>1923</v>
      </c>
      <c r="H43" s="1071">
        <f t="shared" si="4"/>
        <v>2180</v>
      </c>
      <c r="I43" s="1067">
        <f t="shared" si="4"/>
        <v>1842</v>
      </c>
      <c r="J43" s="1067">
        <f t="shared" si="4"/>
        <v>0</v>
      </c>
      <c r="K43" s="1067">
        <f t="shared" si="4"/>
        <v>532</v>
      </c>
      <c r="L43" s="1080">
        <f t="shared" si="4"/>
        <v>531</v>
      </c>
      <c r="M43" s="1067">
        <f t="shared" si="4"/>
        <v>0</v>
      </c>
      <c r="N43" s="1088">
        <f t="shared" si="4"/>
        <v>0</v>
      </c>
      <c r="O43" s="1036">
        <f t="shared" si="1"/>
        <v>1063</v>
      </c>
      <c r="P43" s="1037" t="e">
        <f t="shared" si="2"/>
        <v>#DIV/0!</v>
      </c>
      <c r="Q43" s="1103"/>
      <c r="R43" s="1067">
        <f>R41-R39</f>
        <v>1063</v>
      </c>
      <c r="S43" s="1088">
        <f>S41-S39</f>
        <v>0</v>
      </c>
      <c r="T43" s="1067">
        <f>T41-T39</f>
        <v>0</v>
      </c>
    </row>
    <row r="44" spans="1:20" ht="15.75" thickBot="1">
      <c r="A44" s="505" t="s">
        <v>599</v>
      </c>
      <c r="B44" s="506" t="s">
        <v>600</v>
      </c>
      <c r="C44" s="507">
        <f>+C41-C35</f>
        <v>93</v>
      </c>
      <c r="D44" s="507">
        <f>+D41-D35</f>
        <v>-465</v>
      </c>
      <c r="E44" s="508" t="s">
        <v>529</v>
      </c>
      <c r="F44" s="1071">
        <f aca="true" t="shared" si="5" ref="F44:N44">F41-F35</f>
        <v>43</v>
      </c>
      <c r="G44" s="1071">
        <f t="shared" si="5"/>
        <v>299</v>
      </c>
      <c r="H44" s="1071">
        <f t="shared" si="5"/>
        <v>27</v>
      </c>
      <c r="I44" s="1067">
        <f t="shared" si="5"/>
        <v>114</v>
      </c>
      <c r="J44" s="1067">
        <f t="shared" si="5"/>
        <v>0</v>
      </c>
      <c r="K44" s="1067">
        <f t="shared" si="5"/>
        <v>142</v>
      </c>
      <c r="L44" s="1080">
        <f t="shared" si="5"/>
        <v>522</v>
      </c>
      <c r="M44" s="1067">
        <f t="shared" si="5"/>
        <v>0</v>
      </c>
      <c r="N44" s="1088">
        <f t="shared" si="5"/>
        <v>0</v>
      </c>
      <c r="O44" s="1036">
        <f t="shared" si="1"/>
        <v>664</v>
      </c>
      <c r="P44" s="1037" t="e">
        <f t="shared" si="2"/>
        <v>#DIV/0!</v>
      </c>
      <c r="Q44" s="1103"/>
      <c r="R44" s="1067">
        <f>R41-R35</f>
        <v>664</v>
      </c>
      <c r="S44" s="1088">
        <f>S41-S35</f>
        <v>0</v>
      </c>
      <c r="T44" s="1067">
        <f>T41-T35</f>
        <v>0</v>
      </c>
    </row>
    <row r="45" spans="1:20" ht="15.75" thickBot="1">
      <c r="A45" s="537" t="s">
        <v>601</v>
      </c>
      <c r="B45" s="538" t="s">
        <v>560</v>
      </c>
      <c r="C45" s="539">
        <f>+C44-C39</f>
        <v>-12379</v>
      </c>
      <c r="D45" s="539">
        <f>+D44-D39</f>
        <v>-14193</v>
      </c>
      <c r="E45" s="540" t="s">
        <v>529</v>
      </c>
      <c r="F45" s="1071">
        <f aca="true" t="shared" si="6" ref="F45:N45">F44-F39</f>
        <v>-16001</v>
      </c>
      <c r="G45" s="1071">
        <f t="shared" si="6"/>
        <v>-16154</v>
      </c>
      <c r="H45" s="1071">
        <f t="shared" si="6"/>
        <v>-15696</v>
      </c>
      <c r="I45" s="1067">
        <f t="shared" si="6"/>
        <v>-14927</v>
      </c>
      <c r="J45" s="1067">
        <f t="shared" si="6"/>
        <v>-14892</v>
      </c>
      <c r="K45" s="1067">
        <f t="shared" si="6"/>
        <v>-3576</v>
      </c>
      <c r="L45" s="1080">
        <f t="shared" si="6"/>
        <v>-3178</v>
      </c>
      <c r="M45" s="1067">
        <f t="shared" si="6"/>
        <v>0</v>
      </c>
      <c r="N45" s="1088">
        <f t="shared" si="6"/>
        <v>0</v>
      </c>
      <c r="O45" s="1036">
        <f t="shared" si="1"/>
        <v>-6754</v>
      </c>
      <c r="P45" s="1071">
        <f t="shared" si="2"/>
        <v>45.35320977706151</v>
      </c>
      <c r="Q45" s="1103"/>
      <c r="R45" s="1067">
        <f>R44-R39</f>
        <v>-6754</v>
      </c>
      <c r="S45" s="1088">
        <f>S44-S39</f>
        <v>0</v>
      </c>
      <c r="T45" s="1067">
        <f>T44-T39</f>
        <v>0</v>
      </c>
    </row>
    <row r="48" spans="1:20" ht="14.25">
      <c r="A48" s="1089" t="s">
        <v>675</v>
      </c>
      <c r="O48"/>
      <c r="P48"/>
      <c r="Q48"/>
      <c r="R48"/>
      <c r="S48"/>
      <c r="T48"/>
    </row>
    <row r="49" spans="1:20" ht="14.25">
      <c r="A49" s="1090" t="s">
        <v>676</v>
      </c>
      <c r="O49"/>
      <c r="P49"/>
      <c r="Q49"/>
      <c r="R49"/>
      <c r="S49"/>
      <c r="T49"/>
    </row>
    <row r="50" spans="1:20" ht="14.25">
      <c r="A50" s="1091" t="s">
        <v>677</v>
      </c>
      <c r="O50"/>
      <c r="P50"/>
      <c r="Q50"/>
      <c r="R50"/>
      <c r="S50"/>
      <c r="T50"/>
    </row>
    <row r="51" spans="1:20" ht="14.25">
      <c r="A51" s="1092"/>
      <c r="O51"/>
      <c r="P51"/>
      <c r="Q51"/>
      <c r="R51"/>
      <c r="S51"/>
      <c r="T51"/>
    </row>
    <row r="52" spans="1:20" ht="12.75">
      <c r="A52" t="s">
        <v>694</v>
      </c>
      <c r="O52"/>
      <c r="P52"/>
      <c r="Q52"/>
      <c r="R52"/>
      <c r="S52"/>
      <c r="T52"/>
    </row>
    <row r="53" spans="15:20" ht="12.75">
      <c r="O53"/>
      <c r="P53"/>
      <c r="Q53"/>
      <c r="R53"/>
      <c r="S53"/>
      <c r="T53"/>
    </row>
    <row r="54" spans="1:20" ht="12.75">
      <c r="A54" t="s">
        <v>695</v>
      </c>
      <c r="O54"/>
      <c r="P54"/>
      <c r="Q54"/>
      <c r="R54"/>
      <c r="S54"/>
      <c r="T54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353"/>
  <sheetViews>
    <sheetView zoomScale="80" zoomScaleNormal="80" zoomScaleSheetLayoutView="100" zoomScalePageLayoutView="0" workbookViewId="0" topLeftCell="A217">
      <selection activeCell="C343" sqref="C343"/>
    </sheetView>
  </sheetViews>
  <sheetFormatPr defaultColWidth="9.140625" defaultRowHeight="12.75"/>
  <cols>
    <col min="1" max="1" width="13.7109375" style="101" customWidth="1"/>
    <col min="2" max="2" width="10.8515625" style="101" bestFit="1" customWidth="1"/>
    <col min="3" max="3" width="79.7109375" style="101" customWidth="1"/>
    <col min="4" max="4" width="15.7109375" style="101" customWidth="1"/>
    <col min="5" max="6" width="15.8515625" style="101" customWidth="1"/>
    <col min="7" max="7" width="13.28125" style="218" customWidth="1"/>
    <col min="8" max="16384" width="9.140625" style="101" customWidth="1"/>
  </cols>
  <sheetData>
    <row r="1" spans="1:7" ht="21" customHeight="1">
      <c r="A1" s="5" t="s">
        <v>268</v>
      </c>
      <c r="B1" s="6"/>
      <c r="C1" s="98"/>
      <c r="D1" s="99"/>
      <c r="E1" s="100"/>
      <c r="F1" s="100"/>
      <c r="G1" s="217"/>
    </row>
    <row r="2" spans="1:3" ht="15.75" customHeight="1">
      <c r="A2" s="5"/>
      <c r="B2" s="6"/>
      <c r="C2" s="102"/>
    </row>
    <row r="3" spans="1:7" s="106" customFormat="1" ht="24" customHeight="1">
      <c r="A3" s="103" t="s">
        <v>269</v>
      </c>
      <c r="B3" s="103"/>
      <c r="C3" s="103"/>
      <c r="D3" s="104"/>
      <c r="E3" s="105"/>
      <c r="F3" s="105"/>
      <c r="G3" s="219"/>
    </row>
    <row r="4" spans="4:7" s="90" customFormat="1" ht="15.75" customHeight="1" thickBot="1">
      <c r="D4" s="107"/>
      <c r="E4" s="107"/>
      <c r="F4" s="105" t="s">
        <v>267</v>
      </c>
      <c r="G4" s="220"/>
    </row>
    <row r="5" spans="1:7" s="90" customFormat="1" ht="15.75" customHeight="1">
      <c r="A5" s="207" t="s">
        <v>2</v>
      </c>
      <c r="B5" s="208" t="s">
        <v>3</v>
      </c>
      <c r="C5" s="207" t="s">
        <v>5</v>
      </c>
      <c r="D5" s="207" t="s">
        <v>6</v>
      </c>
      <c r="E5" s="207" t="s">
        <v>6</v>
      </c>
      <c r="F5" s="207" t="s">
        <v>7</v>
      </c>
      <c r="G5" s="221" t="s">
        <v>270</v>
      </c>
    </row>
    <row r="6" spans="1:7" s="90" customFormat="1" ht="15.75" customHeight="1" thickBot="1">
      <c r="A6" s="209"/>
      <c r="B6" s="210"/>
      <c r="C6" s="211"/>
      <c r="D6" s="212" t="s">
        <v>9</v>
      </c>
      <c r="E6" s="212" t="s">
        <v>10</v>
      </c>
      <c r="F6" s="212" t="s">
        <v>11</v>
      </c>
      <c r="G6" s="222" t="s">
        <v>271</v>
      </c>
    </row>
    <row r="7" spans="1:7" s="90" customFormat="1" ht="16.5" customHeight="1" thickTop="1">
      <c r="A7" s="108">
        <v>10</v>
      </c>
      <c r="B7" s="109"/>
      <c r="C7" s="68" t="s">
        <v>272</v>
      </c>
      <c r="D7" s="110"/>
      <c r="E7" s="110"/>
      <c r="F7" s="110"/>
      <c r="G7" s="223"/>
    </row>
    <row r="8" spans="1:7" s="90" customFormat="1" ht="15" customHeight="1">
      <c r="A8" s="62"/>
      <c r="B8" s="111"/>
      <c r="C8" s="62"/>
      <c r="D8" s="64"/>
      <c r="E8" s="64"/>
      <c r="F8" s="64"/>
      <c r="G8" s="224"/>
    </row>
    <row r="9" spans="1:7" s="90" customFormat="1" ht="15" customHeight="1">
      <c r="A9" s="62"/>
      <c r="B9" s="112">
        <v>2143</v>
      </c>
      <c r="C9" s="47" t="s">
        <v>273</v>
      </c>
      <c r="D9" s="64">
        <v>5663</v>
      </c>
      <c r="E9" s="64">
        <v>5618</v>
      </c>
      <c r="F9" s="64">
        <v>1588.9</v>
      </c>
      <c r="G9" s="224">
        <f>(F9/E9)*100</f>
        <v>28.282306870772516</v>
      </c>
    </row>
    <row r="10" spans="1:7" s="90" customFormat="1" ht="15">
      <c r="A10" s="47"/>
      <c r="B10" s="112">
        <v>3111</v>
      </c>
      <c r="C10" s="47" t="s">
        <v>274</v>
      </c>
      <c r="D10" s="113">
        <v>7000</v>
      </c>
      <c r="E10" s="113">
        <v>7000.2</v>
      </c>
      <c r="F10" s="113">
        <v>3504.1</v>
      </c>
      <c r="G10" s="224">
        <f aca="true" t="shared" si="0" ref="G10:G31">(F10/E10)*100</f>
        <v>50.05714122453644</v>
      </c>
    </row>
    <row r="11" spans="1:7" s="90" customFormat="1" ht="15">
      <c r="A11" s="47"/>
      <c r="B11" s="112">
        <v>3113</v>
      </c>
      <c r="C11" s="47" t="s">
        <v>275</v>
      </c>
      <c r="D11" s="113">
        <v>30500</v>
      </c>
      <c r="E11" s="113">
        <v>31340</v>
      </c>
      <c r="F11" s="113">
        <v>16086</v>
      </c>
      <c r="G11" s="224">
        <f t="shared" si="0"/>
        <v>51.32737715379706</v>
      </c>
    </row>
    <row r="12" spans="1:7" s="90" customFormat="1" ht="15">
      <c r="A12" s="47"/>
      <c r="B12" s="112">
        <v>3114</v>
      </c>
      <c r="C12" s="47" t="s">
        <v>276</v>
      </c>
      <c r="D12" s="113">
        <v>150</v>
      </c>
      <c r="E12" s="113">
        <v>150</v>
      </c>
      <c r="F12" s="113">
        <v>0</v>
      </c>
      <c r="G12" s="224">
        <f t="shared" si="0"/>
        <v>0</v>
      </c>
    </row>
    <row r="13" spans="1:7" s="90" customFormat="1" ht="15">
      <c r="A13" s="47"/>
      <c r="B13" s="112">
        <v>3231</v>
      </c>
      <c r="C13" s="47" t="s">
        <v>277</v>
      </c>
      <c r="D13" s="113">
        <v>650</v>
      </c>
      <c r="E13" s="113">
        <v>650</v>
      </c>
      <c r="F13" s="113">
        <v>324</v>
      </c>
      <c r="G13" s="224">
        <f t="shared" si="0"/>
        <v>49.84615384615385</v>
      </c>
    </row>
    <row r="14" spans="1:7" s="90" customFormat="1" ht="15">
      <c r="A14" s="47"/>
      <c r="B14" s="112">
        <v>3313</v>
      </c>
      <c r="C14" s="47" t="s">
        <v>278</v>
      </c>
      <c r="D14" s="64">
        <v>1460</v>
      </c>
      <c r="E14" s="64">
        <v>1460</v>
      </c>
      <c r="F14" s="64">
        <v>952.2</v>
      </c>
      <c r="G14" s="224">
        <f t="shared" si="0"/>
        <v>65.21917808219179</v>
      </c>
    </row>
    <row r="15" spans="1:7" s="90" customFormat="1" ht="15" customHeight="1" hidden="1">
      <c r="A15" s="47"/>
      <c r="B15" s="112">
        <v>3314</v>
      </c>
      <c r="C15" s="47" t="s">
        <v>279</v>
      </c>
      <c r="D15" s="64"/>
      <c r="E15" s="64"/>
      <c r="F15" s="64"/>
      <c r="G15" s="224" t="e">
        <f t="shared" si="0"/>
        <v>#DIV/0!</v>
      </c>
    </row>
    <row r="16" spans="1:7" s="90" customFormat="1" ht="15">
      <c r="A16" s="47"/>
      <c r="B16" s="112">
        <v>3314</v>
      </c>
      <c r="C16" s="47" t="s">
        <v>280</v>
      </c>
      <c r="D16" s="64">
        <v>6710</v>
      </c>
      <c r="E16" s="64">
        <v>6977</v>
      </c>
      <c r="F16" s="64">
        <v>3642</v>
      </c>
      <c r="G16" s="224">
        <f t="shared" si="0"/>
        <v>52.20008599684678</v>
      </c>
    </row>
    <row r="17" spans="1:7" s="90" customFormat="1" ht="13.5" customHeight="1" hidden="1">
      <c r="A17" s="47"/>
      <c r="B17" s="112">
        <v>3315</v>
      </c>
      <c r="C17" s="47" t="s">
        <v>281</v>
      </c>
      <c r="D17" s="64"/>
      <c r="E17" s="64"/>
      <c r="F17" s="64"/>
      <c r="G17" s="224" t="e">
        <f t="shared" si="0"/>
        <v>#DIV/0!</v>
      </c>
    </row>
    <row r="18" spans="1:7" s="90" customFormat="1" ht="15">
      <c r="A18" s="47"/>
      <c r="B18" s="112">
        <v>3315</v>
      </c>
      <c r="C18" s="47" t="s">
        <v>282</v>
      </c>
      <c r="D18" s="64">
        <v>6000</v>
      </c>
      <c r="E18" s="64">
        <v>6366.2</v>
      </c>
      <c r="F18" s="64">
        <v>3366.1</v>
      </c>
      <c r="G18" s="224">
        <f t="shared" si="0"/>
        <v>52.87455625019635</v>
      </c>
    </row>
    <row r="19" spans="1:7" s="90" customFormat="1" ht="15">
      <c r="A19" s="47"/>
      <c r="B19" s="112">
        <v>3319</v>
      </c>
      <c r="C19" s="47" t="s">
        <v>283</v>
      </c>
      <c r="D19" s="64">
        <v>800</v>
      </c>
      <c r="E19" s="64">
        <v>714.7</v>
      </c>
      <c r="F19" s="64">
        <v>199.5</v>
      </c>
      <c r="G19" s="224">
        <f t="shared" si="0"/>
        <v>27.913809990205678</v>
      </c>
    </row>
    <row r="20" spans="1:7" s="90" customFormat="1" ht="15">
      <c r="A20" s="47"/>
      <c r="B20" s="112">
        <v>3322</v>
      </c>
      <c r="C20" s="47" t="s">
        <v>284</v>
      </c>
      <c r="D20" s="64">
        <v>67</v>
      </c>
      <c r="E20" s="64">
        <v>67</v>
      </c>
      <c r="F20" s="64">
        <v>20.5</v>
      </c>
      <c r="G20" s="224">
        <f t="shared" si="0"/>
        <v>30.597014925373134</v>
      </c>
    </row>
    <row r="21" spans="1:7" s="90" customFormat="1" ht="15">
      <c r="A21" s="47"/>
      <c r="B21" s="112">
        <v>3326</v>
      </c>
      <c r="C21" s="47" t="s">
        <v>285</v>
      </c>
      <c r="D21" s="64">
        <v>100</v>
      </c>
      <c r="E21" s="64">
        <v>100</v>
      </c>
      <c r="F21" s="64">
        <v>0</v>
      </c>
      <c r="G21" s="224">
        <f t="shared" si="0"/>
        <v>0</v>
      </c>
    </row>
    <row r="22" spans="1:7" s="90" customFormat="1" ht="15">
      <c r="A22" s="47"/>
      <c r="B22" s="112">
        <v>3330</v>
      </c>
      <c r="C22" s="47" t="s">
        <v>286</v>
      </c>
      <c r="D22" s="64">
        <v>40</v>
      </c>
      <c r="E22" s="64">
        <v>40</v>
      </c>
      <c r="F22" s="64">
        <v>0</v>
      </c>
      <c r="G22" s="224">
        <f t="shared" si="0"/>
        <v>0</v>
      </c>
    </row>
    <row r="23" spans="1:7" s="90" customFormat="1" ht="15">
      <c r="A23" s="47"/>
      <c r="B23" s="112">
        <v>3349</v>
      </c>
      <c r="C23" s="47" t="s">
        <v>287</v>
      </c>
      <c r="D23" s="64">
        <v>1391</v>
      </c>
      <c r="E23" s="64">
        <v>129.5</v>
      </c>
      <c r="F23" s="64">
        <v>129.4</v>
      </c>
      <c r="G23" s="224">
        <f t="shared" si="0"/>
        <v>99.92277992277992</v>
      </c>
    </row>
    <row r="24" spans="1:7" s="90" customFormat="1" ht="15">
      <c r="A24" s="47"/>
      <c r="B24" s="112">
        <v>3392</v>
      </c>
      <c r="C24" s="47" t="s">
        <v>288</v>
      </c>
      <c r="D24" s="64">
        <v>750</v>
      </c>
      <c r="E24" s="64">
        <v>750</v>
      </c>
      <c r="F24" s="64">
        <v>375</v>
      </c>
      <c r="G24" s="224">
        <f t="shared" si="0"/>
        <v>50</v>
      </c>
    </row>
    <row r="25" spans="1:7" s="90" customFormat="1" ht="15">
      <c r="A25" s="47"/>
      <c r="B25" s="112">
        <v>3399</v>
      </c>
      <c r="C25" s="47" t="s">
        <v>289</v>
      </c>
      <c r="D25" s="64">
        <v>1960</v>
      </c>
      <c r="E25" s="64">
        <v>1960</v>
      </c>
      <c r="F25" s="64">
        <v>573</v>
      </c>
      <c r="G25" s="224">
        <f t="shared" si="0"/>
        <v>29.23469387755102</v>
      </c>
    </row>
    <row r="26" spans="1:7" s="90" customFormat="1" ht="15">
      <c r="A26" s="47"/>
      <c r="B26" s="112">
        <v>3412</v>
      </c>
      <c r="C26" s="47" t="s">
        <v>290</v>
      </c>
      <c r="D26" s="64">
        <v>8000</v>
      </c>
      <c r="E26" s="64">
        <v>9099</v>
      </c>
      <c r="F26" s="64">
        <v>5201</v>
      </c>
      <c r="G26" s="224">
        <f t="shared" si="0"/>
        <v>57.16012748653698</v>
      </c>
    </row>
    <row r="27" spans="1:7" s="90" customFormat="1" ht="15">
      <c r="A27" s="47"/>
      <c r="B27" s="112">
        <v>3412</v>
      </c>
      <c r="C27" s="47" t="s">
        <v>291</v>
      </c>
      <c r="D27" s="64">
        <f>15120-8000</f>
        <v>7120</v>
      </c>
      <c r="E27" s="113">
        <f>16423.6-9099</f>
        <v>7324.5999999999985</v>
      </c>
      <c r="F27" s="64">
        <f>7980.4-5201</f>
        <v>2779.3999999999996</v>
      </c>
      <c r="G27" s="224">
        <f t="shared" si="0"/>
        <v>37.946099445703524</v>
      </c>
    </row>
    <row r="28" spans="1:7" s="90" customFormat="1" ht="15">
      <c r="A28" s="47"/>
      <c r="B28" s="112">
        <v>3419</v>
      </c>
      <c r="C28" s="47" t="s">
        <v>292</v>
      </c>
      <c r="D28" s="113">
        <v>7530</v>
      </c>
      <c r="E28" s="113">
        <v>7223</v>
      </c>
      <c r="F28" s="113">
        <v>1363</v>
      </c>
      <c r="G28" s="224">
        <f t="shared" si="0"/>
        <v>18.870275508791362</v>
      </c>
    </row>
    <row r="29" spans="1:7" s="90" customFormat="1" ht="15">
      <c r="A29" s="47"/>
      <c r="B29" s="112">
        <v>3421</v>
      </c>
      <c r="C29" s="47" t="s">
        <v>293</v>
      </c>
      <c r="D29" s="113">
        <v>920</v>
      </c>
      <c r="E29" s="113">
        <v>1277</v>
      </c>
      <c r="F29" s="113">
        <v>682</v>
      </c>
      <c r="G29" s="224">
        <f t="shared" si="0"/>
        <v>53.40642129992169</v>
      </c>
    </row>
    <row r="30" spans="1:7" s="90" customFormat="1" ht="15">
      <c r="A30" s="47"/>
      <c r="B30" s="112">
        <v>3429</v>
      </c>
      <c r="C30" s="47" t="s">
        <v>294</v>
      </c>
      <c r="D30" s="113">
        <v>500</v>
      </c>
      <c r="E30" s="113">
        <v>629</v>
      </c>
      <c r="F30" s="113">
        <v>612</v>
      </c>
      <c r="G30" s="224">
        <f t="shared" si="0"/>
        <v>97.2972972972973</v>
      </c>
    </row>
    <row r="31" spans="1:7" s="90" customFormat="1" ht="15">
      <c r="A31" s="47"/>
      <c r="B31" s="112">
        <v>6223</v>
      </c>
      <c r="C31" s="47" t="s">
        <v>295</v>
      </c>
      <c r="D31" s="64">
        <v>200</v>
      </c>
      <c r="E31" s="64">
        <v>200</v>
      </c>
      <c r="F31" s="64">
        <v>0</v>
      </c>
      <c r="G31" s="224">
        <f t="shared" si="0"/>
        <v>0</v>
      </c>
    </row>
    <row r="32" spans="1:7" s="90" customFormat="1" ht="14.25" customHeight="1" thickBot="1">
      <c r="A32" s="114"/>
      <c r="B32" s="115"/>
      <c r="C32" s="116"/>
      <c r="D32" s="117"/>
      <c r="E32" s="117"/>
      <c r="F32" s="117"/>
      <c r="G32" s="225"/>
    </row>
    <row r="33" spans="1:7" s="90" customFormat="1" ht="18.75" customHeight="1" thickBot="1" thickTop="1">
      <c r="A33" s="118"/>
      <c r="B33" s="119"/>
      <c r="C33" s="120" t="s">
        <v>296</v>
      </c>
      <c r="D33" s="121">
        <f>SUM(D9:D32)</f>
        <v>87511</v>
      </c>
      <c r="E33" s="121">
        <f>SUM(E9:E32)</f>
        <v>89075.19999999998</v>
      </c>
      <c r="F33" s="121">
        <f>SUM(F9:F32)</f>
        <v>41398.1</v>
      </c>
      <c r="G33" s="226">
        <f>(F33/E33)*100</f>
        <v>46.475449956890365</v>
      </c>
    </row>
    <row r="34" spans="1:7" s="90" customFormat="1" ht="15.75" customHeight="1">
      <c r="A34" s="89"/>
      <c r="B34" s="92"/>
      <c r="C34" s="122"/>
      <c r="D34" s="123"/>
      <c r="E34" s="123"/>
      <c r="F34" s="123"/>
      <c r="G34" s="227"/>
    </row>
    <row r="35" spans="1:7" s="90" customFormat="1" ht="18.75" customHeight="1" hidden="1">
      <c r="A35" s="89"/>
      <c r="B35" s="92"/>
      <c r="C35" s="122"/>
      <c r="D35" s="123"/>
      <c r="E35" s="123"/>
      <c r="F35" s="123"/>
      <c r="G35" s="227"/>
    </row>
    <row r="36" spans="1:7" s="90" customFormat="1" ht="18.75" customHeight="1" hidden="1">
      <c r="A36" s="89"/>
      <c r="B36" s="92"/>
      <c r="C36" s="122"/>
      <c r="D36" s="123"/>
      <c r="E36" s="123"/>
      <c r="F36" s="123"/>
      <c r="G36" s="227"/>
    </row>
    <row r="37" spans="1:7" s="90" customFormat="1" ht="15.75" customHeight="1" hidden="1">
      <c r="A37" s="89"/>
      <c r="B37" s="92"/>
      <c r="C37" s="122"/>
      <c r="D37" s="123"/>
      <c r="E37" s="123"/>
      <c r="F37" s="123"/>
      <c r="G37" s="227"/>
    </row>
    <row r="38" spans="1:7" s="90" customFormat="1" ht="15.75" customHeight="1">
      <c r="A38" s="89"/>
      <c r="B38" s="92"/>
      <c r="C38" s="122"/>
      <c r="D38" s="124"/>
      <c r="E38" s="124"/>
      <c r="F38" s="124"/>
      <c r="G38" s="227"/>
    </row>
    <row r="39" spans="1:7" s="90" customFormat="1" ht="12.75" customHeight="1" hidden="1">
      <c r="A39" s="89"/>
      <c r="B39" s="92"/>
      <c r="C39" s="122"/>
      <c r="D39" s="124"/>
      <c r="E39" s="124"/>
      <c r="F39" s="124"/>
      <c r="G39" s="227"/>
    </row>
    <row r="40" spans="1:7" s="90" customFormat="1" ht="12.75" customHeight="1" hidden="1">
      <c r="A40" s="89"/>
      <c r="B40" s="92"/>
      <c r="C40" s="122"/>
      <c r="D40" s="124"/>
      <c r="E40" s="124"/>
      <c r="F40" s="124"/>
      <c r="G40" s="227"/>
    </row>
    <row r="41" spans="2:7" s="90" customFormat="1" ht="15.75" customHeight="1" thickBot="1">
      <c r="B41" s="125"/>
      <c r="G41" s="202"/>
    </row>
    <row r="42" spans="1:7" s="90" customFormat="1" ht="15.75">
      <c r="A42" s="207" t="s">
        <v>2</v>
      </c>
      <c r="B42" s="208" t="s">
        <v>3</v>
      </c>
      <c r="C42" s="207" t="s">
        <v>5</v>
      </c>
      <c r="D42" s="207" t="s">
        <v>6</v>
      </c>
      <c r="E42" s="207" t="s">
        <v>6</v>
      </c>
      <c r="F42" s="207" t="s">
        <v>7</v>
      </c>
      <c r="G42" s="221" t="s">
        <v>270</v>
      </c>
    </row>
    <row r="43" spans="1:7" s="90" customFormat="1" ht="15.75" customHeight="1" thickBot="1">
      <c r="A43" s="209"/>
      <c r="B43" s="210"/>
      <c r="C43" s="211"/>
      <c r="D43" s="212" t="s">
        <v>9</v>
      </c>
      <c r="E43" s="212" t="s">
        <v>10</v>
      </c>
      <c r="F43" s="212" t="s">
        <v>11</v>
      </c>
      <c r="G43" s="222" t="s">
        <v>271</v>
      </c>
    </row>
    <row r="44" spans="1:7" s="90" customFormat="1" ht="16.5" customHeight="1" thickTop="1">
      <c r="A44" s="108">
        <v>20</v>
      </c>
      <c r="B44" s="109"/>
      <c r="C44" s="12" t="s">
        <v>45</v>
      </c>
      <c r="D44" s="50"/>
      <c r="E44" s="50"/>
      <c r="F44" s="50"/>
      <c r="G44" s="228"/>
    </row>
    <row r="45" spans="1:7" s="90" customFormat="1" ht="15" customHeight="1">
      <c r="A45" s="62"/>
      <c r="B45" s="111"/>
      <c r="C45" s="12" t="s">
        <v>46</v>
      </c>
      <c r="D45" s="64"/>
      <c r="E45" s="64"/>
      <c r="F45" s="64"/>
      <c r="G45" s="224"/>
    </row>
    <row r="46" spans="1:7" s="90" customFormat="1" ht="15" hidden="1">
      <c r="A46" s="47"/>
      <c r="B46" s="112">
        <v>2143</v>
      </c>
      <c r="C46" s="48" t="s">
        <v>297</v>
      </c>
      <c r="D46" s="15">
        <v>0</v>
      </c>
      <c r="E46" s="15">
        <v>0</v>
      </c>
      <c r="F46" s="15"/>
      <c r="G46" s="224" t="e">
        <f>(#REF!/E46)*100</f>
        <v>#REF!</v>
      </c>
    </row>
    <row r="47" spans="1:7" s="90" customFormat="1" ht="15">
      <c r="A47" s="47"/>
      <c r="B47" s="112"/>
      <c r="C47" s="48"/>
      <c r="D47" s="15"/>
      <c r="E47" s="15"/>
      <c r="F47" s="15"/>
      <c r="G47" s="224"/>
    </row>
    <row r="48" spans="1:7" s="90" customFormat="1" ht="15">
      <c r="A48" s="47"/>
      <c r="B48" s="112">
        <v>2212</v>
      </c>
      <c r="C48" s="48" t="s">
        <v>298</v>
      </c>
      <c r="D48" s="15">
        <f>1200-0</f>
        <v>1200</v>
      </c>
      <c r="E48" s="15">
        <f>11247.5-26</f>
        <v>11221.5</v>
      </c>
      <c r="F48" s="15">
        <v>3966.2</v>
      </c>
      <c r="G48" s="224">
        <f aca="true" t="shared" si="1" ref="G48:G66">(F48/E48)*100</f>
        <v>35.34465089337432</v>
      </c>
    </row>
    <row r="49" spans="1:7" s="90" customFormat="1" ht="15" customHeight="1">
      <c r="A49" s="47"/>
      <c r="B49" s="112">
        <v>2219</v>
      </c>
      <c r="C49" s="48" t="s">
        <v>299</v>
      </c>
      <c r="D49" s="15">
        <v>0</v>
      </c>
      <c r="E49" s="15">
        <f>12107.9-161-133.6-210.9-7218</f>
        <v>4384.4</v>
      </c>
      <c r="F49" s="15">
        <f>1032.8-118-10.9</f>
        <v>903.9</v>
      </c>
      <c r="G49" s="224">
        <f t="shared" si="1"/>
        <v>20.61627588723657</v>
      </c>
    </row>
    <row r="50" spans="1:7" s="90" customFormat="1" ht="15">
      <c r="A50" s="47"/>
      <c r="B50" s="112">
        <v>2221</v>
      </c>
      <c r="C50" s="48" t="s">
        <v>300</v>
      </c>
      <c r="D50" s="15">
        <v>0</v>
      </c>
      <c r="E50" s="15">
        <v>100</v>
      </c>
      <c r="F50" s="15">
        <v>0</v>
      </c>
      <c r="G50" s="224">
        <f t="shared" si="1"/>
        <v>0</v>
      </c>
    </row>
    <row r="51" spans="1:7" s="90" customFormat="1" ht="15">
      <c r="A51" s="47"/>
      <c r="B51" s="112">
        <v>2229</v>
      </c>
      <c r="C51" s="48" t="s">
        <v>301</v>
      </c>
      <c r="D51" s="15">
        <v>0</v>
      </c>
      <c r="E51" s="15">
        <v>50</v>
      </c>
      <c r="F51" s="15">
        <v>0</v>
      </c>
      <c r="G51" s="224">
        <f t="shared" si="1"/>
        <v>0</v>
      </c>
    </row>
    <row r="52" spans="1:7" s="90" customFormat="1" ht="15">
      <c r="A52" s="47"/>
      <c r="B52" s="112">
        <v>2321</v>
      </c>
      <c r="C52" s="48" t="s">
        <v>302</v>
      </c>
      <c r="D52" s="15">
        <v>100</v>
      </c>
      <c r="E52" s="15">
        <v>100</v>
      </c>
      <c r="F52" s="15">
        <v>29.4</v>
      </c>
      <c r="G52" s="224">
        <f t="shared" si="1"/>
        <v>29.4</v>
      </c>
    </row>
    <row r="53" spans="1:7" s="90" customFormat="1" ht="15">
      <c r="A53" s="47"/>
      <c r="B53" s="112">
        <v>3313</v>
      </c>
      <c r="C53" s="126" t="s">
        <v>303</v>
      </c>
      <c r="D53" s="15">
        <v>0</v>
      </c>
      <c r="E53" s="15">
        <v>10</v>
      </c>
      <c r="F53" s="15">
        <v>10</v>
      </c>
      <c r="G53" s="224">
        <f t="shared" si="1"/>
        <v>100</v>
      </c>
    </row>
    <row r="54" spans="1:7" s="90" customFormat="1" ht="15">
      <c r="A54" s="47"/>
      <c r="B54" s="112">
        <v>3322</v>
      </c>
      <c r="C54" s="126" t="s">
        <v>304</v>
      </c>
      <c r="D54" s="15">
        <v>0</v>
      </c>
      <c r="E54" s="15">
        <v>0</v>
      </c>
      <c r="F54" s="15">
        <v>0</v>
      </c>
      <c r="G54" s="224" t="e">
        <f t="shared" si="1"/>
        <v>#DIV/0!</v>
      </c>
    </row>
    <row r="55" spans="1:7" s="90" customFormat="1" ht="15">
      <c r="A55" s="47"/>
      <c r="B55" s="112">
        <v>3631</v>
      </c>
      <c r="C55" s="126" t="s">
        <v>305</v>
      </c>
      <c r="D55" s="15">
        <v>0</v>
      </c>
      <c r="E55" s="15">
        <v>7075.3</v>
      </c>
      <c r="F55" s="15">
        <v>3388.5</v>
      </c>
      <c r="G55" s="224">
        <f t="shared" si="1"/>
        <v>47.89196217828219</v>
      </c>
    </row>
    <row r="56" spans="1:7" s="90" customFormat="1" ht="15">
      <c r="A56" s="47"/>
      <c r="B56" s="112">
        <v>3635</v>
      </c>
      <c r="C56" s="126" t="s">
        <v>306</v>
      </c>
      <c r="D56" s="15">
        <v>1000</v>
      </c>
      <c r="E56" s="15">
        <f>6140.9-3450</f>
        <v>2690.8999999999996</v>
      </c>
      <c r="F56" s="15">
        <f>2644.6-2411</f>
        <v>233.5999999999999</v>
      </c>
      <c r="G56" s="224">
        <f t="shared" si="1"/>
        <v>8.681110409156785</v>
      </c>
    </row>
    <row r="57" spans="1:7" s="90" customFormat="1" ht="15">
      <c r="A57" s="47"/>
      <c r="B57" s="112">
        <v>3699</v>
      </c>
      <c r="C57" s="126" t="s">
        <v>307</v>
      </c>
      <c r="D57" s="15">
        <v>0</v>
      </c>
      <c r="E57" s="15">
        <v>5</v>
      </c>
      <c r="F57" s="13">
        <v>5</v>
      </c>
      <c r="G57" s="224">
        <f t="shared" si="1"/>
        <v>100</v>
      </c>
    </row>
    <row r="58" spans="1:7" s="90" customFormat="1" ht="15">
      <c r="A58" s="47"/>
      <c r="B58" s="112">
        <v>3722</v>
      </c>
      <c r="C58" s="126" t="s">
        <v>308</v>
      </c>
      <c r="D58" s="15">
        <v>0</v>
      </c>
      <c r="E58" s="15">
        <v>17286.2</v>
      </c>
      <c r="F58" s="15">
        <v>7795.5</v>
      </c>
      <c r="G58" s="224">
        <f t="shared" si="1"/>
        <v>45.096666705233076</v>
      </c>
    </row>
    <row r="59" spans="1:7" s="95" customFormat="1" ht="15.75">
      <c r="A59" s="47"/>
      <c r="B59" s="112">
        <v>3745</v>
      </c>
      <c r="C59" s="48" t="s">
        <v>309</v>
      </c>
      <c r="D59" s="64">
        <v>0</v>
      </c>
      <c r="E59" s="64">
        <v>15901.1</v>
      </c>
      <c r="F59" s="64">
        <v>7366.8</v>
      </c>
      <c r="G59" s="224">
        <f t="shared" si="1"/>
        <v>46.32887032972562</v>
      </c>
    </row>
    <row r="60" spans="1:7" s="95" customFormat="1" ht="15.75" hidden="1">
      <c r="A60" s="47"/>
      <c r="B60" s="112">
        <v>4349</v>
      </c>
      <c r="C60" s="48" t="s">
        <v>310</v>
      </c>
      <c r="D60" s="13">
        <v>0</v>
      </c>
      <c r="E60" s="13">
        <v>0</v>
      </c>
      <c r="F60" s="13"/>
      <c r="G60" s="224" t="e">
        <f t="shared" si="1"/>
        <v>#DIV/0!</v>
      </c>
    </row>
    <row r="61" spans="1:7" s="95" customFormat="1" ht="15.75" customHeight="1" hidden="1">
      <c r="A61" s="47">
        <v>434902</v>
      </c>
      <c r="B61" s="112">
        <v>4349</v>
      </c>
      <c r="C61" s="48" t="s">
        <v>311</v>
      </c>
      <c r="D61" s="13">
        <v>0</v>
      </c>
      <c r="E61" s="13">
        <v>0</v>
      </c>
      <c r="F61" s="13"/>
      <c r="G61" s="224" t="e">
        <f t="shared" si="1"/>
        <v>#DIV/0!</v>
      </c>
    </row>
    <row r="62" spans="1:7" s="90" customFormat="1" ht="15">
      <c r="A62" s="26"/>
      <c r="B62" s="112">
        <v>6223</v>
      </c>
      <c r="C62" s="126" t="s">
        <v>312</v>
      </c>
      <c r="D62" s="13">
        <v>20</v>
      </c>
      <c r="E62" s="13">
        <v>67</v>
      </c>
      <c r="F62" s="13">
        <v>0</v>
      </c>
      <c r="G62" s="224">
        <f t="shared" si="1"/>
        <v>0</v>
      </c>
    </row>
    <row r="63" spans="1:7" s="90" customFormat="1" ht="15">
      <c r="A63" s="26"/>
      <c r="B63" s="112">
        <v>6402</v>
      </c>
      <c r="C63" s="126" t="s">
        <v>313</v>
      </c>
      <c r="D63" s="13">
        <v>0</v>
      </c>
      <c r="E63" s="13">
        <v>6.3</v>
      </c>
      <c r="F63" s="13">
        <v>6.3</v>
      </c>
      <c r="G63" s="224">
        <f t="shared" si="1"/>
        <v>100</v>
      </c>
    </row>
    <row r="64" spans="1:7" s="90" customFormat="1" ht="15">
      <c r="A64" s="26"/>
      <c r="B64" s="112">
        <v>6409</v>
      </c>
      <c r="C64" s="126" t="s">
        <v>314</v>
      </c>
      <c r="D64" s="13">
        <v>200</v>
      </c>
      <c r="E64" s="13">
        <v>342</v>
      </c>
      <c r="F64" s="13">
        <v>0</v>
      </c>
      <c r="G64" s="224">
        <f t="shared" si="1"/>
        <v>0</v>
      </c>
    </row>
    <row r="65" spans="1:7" s="90" customFormat="1" ht="15" customHeight="1" hidden="1">
      <c r="A65" s="26">
        <v>6409</v>
      </c>
      <c r="B65" s="112">
        <v>6409</v>
      </c>
      <c r="C65" s="126" t="s">
        <v>315</v>
      </c>
      <c r="D65" s="13">
        <v>0</v>
      </c>
      <c r="E65" s="13">
        <v>0</v>
      </c>
      <c r="F65" s="13"/>
      <c r="G65" s="224" t="e">
        <f t="shared" si="1"/>
        <v>#DIV/0!</v>
      </c>
    </row>
    <row r="66" spans="1:7" s="95" customFormat="1" ht="15.75">
      <c r="A66" s="68"/>
      <c r="B66" s="111"/>
      <c r="C66" s="127" t="s">
        <v>316</v>
      </c>
      <c r="D66" s="128">
        <f>SUM(D46:D65)</f>
        <v>2520</v>
      </c>
      <c r="E66" s="128">
        <f>SUM(E46:E65)</f>
        <v>59239.700000000004</v>
      </c>
      <c r="F66" s="128">
        <f>SUM(F46:F65)</f>
        <v>23705.2</v>
      </c>
      <c r="G66" s="224">
        <f t="shared" si="1"/>
        <v>40.015732692771905</v>
      </c>
    </row>
    <row r="67" spans="1:7" s="95" customFormat="1" ht="7.5" customHeight="1" hidden="1">
      <c r="A67" s="129"/>
      <c r="B67" s="130"/>
      <c r="C67" s="131"/>
      <c r="D67" s="132"/>
      <c r="E67" s="132"/>
      <c r="F67" s="132"/>
      <c r="G67" s="224" t="e">
        <f>(#REF!/E67)*100</f>
        <v>#REF!</v>
      </c>
    </row>
    <row r="68" spans="1:7" s="95" customFormat="1" ht="17.25" customHeight="1" hidden="1">
      <c r="A68" s="122"/>
      <c r="B68" s="133"/>
      <c r="C68" s="122"/>
      <c r="D68" s="124"/>
      <c r="E68" s="124"/>
      <c r="F68" s="124"/>
      <c r="G68" s="224" t="e">
        <f>(#REF!/E68)*100</f>
        <v>#REF!</v>
      </c>
    </row>
    <row r="69" spans="1:7" s="95" customFormat="1" ht="17.25" customHeight="1" hidden="1">
      <c r="A69" s="122"/>
      <c r="B69" s="133"/>
      <c r="C69" s="122"/>
      <c r="D69" s="124"/>
      <c r="E69" s="100"/>
      <c r="F69" s="100"/>
      <c r="G69" s="224" t="e">
        <f>(#REF!/E69)*100</f>
        <v>#REF!</v>
      </c>
    </row>
    <row r="70" spans="1:7" s="95" customFormat="1" ht="17.25" customHeight="1" hidden="1">
      <c r="A70" s="122"/>
      <c r="B70" s="133"/>
      <c r="C70" s="122"/>
      <c r="D70" s="124"/>
      <c r="E70" s="100"/>
      <c r="F70" s="100"/>
      <c r="G70" s="224" t="e">
        <f>(#REF!/E70)*100</f>
        <v>#REF!</v>
      </c>
    </row>
    <row r="71" spans="1:7" s="95" customFormat="1" ht="17.25" customHeight="1" hidden="1">
      <c r="A71" s="122"/>
      <c r="B71" s="133"/>
      <c r="C71" s="122"/>
      <c r="D71" s="124"/>
      <c r="E71" s="100"/>
      <c r="F71" s="100"/>
      <c r="G71" s="224" t="e">
        <f>(#REF!/E71)*100</f>
        <v>#REF!</v>
      </c>
    </row>
    <row r="72" spans="1:7" s="95" customFormat="1" ht="17.25" customHeight="1" hidden="1">
      <c r="A72" s="122"/>
      <c r="B72" s="133"/>
      <c r="C72" s="122"/>
      <c r="D72" s="124"/>
      <c r="E72" s="100"/>
      <c r="F72" s="100"/>
      <c r="G72" s="224" t="e">
        <f>(#REF!/E72)*100</f>
        <v>#REF!</v>
      </c>
    </row>
    <row r="73" spans="1:7" s="95" customFormat="1" ht="17.25" customHeight="1" hidden="1" thickBot="1">
      <c r="A73" s="122"/>
      <c r="B73" s="133"/>
      <c r="C73" s="122"/>
      <c r="D73" s="124"/>
      <c r="E73" s="105"/>
      <c r="F73" s="105"/>
      <c r="G73" s="224" t="e">
        <f>(#REF!/E73)*100</f>
        <v>#REF!</v>
      </c>
    </row>
    <row r="74" spans="1:7" s="95" customFormat="1" ht="17.25" customHeight="1" hidden="1">
      <c r="A74" s="122"/>
      <c r="B74" s="133"/>
      <c r="C74" s="122"/>
      <c r="D74" s="124"/>
      <c r="E74" s="100"/>
      <c r="F74" s="100"/>
      <c r="G74" s="224" t="e">
        <f>(#REF!/E74)*100</f>
        <v>#REF!</v>
      </c>
    </row>
    <row r="75" spans="1:7" s="95" customFormat="1" ht="16.5" customHeight="1" hidden="1" thickBot="1">
      <c r="A75" s="122"/>
      <c r="B75" s="133"/>
      <c r="C75" s="122"/>
      <c r="D75" s="124"/>
      <c r="E75" s="124"/>
      <c r="F75" s="124"/>
      <c r="G75" s="224" t="e">
        <f>(#REF!/E75)*100</f>
        <v>#REF!</v>
      </c>
    </row>
    <row r="76" spans="1:7" s="95" customFormat="1" ht="15.75" customHeight="1" hidden="1">
      <c r="A76" s="213" t="s">
        <v>2</v>
      </c>
      <c r="B76" s="208" t="s">
        <v>3</v>
      </c>
      <c r="C76" s="207" t="s">
        <v>5</v>
      </c>
      <c r="D76" s="207" t="s">
        <v>6</v>
      </c>
      <c r="E76" s="207" t="s">
        <v>6</v>
      </c>
      <c r="F76" s="207" t="s">
        <v>7</v>
      </c>
      <c r="G76" s="224" t="e">
        <f>(#REF!/E76)*100</f>
        <v>#REF!</v>
      </c>
    </row>
    <row r="77" spans="1:7" s="95" customFormat="1" ht="15.75" customHeight="1" hidden="1" thickBot="1">
      <c r="A77" s="209"/>
      <c r="B77" s="210"/>
      <c r="C77" s="211"/>
      <c r="D77" s="212" t="s">
        <v>9</v>
      </c>
      <c r="E77" s="212" t="s">
        <v>10</v>
      </c>
      <c r="F77" s="212" t="s">
        <v>317</v>
      </c>
      <c r="G77" s="224" t="e">
        <f>(#REF!/E77)*100</f>
        <v>#REF!</v>
      </c>
    </row>
    <row r="78" spans="1:7" s="95" customFormat="1" ht="15.75">
      <c r="A78" s="47"/>
      <c r="B78" s="112"/>
      <c r="C78" s="134"/>
      <c r="D78" s="64"/>
      <c r="E78" s="64"/>
      <c r="F78" s="64"/>
      <c r="G78" s="224"/>
    </row>
    <row r="79" spans="1:7" s="95" customFormat="1" ht="14.25" customHeight="1">
      <c r="A79" s="47"/>
      <c r="B79" s="112"/>
      <c r="C79" s="48"/>
      <c r="D79" s="135"/>
      <c r="E79" s="135"/>
      <c r="F79" s="135"/>
      <c r="G79" s="224"/>
    </row>
    <row r="80" spans="1:7" s="95" customFormat="1" ht="15.75">
      <c r="A80" s="47">
        <v>1011081023</v>
      </c>
      <c r="B80" s="112">
        <v>2143</v>
      </c>
      <c r="C80" s="48" t="s">
        <v>318</v>
      </c>
      <c r="D80" s="64">
        <v>0</v>
      </c>
      <c r="E80" s="64">
        <v>45</v>
      </c>
      <c r="F80" s="64">
        <v>45</v>
      </c>
      <c r="G80" s="224">
        <f aca="true" t="shared" si="2" ref="G80:G98">(F80/E80)*100</f>
        <v>100</v>
      </c>
    </row>
    <row r="81" spans="1:7" s="95" customFormat="1" ht="15.75">
      <c r="A81" s="47">
        <v>1007010024</v>
      </c>
      <c r="B81" s="112">
        <v>2212</v>
      </c>
      <c r="C81" s="48" t="s">
        <v>319</v>
      </c>
      <c r="D81" s="64">
        <v>0</v>
      </c>
      <c r="E81" s="64">
        <v>26</v>
      </c>
      <c r="F81" s="64">
        <v>0</v>
      </c>
      <c r="G81" s="224">
        <f t="shared" si="2"/>
        <v>0</v>
      </c>
    </row>
    <row r="82" spans="1:7" s="95" customFormat="1" ht="15.75">
      <c r="A82" s="47">
        <v>1002010002</v>
      </c>
      <c r="B82" s="112">
        <v>2219</v>
      </c>
      <c r="C82" s="48" t="s">
        <v>320</v>
      </c>
      <c r="D82" s="64">
        <v>7218</v>
      </c>
      <c r="E82" s="64">
        <v>7218</v>
      </c>
      <c r="F82" s="64">
        <v>0</v>
      </c>
      <c r="G82" s="224">
        <f t="shared" si="2"/>
        <v>0</v>
      </c>
    </row>
    <row r="83" spans="1:7" s="95" customFormat="1" ht="15.75">
      <c r="A83" s="47">
        <v>1005010022</v>
      </c>
      <c r="B83" s="112">
        <v>2219</v>
      </c>
      <c r="C83" s="48" t="s">
        <v>321</v>
      </c>
      <c r="D83" s="64">
        <v>0</v>
      </c>
      <c r="E83" s="64">
        <v>210.9</v>
      </c>
      <c r="F83" s="64">
        <v>10.9</v>
      </c>
      <c r="G83" s="224">
        <f t="shared" si="2"/>
        <v>5.1683262209578</v>
      </c>
    </row>
    <row r="84" spans="1:7" s="95" customFormat="1" ht="15.75">
      <c r="A84" s="47">
        <v>1006010023</v>
      </c>
      <c r="B84" s="112">
        <v>2219</v>
      </c>
      <c r="C84" s="48" t="s">
        <v>322</v>
      </c>
      <c r="D84" s="64">
        <v>0</v>
      </c>
      <c r="E84" s="64">
        <v>133.6</v>
      </c>
      <c r="F84" s="64">
        <v>0</v>
      </c>
      <c r="G84" s="224">
        <f t="shared" si="2"/>
        <v>0</v>
      </c>
    </row>
    <row r="85" spans="1:7" s="95" customFormat="1" ht="15.75" customHeight="1">
      <c r="A85" s="47">
        <v>1013091005</v>
      </c>
      <c r="B85" s="112">
        <v>2219</v>
      </c>
      <c r="C85" s="136" t="s">
        <v>323</v>
      </c>
      <c r="D85" s="64">
        <v>0</v>
      </c>
      <c r="E85" s="64">
        <v>161</v>
      </c>
      <c r="F85" s="64">
        <v>118</v>
      </c>
      <c r="G85" s="224">
        <f t="shared" si="2"/>
        <v>73.29192546583852</v>
      </c>
    </row>
    <row r="86" spans="1:7" s="95" customFormat="1" ht="15.75">
      <c r="A86" s="14">
        <v>1003071007</v>
      </c>
      <c r="B86" s="137">
        <v>2221</v>
      </c>
      <c r="C86" s="37" t="s">
        <v>324</v>
      </c>
      <c r="D86" s="64">
        <v>844</v>
      </c>
      <c r="E86" s="64">
        <v>1688</v>
      </c>
      <c r="F86" s="64">
        <v>0</v>
      </c>
      <c r="G86" s="224">
        <f t="shared" si="2"/>
        <v>0</v>
      </c>
    </row>
    <row r="87" spans="1:7" s="95" customFormat="1" ht="15.75">
      <c r="A87" s="14">
        <v>1014010017</v>
      </c>
      <c r="B87" s="137">
        <v>3111</v>
      </c>
      <c r="C87" s="37" t="s">
        <v>325</v>
      </c>
      <c r="D87" s="64">
        <v>0</v>
      </c>
      <c r="E87" s="64">
        <v>922.6</v>
      </c>
      <c r="F87" s="64">
        <v>434.9</v>
      </c>
      <c r="G87" s="224">
        <f t="shared" si="2"/>
        <v>47.13852156947756</v>
      </c>
    </row>
    <row r="88" spans="1:7" s="95" customFormat="1" ht="15.75">
      <c r="A88" s="47">
        <v>1009091003</v>
      </c>
      <c r="B88" s="112">
        <v>3322</v>
      </c>
      <c r="C88" s="48" t="s">
        <v>326</v>
      </c>
      <c r="D88" s="64">
        <v>0</v>
      </c>
      <c r="E88" s="64">
        <f>43+6712.9</f>
        <v>6755.9</v>
      </c>
      <c r="F88" s="64">
        <f>38+3012.2</f>
        <v>3050.2</v>
      </c>
      <c r="G88" s="224">
        <f t="shared" si="2"/>
        <v>45.14868485323939</v>
      </c>
    </row>
    <row r="89" spans="1:7" s="95" customFormat="1" ht="15.75">
      <c r="A89" s="47">
        <v>1010071019</v>
      </c>
      <c r="B89" s="112">
        <v>3322</v>
      </c>
      <c r="C89" s="48" t="s">
        <v>327</v>
      </c>
      <c r="D89" s="64">
        <v>0</v>
      </c>
      <c r="E89" s="64">
        <v>70</v>
      </c>
      <c r="F89" s="64">
        <v>63.6</v>
      </c>
      <c r="G89" s="224">
        <f t="shared" si="2"/>
        <v>90.85714285714286</v>
      </c>
    </row>
    <row r="90" spans="1:7" s="95" customFormat="1" ht="15.75">
      <c r="A90" s="47">
        <v>1012081019</v>
      </c>
      <c r="B90" s="112">
        <v>3329</v>
      </c>
      <c r="C90" s="48" t="s">
        <v>328</v>
      </c>
      <c r="D90" s="64">
        <v>0</v>
      </c>
      <c r="E90" s="64">
        <v>200</v>
      </c>
      <c r="F90" s="64">
        <v>24.4</v>
      </c>
      <c r="G90" s="224">
        <f t="shared" si="2"/>
        <v>12.2</v>
      </c>
    </row>
    <row r="91" spans="1:7" s="95" customFormat="1" ht="15.75">
      <c r="A91" s="47">
        <v>1014010004</v>
      </c>
      <c r="B91" s="112">
        <v>3612</v>
      </c>
      <c r="C91" s="48" t="s">
        <v>329</v>
      </c>
      <c r="D91" s="64">
        <v>0</v>
      </c>
      <c r="E91" s="64">
        <v>9</v>
      </c>
      <c r="F91" s="64">
        <v>8.5</v>
      </c>
      <c r="G91" s="224">
        <f t="shared" si="2"/>
        <v>94.44444444444444</v>
      </c>
    </row>
    <row r="92" spans="1:7" s="95" customFormat="1" ht="15.75">
      <c r="A92" s="47">
        <v>1016092001</v>
      </c>
      <c r="B92" s="112">
        <v>3635</v>
      </c>
      <c r="C92" s="48" t="s">
        <v>330</v>
      </c>
      <c r="D92" s="64">
        <v>0</v>
      </c>
      <c r="E92" s="64">
        <v>3450</v>
      </c>
      <c r="F92" s="64">
        <v>2411</v>
      </c>
      <c r="G92" s="224">
        <f t="shared" si="2"/>
        <v>69.88405797101449</v>
      </c>
    </row>
    <row r="93" spans="1:7" s="95" customFormat="1" ht="15.75">
      <c r="A93" s="47">
        <v>1001081012</v>
      </c>
      <c r="B93" s="112">
        <v>4357</v>
      </c>
      <c r="C93" s="48" t="s">
        <v>331</v>
      </c>
      <c r="D93" s="64">
        <v>27000</v>
      </c>
      <c r="E93" s="64">
        <v>27036.9</v>
      </c>
      <c r="F93" s="64">
        <v>66</v>
      </c>
      <c r="G93" s="224">
        <f t="shared" si="2"/>
        <v>0.24411082631514708</v>
      </c>
    </row>
    <row r="94" spans="1:7" s="95" customFormat="1" ht="15.75">
      <c r="A94" s="47">
        <v>1008010025</v>
      </c>
      <c r="B94" s="112">
        <v>4374</v>
      </c>
      <c r="C94" s="48" t="s">
        <v>332</v>
      </c>
      <c r="D94" s="64">
        <v>0</v>
      </c>
      <c r="E94" s="64">
        <v>512</v>
      </c>
      <c r="F94" s="64">
        <v>487.7</v>
      </c>
      <c r="G94" s="224">
        <f t="shared" si="2"/>
        <v>95.25390625</v>
      </c>
    </row>
    <row r="95" spans="1:7" s="95" customFormat="1" ht="15.75">
      <c r="A95" s="47">
        <v>1000071024</v>
      </c>
      <c r="B95" s="112">
        <v>6171</v>
      </c>
      <c r="C95" s="48" t="s">
        <v>333</v>
      </c>
      <c r="D95" s="64">
        <v>24000</v>
      </c>
      <c r="E95" s="64">
        <v>25919</v>
      </c>
      <c r="F95" s="64">
        <v>36</v>
      </c>
      <c r="G95" s="224">
        <f t="shared" si="2"/>
        <v>0.1388942474632509</v>
      </c>
    </row>
    <row r="96" spans="1:7" s="95" customFormat="1" ht="15.75">
      <c r="A96" s="47">
        <v>1015010026</v>
      </c>
      <c r="B96" s="112">
        <v>6171</v>
      </c>
      <c r="C96" s="48" t="s">
        <v>334</v>
      </c>
      <c r="D96" s="64">
        <v>0</v>
      </c>
      <c r="E96" s="64">
        <v>4582</v>
      </c>
      <c r="F96" s="64">
        <v>42</v>
      </c>
      <c r="G96" s="224">
        <f t="shared" si="2"/>
        <v>0.9166302924487123</v>
      </c>
    </row>
    <row r="97" spans="1:7" s="95" customFormat="1" ht="15.75">
      <c r="A97" s="47"/>
      <c r="B97" s="112"/>
      <c r="C97" s="48"/>
      <c r="D97" s="64"/>
      <c r="E97" s="64"/>
      <c r="F97" s="64"/>
      <c r="G97" s="224"/>
    </row>
    <row r="98" spans="1:7" s="102" customFormat="1" ht="16.5" customHeight="1">
      <c r="A98" s="46"/>
      <c r="B98" s="138"/>
      <c r="C98" s="45" t="s">
        <v>335</v>
      </c>
      <c r="D98" s="139">
        <f>SUM(D80:D97)</f>
        <v>59062</v>
      </c>
      <c r="E98" s="139">
        <f>SUM(E80:E97)</f>
        <v>78939.9</v>
      </c>
      <c r="F98" s="139">
        <f>SUM(F80:F97)</f>
        <v>6798.2</v>
      </c>
      <c r="G98" s="224">
        <f t="shared" si="2"/>
        <v>8.611868016047652</v>
      </c>
    </row>
    <row r="99" spans="1:7" s="102" customFormat="1" ht="16.5" customHeight="1" hidden="1">
      <c r="A99" s="46"/>
      <c r="B99" s="138"/>
      <c r="C99" s="45" t="s">
        <v>336</v>
      </c>
      <c r="D99" s="139" t="e">
        <f>SUM(#REF!+#REF!+#REF!+#REF!)</f>
        <v>#REF!</v>
      </c>
      <c r="E99" s="139" t="e">
        <f>SUM(#REF!+92+#REF!+#REF!)</f>
        <v>#REF!</v>
      </c>
      <c r="F99" s="139" t="e">
        <f>SUM(#REF!+#REF!+#REF!+#REF!)</f>
        <v>#REF!</v>
      </c>
      <c r="G99" s="224" t="e">
        <f>(#REF!/E99)*100</f>
        <v>#REF!</v>
      </c>
    </row>
    <row r="100" spans="1:7" s="95" customFormat="1" ht="15.75" customHeight="1" thickBot="1">
      <c r="A100" s="47"/>
      <c r="B100" s="112"/>
      <c r="C100" s="48"/>
      <c r="D100" s="64"/>
      <c r="E100" s="64"/>
      <c r="F100" s="64"/>
      <c r="G100" s="224"/>
    </row>
    <row r="101" spans="1:7" s="95" customFormat="1" ht="12.75" customHeight="1" hidden="1" thickBot="1">
      <c r="A101" s="129"/>
      <c r="B101" s="130"/>
      <c r="C101" s="131"/>
      <c r="D101" s="132"/>
      <c r="E101" s="132"/>
      <c r="F101" s="132"/>
      <c r="G101" s="229"/>
    </row>
    <row r="102" spans="1:7" s="90" customFormat="1" ht="18.75" customHeight="1" thickBot="1" thickTop="1">
      <c r="A102" s="140"/>
      <c r="B102" s="119"/>
      <c r="C102" s="141" t="s">
        <v>337</v>
      </c>
      <c r="D102" s="121">
        <f>SUM(D66,D98)</f>
        <v>61582</v>
      </c>
      <c r="E102" s="121">
        <f>SUM(E66,E98)</f>
        <v>138179.6</v>
      </c>
      <c r="F102" s="121">
        <f>SUM(F66,F98)</f>
        <v>30503.4</v>
      </c>
      <c r="G102" s="226">
        <f>(F102/E102)*100</f>
        <v>22.075183312153168</v>
      </c>
    </row>
    <row r="103" spans="1:7" s="95" customFormat="1" ht="16.5" customHeight="1">
      <c r="A103" s="122"/>
      <c r="B103" s="133"/>
      <c r="C103" s="122"/>
      <c r="D103" s="124"/>
      <c r="E103" s="142"/>
      <c r="F103" s="100"/>
      <c r="G103" s="217"/>
    </row>
    <row r="104" spans="1:7" s="90" customFormat="1" ht="12.75" customHeight="1">
      <c r="A104" s="89"/>
      <c r="B104" s="92"/>
      <c r="C104" s="122"/>
      <c r="D104" s="124"/>
      <c r="E104" s="124"/>
      <c r="F104" s="124"/>
      <c r="G104" s="227"/>
    </row>
    <row r="105" spans="1:7" s="90" customFormat="1" ht="12.75" customHeight="1">
      <c r="A105" s="89"/>
      <c r="B105" s="92"/>
      <c r="C105" s="122"/>
      <c r="D105" s="124"/>
      <c r="E105" s="124"/>
      <c r="F105" s="124"/>
      <c r="G105" s="227"/>
    </row>
    <row r="106" spans="1:7" s="90" customFormat="1" ht="12.75" customHeight="1">
      <c r="A106" s="89"/>
      <c r="B106" s="92"/>
      <c r="C106" s="122"/>
      <c r="D106" s="124"/>
      <c r="E106" s="124"/>
      <c r="F106" s="124"/>
      <c r="G106" s="227"/>
    </row>
    <row r="107" spans="1:7" s="90" customFormat="1" ht="12.75" customHeight="1">
      <c r="A107" s="89"/>
      <c r="B107" s="92"/>
      <c r="C107" s="122"/>
      <c r="D107" s="124"/>
      <c r="E107" s="124"/>
      <c r="F107" s="124"/>
      <c r="G107" s="227"/>
    </row>
    <row r="108" spans="1:7" s="90" customFormat="1" ht="12.75" customHeight="1">
      <c r="A108" s="89"/>
      <c r="B108" s="92"/>
      <c r="C108" s="122"/>
      <c r="D108" s="124"/>
      <c r="E108" s="124"/>
      <c r="F108" s="124"/>
      <c r="G108" s="227"/>
    </row>
    <row r="109" spans="1:7" s="90" customFormat="1" ht="12.75" customHeight="1">
      <c r="A109" s="89"/>
      <c r="B109" s="92"/>
      <c r="C109" s="122"/>
      <c r="D109" s="124"/>
      <c r="E109" s="124"/>
      <c r="F109" s="124"/>
      <c r="G109" s="227"/>
    </row>
    <row r="110" spans="1:7" s="90" customFormat="1" ht="12.75" customHeight="1">
      <c r="A110" s="89"/>
      <c r="B110" s="92"/>
      <c r="C110" s="122"/>
      <c r="D110" s="124"/>
      <c r="E110" s="124"/>
      <c r="F110" s="124"/>
      <c r="G110" s="227"/>
    </row>
    <row r="111" spans="1:7" s="90" customFormat="1" ht="12.75" customHeight="1">
      <c r="A111" s="89"/>
      <c r="B111" s="92"/>
      <c r="C111" s="122"/>
      <c r="D111" s="124"/>
      <c r="E111" s="124"/>
      <c r="F111" s="124"/>
      <c r="G111" s="227"/>
    </row>
    <row r="112" spans="1:7" s="90" customFormat="1" ht="12.75" customHeight="1">
      <c r="A112" s="89"/>
      <c r="B112" s="92"/>
      <c r="C112" s="122"/>
      <c r="D112" s="124"/>
      <c r="E112" s="124"/>
      <c r="F112" s="124"/>
      <c r="G112" s="227"/>
    </row>
    <row r="113" spans="1:7" s="90" customFormat="1" ht="12.75" customHeight="1" hidden="1">
      <c r="A113" s="89"/>
      <c r="B113" s="92"/>
      <c r="C113" s="122"/>
      <c r="D113" s="124"/>
      <c r="E113" s="124"/>
      <c r="F113" s="124"/>
      <c r="G113" s="227"/>
    </row>
    <row r="114" spans="1:7" s="90" customFormat="1" ht="15.75" customHeight="1" thickBot="1">
      <c r="A114" s="89"/>
      <c r="B114" s="92"/>
      <c r="C114" s="122"/>
      <c r="D114" s="124"/>
      <c r="E114" s="105"/>
      <c r="F114" s="105"/>
      <c r="G114" s="219"/>
    </row>
    <row r="115" spans="1:7" s="90" customFormat="1" ht="15.75">
      <c r="A115" s="207" t="s">
        <v>2</v>
      </c>
      <c r="B115" s="208" t="s">
        <v>3</v>
      </c>
      <c r="C115" s="207" t="s">
        <v>5</v>
      </c>
      <c r="D115" s="207" t="s">
        <v>6</v>
      </c>
      <c r="E115" s="207" t="s">
        <v>6</v>
      </c>
      <c r="F115" s="207" t="s">
        <v>7</v>
      </c>
      <c r="G115" s="221" t="s">
        <v>270</v>
      </c>
    </row>
    <row r="116" spans="1:7" s="90" customFormat="1" ht="15.75" customHeight="1" thickBot="1">
      <c r="A116" s="209"/>
      <c r="B116" s="210"/>
      <c r="C116" s="211"/>
      <c r="D116" s="212" t="s">
        <v>9</v>
      </c>
      <c r="E116" s="212" t="s">
        <v>10</v>
      </c>
      <c r="F116" s="212" t="s">
        <v>11</v>
      </c>
      <c r="G116" s="222" t="s">
        <v>271</v>
      </c>
    </row>
    <row r="117" spans="1:7" s="90" customFormat="1" ht="16.5" customHeight="1" thickTop="1">
      <c r="A117" s="108">
        <v>30</v>
      </c>
      <c r="B117" s="108"/>
      <c r="C117" s="12" t="s">
        <v>66</v>
      </c>
      <c r="D117" s="50"/>
      <c r="E117" s="50"/>
      <c r="F117" s="50"/>
      <c r="G117" s="228"/>
    </row>
    <row r="118" spans="1:7" s="90" customFormat="1" ht="16.5" customHeight="1">
      <c r="A118" s="143">
        <v>31</v>
      </c>
      <c r="B118" s="143"/>
      <c r="C118" s="46" t="s">
        <v>67</v>
      </c>
      <c r="D118" s="64"/>
      <c r="E118" s="64"/>
      <c r="F118" s="64"/>
      <c r="G118" s="224"/>
    </row>
    <row r="119" spans="1:7" s="90" customFormat="1" ht="16.5" customHeight="1">
      <c r="A119" s="143"/>
      <c r="B119" s="143"/>
      <c r="C119" s="45"/>
      <c r="D119" s="64"/>
      <c r="E119" s="64"/>
      <c r="F119" s="64"/>
      <c r="G119" s="224"/>
    </row>
    <row r="120" spans="1:7" s="90" customFormat="1" ht="15">
      <c r="A120" s="144"/>
      <c r="B120" s="144">
        <v>2212</v>
      </c>
      <c r="C120" s="48" t="s">
        <v>298</v>
      </c>
      <c r="D120" s="145">
        <v>10900</v>
      </c>
      <c r="E120" s="145">
        <v>1146.5</v>
      </c>
      <c r="F120" s="145">
        <v>1146.4</v>
      </c>
      <c r="G120" s="224">
        <f aca="true" t="shared" si="3" ref="G120:G137">(F120/E120)*100</f>
        <v>99.99127780200612</v>
      </c>
    </row>
    <row r="121" spans="1:7" s="90" customFormat="1" ht="15">
      <c r="A121" s="144"/>
      <c r="B121" s="144">
        <v>2219</v>
      </c>
      <c r="C121" s="47" t="s">
        <v>338</v>
      </c>
      <c r="D121" s="64">
        <v>8845</v>
      </c>
      <c r="E121" s="64">
        <v>820.7</v>
      </c>
      <c r="F121" s="64">
        <v>820.5</v>
      </c>
      <c r="G121" s="224">
        <f t="shared" si="3"/>
        <v>99.97563055927866</v>
      </c>
    </row>
    <row r="122" spans="1:7" s="90" customFormat="1" ht="15">
      <c r="A122" s="144"/>
      <c r="B122" s="144">
        <v>2221</v>
      </c>
      <c r="C122" s="48" t="s">
        <v>300</v>
      </c>
      <c r="D122" s="64">
        <v>100</v>
      </c>
      <c r="E122" s="64">
        <v>0</v>
      </c>
      <c r="F122" s="64">
        <v>0</v>
      </c>
      <c r="G122" s="224" t="e">
        <f t="shared" si="3"/>
        <v>#DIV/0!</v>
      </c>
    </row>
    <row r="123" spans="1:7" s="90" customFormat="1" ht="15">
      <c r="A123" s="144"/>
      <c r="B123" s="144">
        <v>2229</v>
      </c>
      <c r="C123" s="48" t="s">
        <v>339</v>
      </c>
      <c r="D123" s="64">
        <v>50</v>
      </c>
      <c r="E123" s="64">
        <v>0</v>
      </c>
      <c r="F123" s="64">
        <v>0</v>
      </c>
      <c r="G123" s="224" t="e">
        <f t="shared" si="3"/>
        <v>#DIV/0!</v>
      </c>
    </row>
    <row r="124" spans="1:7" s="90" customFormat="1" ht="15">
      <c r="A124" s="47"/>
      <c r="B124" s="144">
        <v>3341</v>
      </c>
      <c r="C124" s="89" t="s">
        <v>340</v>
      </c>
      <c r="D124" s="64">
        <v>30</v>
      </c>
      <c r="E124" s="64">
        <v>30</v>
      </c>
      <c r="F124" s="64">
        <v>11.7</v>
      </c>
      <c r="G124" s="224">
        <f t="shared" si="3"/>
        <v>38.99999999999999</v>
      </c>
    </row>
    <row r="125" spans="1:7" s="90" customFormat="1" ht="15" customHeight="1">
      <c r="A125" s="47"/>
      <c r="B125" s="144">
        <v>3349</v>
      </c>
      <c r="C125" s="48" t="s">
        <v>341</v>
      </c>
      <c r="D125" s="64">
        <v>0</v>
      </c>
      <c r="E125" s="64">
        <v>1261.5</v>
      </c>
      <c r="F125" s="64">
        <v>491</v>
      </c>
      <c r="G125" s="224">
        <f t="shared" si="3"/>
        <v>38.921918351169246</v>
      </c>
    </row>
    <row r="126" spans="1:7" s="90" customFormat="1" ht="15" hidden="1">
      <c r="A126" s="47"/>
      <c r="B126" s="144">
        <v>3421</v>
      </c>
      <c r="C126" s="48" t="s">
        <v>342</v>
      </c>
      <c r="D126" s="64">
        <v>0</v>
      </c>
      <c r="E126" s="64">
        <v>0</v>
      </c>
      <c r="F126" s="64"/>
      <c r="G126" s="224" t="e">
        <f t="shared" si="3"/>
        <v>#DIV/0!</v>
      </c>
    </row>
    <row r="127" spans="1:7" s="90" customFormat="1" ht="15">
      <c r="A127" s="47"/>
      <c r="B127" s="144">
        <v>3631</v>
      </c>
      <c r="C127" s="48" t="s">
        <v>305</v>
      </c>
      <c r="D127" s="64">
        <v>7120</v>
      </c>
      <c r="E127" s="64">
        <v>533.7</v>
      </c>
      <c r="F127" s="64">
        <v>533.6</v>
      </c>
      <c r="G127" s="224">
        <f t="shared" si="3"/>
        <v>99.98126288176879</v>
      </c>
    </row>
    <row r="128" spans="1:7" s="90" customFormat="1" ht="15">
      <c r="A128" s="47"/>
      <c r="B128" s="144">
        <v>3632</v>
      </c>
      <c r="C128" s="89" t="s">
        <v>343</v>
      </c>
      <c r="D128" s="64">
        <v>1075</v>
      </c>
      <c r="E128" s="64">
        <v>114.7</v>
      </c>
      <c r="F128" s="64">
        <v>114.5</v>
      </c>
      <c r="G128" s="224">
        <f t="shared" si="3"/>
        <v>99.8256320836966</v>
      </c>
    </row>
    <row r="129" spans="1:7" s="90" customFormat="1" ht="15">
      <c r="A129" s="47"/>
      <c r="B129" s="144">
        <v>3722</v>
      </c>
      <c r="C129" s="48" t="s">
        <v>344</v>
      </c>
      <c r="D129" s="64">
        <v>18838</v>
      </c>
      <c r="E129" s="64">
        <v>1551.8</v>
      </c>
      <c r="F129" s="64">
        <v>1551.7</v>
      </c>
      <c r="G129" s="224">
        <f t="shared" si="3"/>
        <v>99.9935558706019</v>
      </c>
    </row>
    <row r="130" spans="1:7" s="90" customFormat="1" ht="15">
      <c r="A130" s="47"/>
      <c r="B130" s="144">
        <v>3745</v>
      </c>
      <c r="C130" s="48" t="s">
        <v>309</v>
      </c>
      <c r="D130" s="64">
        <v>15951</v>
      </c>
      <c r="E130" s="64">
        <v>954.8</v>
      </c>
      <c r="F130" s="64">
        <v>954.1</v>
      </c>
      <c r="G130" s="224">
        <f t="shared" si="3"/>
        <v>99.92668621700881</v>
      </c>
    </row>
    <row r="131" spans="1:7" s="90" customFormat="1" ht="15">
      <c r="A131" s="47"/>
      <c r="B131" s="144">
        <v>5512</v>
      </c>
      <c r="C131" s="89" t="s">
        <v>345</v>
      </c>
      <c r="D131" s="64">
        <v>3247</v>
      </c>
      <c r="E131" s="64">
        <v>3247</v>
      </c>
      <c r="F131" s="64">
        <v>2267.9</v>
      </c>
      <c r="G131" s="224">
        <f t="shared" si="3"/>
        <v>69.84601170311056</v>
      </c>
    </row>
    <row r="132" spans="1:7" s="90" customFormat="1" ht="15.75" customHeight="1">
      <c r="A132" s="47"/>
      <c r="B132" s="144">
        <v>6112</v>
      </c>
      <c r="C132" s="48" t="s">
        <v>346</v>
      </c>
      <c r="D132" s="64">
        <v>4950</v>
      </c>
      <c r="E132" s="64">
        <v>4950</v>
      </c>
      <c r="F132" s="64">
        <v>2044.4</v>
      </c>
      <c r="G132" s="224">
        <f t="shared" si="3"/>
        <v>41.30101010101011</v>
      </c>
    </row>
    <row r="133" spans="1:7" s="90" customFormat="1" ht="15.75" customHeight="1" hidden="1">
      <c r="A133" s="47"/>
      <c r="B133" s="144">
        <v>6114</v>
      </c>
      <c r="C133" s="48" t="s">
        <v>347</v>
      </c>
      <c r="D133" s="64">
        <v>0</v>
      </c>
      <c r="E133" s="64">
        <v>0</v>
      </c>
      <c r="F133" s="64"/>
      <c r="G133" s="224" t="e">
        <f t="shared" si="3"/>
        <v>#DIV/0!</v>
      </c>
    </row>
    <row r="134" spans="1:7" s="90" customFormat="1" ht="15.75" customHeight="1" hidden="1">
      <c r="A134" s="47"/>
      <c r="B134" s="144">
        <v>6115</v>
      </c>
      <c r="C134" s="48" t="s">
        <v>348</v>
      </c>
      <c r="D134" s="64">
        <v>0</v>
      </c>
      <c r="E134" s="64">
        <v>0</v>
      </c>
      <c r="F134" s="64"/>
      <c r="G134" s="224" t="e">
        <f t="shared" si="3"/>
        <v>#DIV/0!</v>
      </c>
    </row>
    <row r="135" spans="1:7" s="90" customFormat="1" ht="15.75" customHeight="1">
      <c r="A135" s="47"/>
      <c r="B135" s="144">
        <v>6149</v>
      </c>
      <c r="C135" s="48" t="s">
        <v>349</v>
      </c>
      <c r="D135" s="146">
        <v>0</v>
      </c>
      <c r="E135" s="146">
        <v>129.8</v>
      </c>
      <c r="F135" s="64">
        <v>0</v>
      </c>
      <c r="G135" s="224">
        <f t="shared" si="3"/>
        <v>0</v>
      </c>
    </row>
    <row r="136" spans="1:7" s="90" customFormat="1" ht="17.25" customHeight="1">
      <c r="A136" s="144" t="s">
        <v>350</v>
      </c>
      <c r="B136" s="144">
        <v>6171</v>
      </c>
      <c r="C136" s="48" t="s">
        <v>351</v>
      </c>
      <c r="D136" s="64">
        <f>96858+200</f>
        <v>97058</v>
      </c>
      <c r="E136" s="64">
        <f>101121.7+200</f>
        <v>101321.7</v>
      </c>
      <c r="F136" s="64">
        <f>46148.2+85.6</f>
        <v>46233.799999999996</v>
      </c>
      <c r="G136" s="224">
        <f t="shared" si="3"/>
        <v>45.630699050647586</v>
      </c>
    </row>
    <row r="137" spans="1:7" s="90" customFormat="1" ht="17.25" customHeight="1">
      <c r="A137" s="147"/>
      <c r="B137" s="147">
        <v>6409</v>
      </c>
      <c r="C137" s="148" t="s">
        <v>352</v>
      </c>
      <c r="D137" s="146">
        <v>968</v>
      </c>
      <c r="E137" s="146">
        <v>0</v>
      </c>
      <c r="F137" s="64">
        <v>0</v>
      </c>
      <c r="G137" s="224" t="e">
        <f t="shared" si="3"/>
        <v>#DIV/0!</v>
      </c>
    </row>
    <row r="138" spans="1:7" s="90" customFormat="1" ht="15.75" customHeight="1" thickBot="1">
      <c r="A138" s="149"/>
      <c r="B138" s="150"/>
      <c r="C138" s="151"/>
      <c r="D138" s="146"/>
      <c r="E138" s="146"/>
      <c r="F138" s="146"/>
      <c r="G138" s="230"/>
    </row>
    <row r="139" spans="1:7" s="90" customFormat="1" ht="18.75" customHeight="1" thickBot="1" thickTop="1">
      <c r="A139" s="140"/>
      <c r="B139" s="152"/>
      <c r="C139" s="153" t="s">
        <v>353</v>
      </c>
      <c r="D139" s="121">
        <f>SUM(D120:D138)</f>
        <v>169132</v>
      </c>
      <c r="E139" s="121">
        <f>SUM(E120:E138)</f>
        <v>116062.2</v>
      </c>
      <c r="F139" s="121">
        <f>SUM(F120:F138)</f>
        <v>56169.6</v>
      </c>
      <c r="G139" s="226">
        <f>(F139/E139)*100</f>
        <v>48.396118632939924</v>
      </c>
    </row>
    <row r="140" spans="1:7" s="90" customFormat="1" ht="15.75" customHeight="1">
      <c r="A140" s="89"/>
      <c r="B140" s="92"/>
      <c r="C140" s="122"/>
      <c r="D140" s="124"/>
      <c r="E140" s="154"/>
      <c r="F140" s="124"/>
      <c r="G140" s="227"/>
    </row>
    <row r="141" spans="1:7" s="90" customFormat="1" ht="12.75" customHeight="1" hidden="1">
      <c r="A141" s="89"/>
      <c r="B141" s="92"/>
      <c r="C141" s="122"/>
      <c r="D141" s="124"/>
      <c r="E141" s="124"/>
      <c r="F141" s="124"/>
      <c r="G141" s="227"/>
    </row>
    <row r="142" spans="1:7" s="90" customFormat="1" ht="12.75" customHeight="1" hidden="1">
      <c r="A142" s="89"/>
      <c r="B142" s="92"/>
      <c r="C142" s="122"/>
      <c r="D142" s="124"/>
      <c r="E142" s="124"/>
      <c r="F142" s="124"/>
      <c r="G142" s="227"/>
    </row>
    <row r="143" spans="1:7" s="90" customFormat="1" ht="12.75" customHeight="1" hidden="1">
      <c r="A143" s="89"/>
      <c r="B143" s="92"/>
      <c r="C143" s="122"/>
      <c r="D143" s="124"/>
      <c r="E143" s="124"/>
      <c r="F143" s="124"/>
      <c r="G143" s="227"/>
    </row>
    <row r="144" spans="1:7" s="90" customFormat="1" ht="12.75" customHeight="1" hidden="1">
      <c r="A144" s="89"/>
      <c r="B144" s="92"/>
      <c r="C144" s="122"/>
      <c r="D144" s="124"/>
      <c r="E144" s="124"/>
      <c r="F144" s="124"/>
      <c r="G144" s="227"/>
    </row>
    <row r="145" spans="1:7" s="90" customFormat="1" ht="15.75" customHeight="1" thickBot="1">
      <c r="A145" s="89"/>
      <c r="B145" s="92"/>
      <c r="C145" s="122"/>
      <c r="D145" s="124"/>
      <c r="E145" s="124"/>
      <c r="F145" s="124"/>
      <c r="G145" s="227"/>
    </row>
    <row r="146" spans="1:7" s="90" customFormat="1" ht="15.75">
      <c r="A146" s="207" t="s">
        <v>2</v>
      </c>
      <c r="B146" s="208" t="s">
        <v>3</v>
      </c>
      <c r="C146" s="207" t="s">
        <v>5</v>
      </c>
      <c r="D146" s="207" t="s">
        <v>6</v>
      </c>
      <c r="E146" s="207" t="s">
        <v>6</v>
      </c>
      <c r="F146" s="207" t="s">
        <v>7</v>
      </c>
      <c r="G146" s="221" t="s">
        <v>270</v>
      </c>
    </row>
    <row r="147" spans="1:7" s="90" customFormat="1" ht="15.75" customHeight="1" thickBot="1">
      <c r="A147" s="209"/>
      <c r="B147" s="210"/>
      <c r="C147" s="211"/>
      <c r="D147" s="212" t="s">
        <v>9</v>
      </c>
      <c r="E147" s="212" t="s">
        <v>10</v>
      </c>
      <c r="F147" s="212" t="s">
        <v>11</v>
      </c>
      <c r="G147" s="222" t="s">
        <v>271</v>
      </c>
    </row>
    <row r="148" spans="1:7" s="90" customFormat="1" ht="16.5" thickTop="1">
      <c r="A148" s="108">
        <v>50</v>
      </c>
      <c r="B148" s="109"/>
      <c r="C148" s="68" t="s">
        <v>106</v>
      </c>
      <c r="D148" s="50"/>
      <c r="E148" s="50"/>
      <c r="F148" s="50"/>
      <c r="G148" s="228"/>
    </row>
    <row r="149" spans="1:7" s="90" customFormat="1" ht="14.25" customHeight="1">
      <c r="A149" s="108"/>
      <c r="B149" s="109"/>
      <c r="C149" s="68"/>
      <c r="D149" s="50"/>
      <c r="E149" s="50"/>
      <c r="F149" s="50"/>
      <c r="G149" s="228"/>
    </row>
    <row r="150" spans="1:7" s="90" customFormat="1" ht="15">
      <c r="A150" s="47"/>
      <c r="B150" s="112">
        <v>3541</v>
      </c>
      <c r="C150" s="47" t="s">
        <v>354</v>
      </c>
      <c r="D150" s="15">
        <v>350</v>
      </c>
      <c r="E150" s="15">
        <v>350</v>
      </c>
      <c r="F150" s="15">
        <v>350</v>
      </c>
      <c r="G150" s="224">
        <f aca="true" t="shared" si="4" ref="G150:G180">(F150/E150)*100</f>
        <v>100</v>
      </c>
    </row>
    <row r="151" spans="1:7" s="90" customFormat="1" ht="15">
      <c r="A151" s="47"/>
      <c r="B151" s="112">
        <v>3599</v>
      </c>
      <c r="C151" s="47" t="s">
        <v>355</v>
      </c>
      <c r="D151" s="15">
        <v>100</v>
      </c>
      <c r="E151" s="15">
        <v>54.5</v>
      </c>
      <c r="F151" s="15">
        <v>21.7</v>
      </c>
      <c r="G151" s="224">
        <f t="shared" si="4"/>
        <v>39.81651376146789</v>
      </c>
    </row>
    <row r="152" spans="1:7" s="90" customFormat="1" ht="15">
      <c r="A152" s="47"/>
      <c r="B152" s="112">
        <v>4171</v>
      </c>
      <c r="C152" s="47" t="s">
        <v>356</v>
      </c>
      <c r="D152" s="15">
        <v>15500</v>
      </c>
      <c r="E152" s="15">
        <v>15500</v>
      </c>
      <c r="F152" s="15">
        <v>10657.4</v>
      </c>
      <c r="G152" s="224">
        <f t="shared" si="4"/>
        <v>68.75741935483872</v>
      </c>
    </row>
    <row r="153" spans="1:7" s="90" customFormat="1" ht="15">
      <c r="A153" s="47"/>
      <c r="B153" s="112">
        <v>4172</v>
      </c>
      <c r="C153" s="47" t="s">
        <v>357</v>
      </c>
      <c r="D153" s="15">
        <v>2000</v>
      </c>
      <c r="E153" s="15">
        <v>2000</v>
      </c>
      <c r="F153" s="15">
        <v>1383.8</v>
      </c>
      <c r="G153" s="224">
        <f t="shared" si="4"/>
        <v>69.19</v>
      </c>
    </row>
    <row r="154" spans="1:7" s="90" customFormat="1" ht="15">
      <c r="A154" s="47"/>
      <c r="B154" s="112">
        <v>4173</v>
      </c>
      <c r="C154" s="47" t="s">
        <v>358</v>
      </c>
      <c r="D154" s="15">
        <v>380</v>
      </c>
      <c r="E154" s="15">
        <v>380</v>
      </c>
      <c r="F154" s="15">
        <v>78.3</v>
      </c>
      <c r="G154" s="224">
        <f t="shared" si="4"/>
        <v>20.605263157894736</v>
      </c>
    </row>
    <row r="155" spans="1:7" s="90" customFormat="1" ht="15">
      <c r="A155" s="47"/>
      <c r="B155" s="112">
        <v>4177</v>
      </c>
      <c r="C155" s="47" t="s">
        <v>359</v>
      </c>
      <c r="D155" s="15">
        <v>120</v>
      </c>
      <c r="E155" s="15">
        <v>120</v>
      </c>
      <c r="F155" s="15">
        <v>36</v>
      </c>
      <c r="G155" s="224">
        <f t="shared" si="4"/>
        <v>30</v>
      </c>
    </row>
    <row r="156" spans="1:7" s="90" customFormat="1" ht="15" customHeight="1" hidden="1">
      <c r="A156" s="47"/>
      <c r="B156" s="112">
        <v>4179</v>
      </c>
      <c r="C156" s="47" t="s">
        <v>360</v>
      </c>
      <c r="D156" s="64"/>
      <c r="E156" s="64"/>
      <c r="F156" s="64"/>
      <c r="G156" s="224" t="e">
        <f t="shared" si="4"/>
        <v>#DIV/0!</v>
      </c>
    </row>
    <row r="157" spans="1:7" s="90" customFormat="1" ht="15" customHeight="1" hidden="1">
      <c r="A157" s="47"/>
      <c r="B157" s="112">
        <v>4181</v>
      </c>
      <c r="C157" s="47" t="s">
        <v>361</v>
      </c>
      <c r="D157" s="64"/>
      <c r="E157" s="64"/>
      <c r="F157" s="64"/>
      <c r="G157" s="224" t="e">
        <f t="shared" si="4"/>
        <v>#DIV/0!</v>
      </c>
    </row>
    <row r="158" spans="1:7" s="90" customFormat="1" ht="15">
      <c r="A158" s="47"/>
      <c r="B158" s="112">
        <v>4182</v>
      </c>
      <c r="C158" s="47" t="s">
        <v>362</v>
      </c>
      <c r="D158" s="15">
        <v>3750</v>
      </c>
      <c r="E158" s="15">
        <v>3650</v>
      </c>
      <c r="F158" s="15">
        <v>747.6</v>
      </c>
      <c r="G158" s="224">
        <f t="shared" si="4"/>
        <v>20.482191780821918</v>
      </c>
    </row>
    <row r="159" spans="1:7" s="90" customFormat="1" ht="15">
      <c r="A159" s="47"/>
      <c r="B159" s="112">
        <v>4183</v>
      </c>
      <c r="C159" s="47" t="s">
        <v>363</v>
      </c>
      <c r="D159" s="15">
        <v>750</v>
      </c>
      <c r="E159" s="15">
        <v>750</v>
      </c>
      <c r="F159" s="15">
        <v>135</v>
      </c>
      <c r="G159" s="224">
        <f t="shared" si="4"/>
        <v>18</v>
      </c>
    </row>
    <row r="160" spans="1:7" s="90" customFormat="1" ht="15">
      <c r="A160" s="47"/>
      <c r="B160" s="112">
        <v>4184</v>
      </c>
      <c r="C160" s="47" t="s">
        <v>364</v>
      </c>
      <c r="D160" s="15">
        <v>3500</v>
      </c>
      <c r="E160" s="15">
        <v>3500</v>
      </c>
      <c r="F160" s="15">
        <v>1127.9</v>
      </c>
      <c r="G160" s="224">
        <f t="shared" si="4"/>
        <v>32.22571428571429</v>
      </c>
    </row>
    <row r="161" spans="1:7" s="90" customFormat="1" ht="15">
      <c r="A161" s="47"/>
      <c r="B161" s="112">
        <v>4185</v>
      </c>
      <c r="C161" s="47" t="s">
        <v>365</v>
      </c>
      <c r="D161" s="15">
        <v>4000</v>
      </c>
      <c r="E161" s="15">
        <v>4000</v>
      </c>
      <c r="F161" s="15">
        <v>3000.3</v>
      </c>
      <c r="G161" s="224">
        <f t="shared" si="4"/>
        <v>75.00750000000001</v>
      </c>
    </row>
    <row r="162" spans="1:7" s="90" customFormat="1" ht="15">
      <c r="A162" s="47"/>
      <c r="B162" s="112">
        <v>4186</v>
      </c>
      <c r="C162" s="47" t="s">
        <v>366</v>
      </c>
      <c r="D162" s="15">
        <v>100</v>
      </c>
      <c r="E162" s="15">
        <v>100</v>
      </c>
      <c r="F162" s="15">
        <v>41.2</v>
      </c>
      <c r="G162" s="224">
        <f t="shared" si="4"/>
        <v>41.2</v>
      </c>
    </row>
    <row r="163" spans="1:7" s="90" customFormat="1" ht="15" customHeight="1" hidden="1">
      <c r="A163" s="47"/>
      <c r="B163" s="112">
        <v>4189</v>
      </c>
      <c r="C163" s="47" t="s">
        <v>367</v>
      </c>
      <c r="D163" s="64"/>
      <c r="E163" s="64"/>
      <c r="F163" s="64"/>
      <c r="G163" s="224" t="e">
        <f t="shared" si="4"/>
        <v>#DIV/0!</v>
      </c>
    </row>
    <row r="164" spans="1:7" s="90" customFormat="1" ht="15">
      <c r="A164" s="47"/>
      <c r="B164" s="112">
        <v>4195</v>
      </c>
      <c r="C164" s="47" t="s">
        <v>368</v>
      </c>
      <c r="D164" s="15">
        <v>109000</v>
      </c>
      <c r="E164" s="15">
        <v>91000</v>
      </c>
      <c r="F164" s="15">
        <v>49930.6</v>
      </c>
      <c r="G164" s="224">
        <f t="shared" si="4"/>
        <v>54.868791208791215</v>
      </c>
    </row>
    <row r="165" spans="1:7" s="90" customFormat="1" ht="15">
      <c r="A165" s="155"/>
      <c r="B165" s="112">
        <v>4329</v>
      </c>
      <c r="C165" s="47" t="s">
        <v>369</v>
      </c>
      <c r="D165" s="15">
        <v>40</v>
      </c>
      <c r="E165" s="15">
        <v>45</v>
      </c>
      <c r="F165" s="15">
        <v>42</v>
      </c>
      <c r="G165" s="224">
        <f t="shared" si="4"/>
        <v>93.33333333333333</v>
      </c>
    </row>
    <row r="166" spans="1:7" s="90" customFormat="1" ht="15">
      <c r="A166" s="47"/>
      <c r="B166" s="112">
        <v>4333</v>
      </c>
      <c r="C166" s="47" t="s">
        <v>370</v>
      </c>
      <c r="D166" s="15">
        <v>115</v>
      </c>
      <c r="E166" s="15">
        <v>115</v>
      </c>
      <c r="F166" s="15">
        <v>115</v>
      </c>
      <c r="G166" s="224">
        <f t="shared" si="4"/>
        <v>100</v>
      </c>
    </row>
    <row r="167" spans="1:7" s="90" customFormat="1" ht="15" customHeight="1" hidden="1">
      <c r="A167" s="47"/>
      <c r="B167" s="112">
        <v>4341</v>
      </c>
      <c r="C167" s="47" t="s">
        <v>371</v>
      </c>
      <c r="D167" s="15">
        <v>0</v>
      </c>
      <c r="E167" s="15">
        <v>0</v>
      </c>
      <c r="F167" s="15"/>
      <c r="G167" s="224" t="e">
        <f t="shared" si="4"/>
        <v>#DIV/0!</v>
      </c>
    </row>
    <row r="168" spans="1:7" s="90" customFormat="1" ht="15">
      <c r="A168" s="47"/>
      <c r="B168" s="112">
        <v>4342</v>
      </c>
      <c r="C168" s="47" t="s">
        <v>372</v>
      </c>
      <c r="D168" s="15">
        <v>20</v>
      </c>
      <c r="E168" s="15">
        <v>20</v>
      </c>
      <c r="F168" s="15">
        <v>0</v>
      </c>
      <c r="G168" s="224">
        <f t="shared" si="4"/>
        <v>0</v>
      </c>
    </row>
    <row r="169" spans="1:7" s="90" customFormat="1" ht="15">
      <c r="A169" s="47"/>
      <c r="B169" s="112">
        <v>4343</v>
      </c>
      <c r="C169" s="47" t="s">
        <v>373</v>
      </c>
      <c r="D169" s="15">
        <v>50</v>
      </c>
      <c r="E169" s="15">
        <v>50</v>
      </c>
      <c r="F169" s="15">
        <v>0</v>
      </c>
      <c r="G169" s="224">
        <f t="shared" si="4"/>
        <v>0</v>
      </c>
    </row>
    <row r="170" spans="1:7" s="90" customFormat="1" ht="15">
      <c r="A170" s="47"/>
      <c r="B170" s="112">
        <v>4349</v>
      </c>
      <c r="C170" s="47" t="s">
        <v>374</v>
      </c>
      <c r="D170" s="15">
        <v>412</v>
      </c>
      <c r="E170" s="15">
        <v>412</v>
      </c>
      <c r="F170" s="15">
        <v>411.3</v>
      </c>
      <c r="G170" s="224">
        <f t="shared" si="4"/>
        <v>99.83009708737865</v>
      </c>
    </row>
    <row r="171" spans="1:7" s="90" customFormat="1" ht="15">
      <c r="A171" s="155"/>
      <c r="B171" s="156">
        <v>4351</v>
      </c>
      <c r="C171" s="155" t="s">
        <v>375</v>
      </c>
      <c r="D171" s="15">
        <v>1841</v>
      </c>
      <c r="E171" s="15">
        <v>1868</v>
      </c>
      <c r="F171" s="15">
        <v>1364</v>
      </c>
      <c r="G171" s="224">
        <f t="shared" si="4"/>
        <v>73.01927194860814</v>
      </c>
    </row>
    <row r="172" spans="1:7" s="90" customFormat="1" ht="15">
      <c r="A172" s="155"/>
      <c r="B172" s="156">
        <v>4356</v>
      </c>
      <c r="C172" s="155" t="s">
        <v>376</v>
      </c>
      <c r="D172" s="15">
        <v>500</v>
      </c>
      <c r="E172" s="15">
        <v>500</v>
      </c>
      <c r="F172" s="15">
        <v>500</v>
      </c>
      <c r="G172" s="224">
        <f t="shared" si="4"/>
        <v>100</v>
      </c>
    </row>
    <row r="173" spans="1:7" s="90" customFormat="1" ht="15">
      <c r="A173" s="155"/>
      <c r="B173" s="156">
        <v>4357</v>
      </c>
      <c r="C173" s="155" t="s">
        <v>377</v>
      </c>
      <c r="D173" s="15">
        <v>8200</v>
      </c>
      <c r="E173" s="15">
        <v>8200</v>
      </c>
      <c r="F173" s="15">
        <v>6600</v>
      </c>
      <c r="G173" s="224">
        <f t="shared" si="4"/>
        <v>80.48780487804879</v>
      </c>
    </row>
    <row r="174" spans="1:7" s="90" customFormat="1" ht="15">
      <c r="A174" s="155"/>
      <c r="B174" s="156">
        <v>4357</v>
      </c>
      <c r="C174" s="155" t="s">
        <v>378</v>
      </c>
      <c r="D174" s="15">
        <v>450</v>
      </c>
      <c r="E174" s="15">
        <v>450</v>
      </c>
      <c r="F174" s="15">
        <v>450</v>
      </c>
      <c r="G174" s="224">
        <f t="shared" si="4"/>
        <v>100</v>
      </c>
    </row>
    <row r="175" spans="1:7" s="90" customFormat="1" ht="15">
      <c r="A175" s="155"/>
      <c r="B175" s="214">
        <v>4359</v>
      </c>
      <c r="C175" s="16" t="s">
        <v>379</v>
      </c>
      <c r="D175" s="17">
        <v>75</v>
      </c>
      <c r="E175" s="17">
        <v>75</v>
      </c>
      <c r="F175" s="17">
        <v>75</v>
      </c>
      <c r="G175" s="224">
        <f t="shared" si="4"/>
        <v>100</v>
      </c>
    </row>
    <row r="176" spans="1:7" s="90" customFormat="1" ht="15">
      <c r="A176" s="47"/>
      <c r="B176" s="112">
        <v>4371</v>
      </c>
      <c r="C176" s="157" t="s">
        <v>380</v>
      </c>
      <c r="D176" s="15">
        <v>400</v>
      </c>
      <c r="E176" s="15">
        <v>400</v>
      </c>
      <c r="F176" s="15">
        <v>400</v>
      </c>
      <c r="G176" s="224">
        <f t="shared" si="4"/>
        <v>100</v>
      </c>
    </row>
    <row r="177" spans="1:7" s="90" customFormat="1" ht="15">
      <c r="A177" s="47"/>
      <c r="B177" s="112">
        <v>4374</v>
      </c>
      <c r="C177" s="47" t="s">
        <v>381</v>
      </c>
      <c r="D177" s="15">
        <v>250</v>
      </c>
      <c r="E177" s="15">
        <v>250</v>
      </c>
      <c r="F177" s="15">
        <v>250</v>
      </c>
      <c r="G177" s="224">
        <f t="shared" si="4"/>
        <v>100</v>
      </c>
    </row>
    <row r="178" spans="1:7" s="90" customFormat="1" ht="15">
      <c r="A178" s="155"/>
      <c r="B178" s="156">
        <v>4399</v>
      </c>
      <c r="C178" s="155" t="s">
        <v>382</v>
      </c>
      <c r="D178" s="17">
        <v>55</v>
      </c>
      <c r="E178" s="17">
        <v>68.5</v>
      </c>
      <c r="F178" s="17">
        <v>18.6</v>
      </c>
      <c r="G178" s="224">
        <f t="shared" si="4"/>
        <v>27.15328467153285</v>
      </c>
    </row>
    <row r="179" spans="1:7" s="90" customFormat="1" ht="15" customHeight="1">
      <c r="A179" s="155"/>
      <c r="B179" s="156">
        <v>6171</v>
      </c>
      <c r="C179" s="155" t="s">
        <v>383</v>
      </c>
      <c r="D179" s="146">
        <v>400</v>
      </c>
      <c r="E179" s="146">
        <v>400</v>
      </c>
      <c r="F179" s="146">
        <v>98.5</v>
      </c>
      <c r="G179" s="224">
        <f t="shared" si="4"/>
        <v>24.625</v>
      </c>
    </row>
    <row r="180" spans="1:7" s="90" customFormat="1" ht="15">
      <c r="A180" s="155"/>
      <c r="B180" s="156">
        <v>6402</v>
      </c>
      <c r="C180" s="155" t="s">
        <v>384</v>
      </c>
      <c r="D180" s="146">
        <v>50</v>
      </c>
      <c r="E180" s="146">
        <v>50</v>
      </c>
      <c r="F180" s="17">
        <v>0</v>
      </c>
      <c r="G180" s="224">
        <f t="shared" si="4"/>
        <v>0</v>
      </c>
    </row>
    <row r="181" spans="1:7" s="90" customFormat="1" ht="15" customHeight="1" hidden="1">
      <c r="A181" s="155"/>
      <c r="B181" s="156">
        <v>6409</v>
      </c>
      <c r="C181" s="155" t="s">
        <v>385</v>
      </c>
      <c r="D181" s="146">
        <v>0</v>
      </c>
      <c r="E181" s="146">
        <v>0</v>
      </c>
      <c r="F181" s="146"/>
      <c r="G181" s="224" t="e">
        <f>(#REF!/E181)*100</f>
        <v>#REF!</v>
      </c>
    </row>
    <row r="182" spans="1:7" s="90" customFormat="1" ht="15" customHeight="1" thickBot="1">
      <c r="A182" s="155"/>
      <c r="B182" s="156"/>
      <c r="C182" s="155"/>
      <c r="D182" s="146"/>
      <c r="E182" s="146"/>
      <c r="F182" s="146"/>
      <c r="G182" s="224"/>
    </row>
    <row r="183" spans="1:7" s="90" customFormat="1" ht="18.75" customHeight="1" thickBot="1" thickTop="1">
      <c r="A183" s="140"/>
      <c r="B183" s="119"/>
      <c r="C183" s="120" t="s">
        <v>386</v>
      </c>
      <c r="D183" s="121">
        <f>SUM(D150:D182)</f>
        <v>152408</v>
      </c>
      <c r="E183" s="121">
        <f>SUM(E150:E182)</f>
        <v>134308</v>
      </c>
      <c r="F183" s="121">
        <f>SUM(F150:F182)</f>
        <v>77834.20000000001</v>
      </c>
      <c r="G183" s="226">
        <f>(F183/E183)*100</f>
        <v>57.952020728474864</v>
      </c>
    </row>
    <row r="184" spans="1:7" s="90" customFormat="1" ht="15.75" customHeight="1">
      <c r="A184" s="89"/>
      <c r="B184" s="92"/>
      <c r="C184" s="122"/>
      <c r="D184" s="123"/>
      <c r="E184" s="123"/>
      <c r="F184" s="123"/>
      <c r="G184" s="227"/>
    </row>
    <row r="185" spans="1:7" s="90" customFormat="1" ht="15.75" customHeight="1" hidden="1">
      <c r="A185" s="89"/>
      <c r="B185" s="92"/>
      <c r="C185" s="122"/>
      <c r="D185" s="124"/>
      <c r="E185" s="124"/>
      <c r="F185" s="124"/>
      <c r="G185" s="227"/>
    </row>
    <row r="186" spans="1:7" s="90" customFormat="1" ht="12.75" customHeight="1" hidden="1">
      <c r="A186" s="89"/>
      <c r="C186" s="92"/>
      <c r="D186" s="124"/>
      <c r="E186" s="124"/>
      <c r="F186" s="124"/>
      <c r="G186" s="227"/>
    </row>
    <row r="187" spans="1:7" s="90" customFormat="1" ht="12.75" customHeight="1" hidden="1">
      <c r="A187" s="89"/>
      <c r="B187" s="92"/>
      <c r="C187" s="122"/>
      <c r="D187" s="124"/>
      <c r="E187" s="124"/>
      <c r="F187" s="124"/>
      <c r="G187" s="227"/>
    </row>
    <row r="188" spans="1:7" s="90" customFormat="1" ht="12.75" customHeight="1" hidden="1">
      <c r="A188" s="89"/>
      <c r="B188" s="92"/>
      <c r="C188" s="122"/>
      <c r="D188" s="124"/>
      <c r="E188" s="124"/>
      <c r="F188" s="124"/>
      <c r="G188" s="227"/>
    </row>
    <row r="189" spans="1:7" s="90" customFormat="1" ht="12.75" customHeight="1" hidden="1">
      <c r="A189" s="89"/>
      <c r="B189" s="92"/>
      <c r="C189" s="122"/>
      <c r="D189" s="124"/>
      <c r="E189" s="124"/>
      <c r="F189" s="124"/>
      <c r="G189" s="227"/>
    </row>
    <row r="190" spans="1:7" s="90" customFormat="1" ht="12.75" customHeight="1" hidden="1">
      <c r="A190" s="89"/>
      <c r="B190" s="92"/>
      <c r="C190" s="122"/>
      <c r="D190" s="124"/>
      <c r="E190" s="124"/>
      <c r="F190" s="124"/>
      <c r="G190" s="227"/>
    </row>
    <row r="191" spans="1:7" s="90" customFormat="1" ht="12.75" customHeight="1" hidden="1">
      <c r="A191" s="89"/>
      <c r="B191" s="92"/>
      <c r="C191" s="122"/>
      <c r="D191" s="124"/>
      <c r="E191" s="124"/>
      <c r="F191" s="124"/>
      <c r="G191" s="227"/>
    </row>
    <row r="192" spans="1:7" s="90" customFormat="1" ht="12.75" customHeight="1" hidden="1">
      <c r="A192" s="89"/>
      <c r="B192" s="92"/>
      <c r="C192" s="122"/>
      <c r="D192" s="124"/>
      <c r="E192" s="100"/>
      <c r="F192" s="100"/>
      <c r="G192" s="217"/>
    </row>
    <row r="193" spans="1:7" s="90" customFormat="1" ht="12.75" customHeight="1" hidden="1">
      <c r="A193" s="89"/>
      <c r="B193" s="92"/>
      <c r="C193" s="122"/>
      <c r="D193" s="124"/>
      <c r="E193" s="124"/>
      <c r="F193" s="124"/>
      <c r="G193" s="227"/>
    </row>
    <row r="194" spans="1:7" s="90" customFormat="1" ht="12.75" customHeight="1" hidden="1">
      <c r="A194" s="89"/>
      <c r="B194" s="92"/>
      <c r="C194" s="122"/>
      <c r="D194" s="124"/>
      <c r="E194" s="124"/>
      <c r="F194" s="124"/>
      <c r="G194" s="227"/>
    </row>
    <row r="195" spans="1:7" s="90" customFormat="1" ht="18" customHeight="1" hidden="1">
      <c r="A195" s="89"/>
      <c r="B195" s="92"/>
      <c r="C195" s="122"/>
      <c r="D195" s="124"/>
      <c r="E195" s="100"/>
      <c r="F195" s="100"/>
      <c r="G195" s="217"/>
    </row>
    <row r="196" spans="1:7" s="90" customFormat="1" ht="15.75" customHeight="1" thickBot="1">
      <c r="A196" s="89"/>
      <c r="B196" s="92"/>
      <c r="C196" s="122"/>
      <c r="D196" s="124"/>
      <c r="E196" s="105"/>
      <c r="F196" s="105"/>
      <c r="G196" s="219"/>
    </row>
    <row r="197" spans="1:7" s="90" customFormat="1" ht="15.75">
      <c r="A197" s="207" t="s">
        <v>2</v>
      </c>
      <c r="B197" s="208" t="s">
        <v>3</v>
      </c>
      <c r="C197" s="207" t="s">
        <v>5</v>
      </c>
      <c r="D197" s="207" t="s">
        <v>6</v>
      </c>
      <c r="E197" s="207" t="s">
        <v>6</v>
      </c>
      <c r="F197" s="207" t="s">
        <v>7</v>
      </c>
      <c r="G197" s="221" t="s">
        <v>270</v>
      </c>
    </row>
    <row r="198" spans="1:7" s="90" customFormat="1" ht="15.75" customHeight="1" thickBot="1">
      <c r="A198" s="209"/>
      <c r="B198" s="210"/>
      <c r="C198" s="211"/>
      <c r="D198" s="212" t="s">
        <v>9</v>
      </c>
      <c r="E198" s="212" t="s">
        <v>10</v>
      </c>
      <c r="F198" s="212" t="s">
        <v>11</v>
      </c>
      <c r="G198" s="222" t="s">
        <v>271</v>
      </c>
    </row>
    <row r="199" spans="1:7" s="90" customFormat="1" ht="16.5" thickTop="1">
      <c r="A199" s="108">
        <v>60</v>
      </c>
      <c r="B199" s="109"/>
      <c r="C199" s="68" t="s">
        <v>130</v>
      </c>
      <c r="D199" s="50"/>
      <c r="E199" s="50"/>
      <c r="F199" s="50"/>
      <c r="G199" s="228"/>
    </row>
    <row r="200" spans="1:7" s="90" customFormat="1" ht="15.75">
      <c r="A200" s="62"/>
      <c r="B200" s="111"/>
      <c r="C200" s="62"/>
      <c r="D200" s="64"/>
      <c r="E200" s="64"/>
      <c r="F200" s="64"/>
      <c r="G200" s="224"/>
    </row>
    <row r="201" spans="1:7" s="90" customFormat="1" ht="15">
      <c r="A201" s="47"/>
      <c r="B201" s="112">
        <v>1014</v>
      </c>
      <c r="C201" s="47" t="s">
        <v>387</v>
      </c>
      <c r="D201" s="15">
        <v>635</v>
      </c>
      <c r="E201" s="15">
        <v>635</v>
      </c>
      <c r="F201" s="15">
        <v>266.3</v>
      </c>
      <c r="G201" s="224">
        <f aca="true" t="shared" si="5" ref="G201:G215">(F201/E201)*100</f>
        <v>41.937007874015755</v>
      </c>
    </row>
    <row r="202" spans="1:7" s="90" customFormat="1" ht="15" customHeight="1" hidden="1">
      <c r="A202" s="155"/>
      <c r="B202" s="156">
        <v>1031</v>
      </c>
      <c r="C202" s="155" t="s">
        <v>388</v>
      </c>
      <c r="D202" s="17"/>
      <c r="E202" s="17"/>
      <c r="F202" s="17"/>
      <c r="G202" s="224" t="e">
        <f t="shared" si="5"/>
        <v>#DIV/0!</v>
      </c>
    </row>
    <row r="203" spans="1:7" s="90" customFormat="1" ht="15">
      <c r="A203" s="47"/>
      <c r="B203" s="112">
        <v>1036</v>
      </c>
      <c r="C203" s="47" t="s">
        <v>389</v>
      </c>
      <c r="D203" s="15">
        <v>0</v>
      </c>
      <c r="E203" s="15">
        <v>30.8</v>
      </c>
      <c r="F203" s="15">
        <v>15.4</v>
      </c>
      <c r="G203" s="224">
        <f t="shared" si="5"/>
        <v>50</v>
      </c>
    </row>
    <row r="204" spans="1:7" s="90" customFormat="1" ht="15" customHeight="1" hidden="1">
      <c r="A204" s="155"/>
      <c r="B204" s="156">
        <v>1037</v>
      </c>
      <c r="C204" s="155" t="s">
        <v>390</v>
      </c>
      <c r="D204" s="17">
        <v>0</v>
      </c>
      <c r="E204" s="17">
        <v>0</v>
      </c>
      <c r="F204" s="17"/>
      <c r="G204" s="224" t="e">
        <f t="shared" si="5"/>
        <v>#DIV/0!</v>
      </c>
    </row>
    <row r="205" spans="1:7" s="90" customFormat="1" ht="15" hidden="1">
      <c r="A205" s="155"/>
      <c r="B205" s="156">
        <v>1039</v>
      </c>
      <c r="C205" s="155" t="s">
        <v>391</v>
      </c>
      <c r="D205" s="17">
        <v>0</v>
      </c>
      <c r="E205" s="17">
        <v>0</v>
      </c>
      <c r="F205" s="17"/>
      <c r="G205" s="224" t="e">
        <f t="shared" si="5"/>
        <v>#DIV/0!</v>
      </c>
    </row>
    <row r="206" spans="1:7" s="90" customFormat="1" ht="15" customHeight="1" hidden="1">
      <c r="A206" s="47"/>
      <c r="B206" s="112">
        <v>2331</v>
      </c>
      <c r="C206" s="47" t="s">
        <v>392</v>
      </c>
      <c r="D206" s="15">
        <v>0</v>
      </c>
      <c r="E206" s="15">
        <v>0</v>
      </c>
      <c r="F206" s="15"/>
      <c r="G206" s="224" t="e">
        <f t="shared" si="5"/>
        <v>#DIV/0!</v>
      </c>
    </row>
    <row r="207" spans="1:7" s="90" customFormat="1" ht="15" customHeight="1" hidden="1">
      <c r="A207" s="47"/>
      <c r="B207" s="112">
        <v>2339</v>
      </c>
      <c r="C207" s="47" t="s">
        <v>393</v>
      </c>
      <c r="D207" s="15">
        <v>0</v>
      </c>
      <c r="E207" s="15">
        <v>0</v>
      </c>
      <c r="F207" s="15"/>
      <c r="G207" s="224" t="e">
        <f t="shared" si="5"/>
        <v>#DIV/0!</v>
      </c>
    </row>
    <row r="208" spans="1:7" s="90" customFormat="1" ht="15" customHeight="1" hidden="1">
      <c r="A208" s="47"/>
      <c r="B208" s="112">
        <v>2399</v>
      </c>
      <c r="C208" s="47" t="s">
        <v>394</v>
      </c>
      <c r="D208" s="15">
        <v>0</v>
      </c>
      <c r="E208" s="15">
        <v>0</v>
      </c>
      <c r="F208" s="15"/>
      <c r="G208" s="224" t="e">
        <f t="shared" si="5"/>
        <v>#DIV/0!</v>
      </c>
    </row>
    <row r="209" spans="1:7" s="90" customFormat="1" ht="15" customHeight="1" hidden="1">
      <c r="A209" s="47"/>
      <c r="B209" s="112">
        <v>3728</v>
      </c>
      <c r="C209" s="47" t="s">
        <v>395</v>
      </c>
      <c r="D209" s="15"/>
      <c r="E209" s="15"/>
      <c r="F209" s="15"/>
      <c r="G209" s="224" t="e">
        <f t="shared" si="5"/>
        <v>#DIV/0!</v>
      </c>
    </row>
    <row r="210" spans="1:7" s="90" customFormat="1" ht="15" customHeight="1" hidden="1">
      <c r="A210" s="155"/>
      <c r="B210" s="156">
        <v>3729</v>
      </c>
      <c r="C210" s="155" t="s">
        <v>396</v>
      </c>
      <c r="D210" s="17"/>
      <c r="E210" s="17"/>
      <c r="F210" s="17"/>
      <c r="G210" s="224" t="e">
        <f t="shared" si="5"/>
        <v>#DIV/0!</v>
      </c>
    </row>
    <row r="211" spans="1:7" s="90" customFormat="1" ht="15">
      <c r="A211" s="155"/>
      <c r="B211" s="156">
        <v>1070</v>
      </c>
      <c r="C211" s="155" t="s">
        <v>397</v>
      </c>
      <c r="D211" s="17">
        <v>20</v>
      </c>
      <c r="E211" s="17">
        <v>20</v>
      </c>
      <c r="F211" s="17">
        <v>7</v>
      </c>
      <c r="G211" s="224">
        <f t="shared" si="5"/>
        <v>35</v>
      </c>
    </row>
    <row r="212" spans="1:7" s="90" customFormat="1" ht="15">
      <c r="A212" s="155"/>
      <c r="B212" s="156">
        <v>2331</v>
      </c>
      <c r="C212" s="155" t="s">
        <v>398</v>
      </c>
      <c r="D212" s="17">
        <v>1000</v>
      </c>
      <c r="E212" s="17">
        <v>1000</v>
      </c>
      <c r="F212" s="15">
        <v>0</v>
      </c>
      <c r="G212" s="224">
        <f t="shared" si="5"/>
        <v>0</v>
      </c>
    </row>
    <row r="213" spans="1:7" s="90" customFormat="1" ht="15">
      <c r="A213" s="155"/>
      <c r="B213" s="156">
        <v>3739</v>
      </c>
      <c r="C213" s="155" t="s">
        <v>399</v>
      </c>
      <c r="D213" s="15">
        <v>50</v>
      </c>
      <c r="E213" s="15">
        <v>100</v>
      </c>
      <c r="F213" s="15">
        <v>0</v>
      </c>
      <c r="G213" s="224">
        <f t="shared" si="5"/>
        <v>0</v>
      </c>
    </row>
    <row r="214" spans="1:7" s="90" customFormat="1" ht="15">
      <c r="A214" s="47"/>
      <c r="B214" s="112">
        <v>3741</v>
      </c>
      <c r="C214" s="47" t="s">
        <v>400</v>
      </c>
      <c r="D214" s="15">
        <v>50</v>
      </c>
      <c r="E214" s="15">
        <v>0</v>
      </c>
      <c r="F214" s="15">
        <v>0</v>
      </c>
      <c r="G214" s="224" t="e">
        <f t="shared" si="5"/>
        <v>#DIV/0!</v>
      </c>
    </row>
    <row r="215" spans="1:7" s="90" customFormat="1" ht="15">
      <c r="A215" s="47"/>
      <c r="B215" s="112">
        <v>3749</v>
      </c>
      <c r="C215" s="47" t="s">
        <v>401</v>
      </c>
      <c r="D215" s="15">
        <v>20</v>
      </c>
      <c r="E215" s="15">
        <v>22</v>
      </c>
      <c r="F215" s="15">
        <v>2</v>
      </c>
      <c r="G215" s="224">
        <f t="shared" si="5"/>
        <v>9.090909090909092</v>
      </c>
    </row>
    <row r="216" spans="1:7" s="90" customFormat="1" ht="15.75" thickBot="1">
      <c r="A216" s="114"/>
      <c r="B216" s="158"/>
      <c r="C216" s="114"/>
      <c r="D216" s="146"/>
      <c r="E216" s="146"/>
      <c r="F216" s="146"/>
      <c r="G216" s="230"/>
    </row>
    <row r="217" spans="1:7" s="90" customFormat="1" ht="18.75" customHeight="1" thickBot="1" thickTop="1">
      <c r="A217" s="118"/>
      <c r="B217" s="159"/>
      <c r="C217" s="160" t="s">
        <v>402</v>
      </c>
      <c r="D217" s="121">
        <f>SUM(D199:D216)</f>
        <v>1775</v>
      </c>
      <c r="E217" s="121">
        <f>SUM(E199:E216)</f>
        <v>1807.8</v>
      </c>
      <c r="F217" s="121">
        <f>SUM(F199:F216)</f>
        <v>290.7</v>
      </c>
      <c r="G217" s="226">
        <f>(F217/E217)*100</f>
        <v>16.080318619316294</v>
      </c>
    </row>
    <row r="218" spans="1:7" s="90" customFormat="1" ht="12.75" customHeight="1">
      <c r="A218" s="89"/>
      <c r="B218" s="92"/>
      <c r="C218" s="122"/>
      <c r="D218" s="124"/>
      <c r="E218" s="124"/>
      <c r="F218" s="124"/>
      <c r="G218" s="227"/>
    </row>
    <row r="219" spans="1:7" s="90" customFormat="1" ht="12.75" customHeight="1" hidden="1">
      <c r="A219" s="89"/>
      <c r="B219" s="92"/>
      <c r="C219" s="122"/>
      <c r="D219" s="124"/>
      <c r="E219" s="124"/>
      <c r="F219" s="124"/>
      <c r="G219" s="227"/>
    </row>
    <row r="220" spans="1:7" s="90" customFormat="1" ht="12.75" customHeight="1" hidden="1">
      <c r="A220" s="89"/>
      <c r="B220" s="92"/>
      <c r="C220" s="122"/>
      <c r="D220" s="124"/>
      <c r="E220" s="124"/>
      <c r="F220" s="124"/>
      <c r="G220" s="227"/>
    </row>
    <row r="221" spans="1:7" s="90" customFormat="1" ht="12.75" customHeight="1" hidden="1">
      <c r="A221" s="89"/>
      <c r="B221" s="92"/>
      <c r="C221" s="122"/>
      <c r="D221" s="124"/>
      <c r="E221" s="124"/>
      <c r="F221" s="124"/>
      <c r="G221" s="227"/>
    </row>
    <row r="222" spans="2:7" s="90" customFormat="1" ht="12.75" customHeight="1" hidden="1">
      <c r="B222" s="125"/>
      <c r="G222" s="202"/>
    </row>
    <row r="223" spans="2:7" s="90" customFormat="1" ht="12.75" customHeight="1">
      <c r="B223" s="125"/>
      <c r="G223" s="202"/>
    </row>
    <row r="224" spans="2:7" s="90" customFormat="1" ht="12.75" customHeight="1" thickBot="1">
      <c r="B224" s="125"/>
      <c r="G224" s="202"/>
    </row>
    <row r="225" spans="1:7" s="90" customFormat="1" ht="15.75">
      <c r="A225" s="207" t="s">
        <v>2</v>
      </c>
      <c r="B225" s="208" t="s">
        <v>3</v>
      </c>
      <c r="C225" s="207" t="s">
        <v>5</v>
      </c>
      <c r="D225" s="207" t="s">
        <v>6</v>
      </c>
      <c r="E225" s="207" t="s">
        <v>6</v>
      </c>
      <c r="F225" s="207" t="s">
        <v>7</v>
      </c>
      <c r="G225" s="221" t="s">
        <v>270</v>
      </c>
    </row>
    <row r="226" spans="1:7" s="90" customFormat="1" ht="15.75" customHeight="1" thickBot="1">
      <c r="A226" s="209"/>
      <c r="B226" s="210"/>
      <c r="C226" s="211"/>
      <c r="D226" s="212" t="s">
        <v>9</v>
      </c>
      <c r="E226" s="212" t="s">
        <v>10</v>
      </c>
      <c r="F226" s="212" t="s">
        <v>11</v>
      </c>
      <c r="G226" s="222" t="s">
        <v>271</v>
      </c>
    </row>
    <row r="227" spans="1:7" s="90" customFormat="1" ht="16.5" thickTop="1">
      <c r="A227" s="108">
        <v>80</v>
      </c>
      <c r="B227" s="108"/>
      <c r="C227" s="68" t="s">
        <v>147</v>
      </c>
      <c r="D227" s="50"/>
      <c r="E227" s="50"/>
      <c r="F227" s="50"/>
      <c r="G227" s="228"/>
    </row>
    <row r="228" spans="1:7" s="90" customFormat="1" ht="15.75">
      <c r="A228" s="62"/>
      <c r="B228" s="143"/>
      <c r="C228" s="62"/>
      <c r="D228" s="64"/>
      <c r="E228" s="64"/>
      <c r="F228" s="64"/>
      <c r="G228" s="224"/>
    </row>
    <row r="229" spans="1:7" s="90" customFormat="1" ht="15">
      <c r="A229" s="47"/>
      <c r="B229" s="144">
        <v>2219</v>
      </c>
      <c r="C229" s="47" t="s">
        <v>403</v>
      </c>
      <c r="D229" s="65">
        <v>100</v>
      </c>
      <c r="E229" s="15">
        <v>3624.9</v>
      </c>
      <c r="F229" s="15">
        <v>1441.1</v>
      </c>
      <c r="G229" s="224">
        <f>(F229/E229)*100</f>
        <v>39.75557946426108</v>
      </c>
    </row>
    <row r="230" spans="1:82" s="89" customFormat="1" ht="15">
      <c r="A230" s="47"/>
      <c r="B230" s="144">
        <v>2221</v>
      </c>
      <c r="C230" s="47" t="s">
        <v>404</v>
      </c>
      <c r="D230" s="65">
        <v>15400</v>
      </c>
      <c r="E230" s="15">
        <v>15300</v>
      </c>
      <c r="F230" s="15">
        <v>8256.8</v>
      </c>
      <c r="G230" s="224">
        <f>(F230/E230)*100</f>
        <v>53.966013071895425</v>
      </c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0"/>
      <c r="BB230" s="90"/>
      <c r="BC230" s="90"/>
      <c r="BD230" s="90"/>
      <c r="BE230" s="90"/>
      <c r="BF230" s="90"/>
      <c r="BG230" s="90"/>
      <c r="BH230" s="90"/>
      <c r="BI230" s="90"/>
      <c r="BJ230" s="90"/>
      <c r="BK230" s="90"/>
      <c r="BL230" s="90"/>
      <c r="BM230" s="90"/>
      <c r="BN230" s="90"/>
      <c r="BO230" s="90"/>
      <c r="BP230" s="90"/>
      <c r="BQ230" s="90"/>
      <c r="BR230" s="90"/>
      <c r="BS230" s="90"/>
      <c r="BT230" s="90"/>
      <c r="BU230" s="90"/>
      <c r="BV230" s="90"/>
      <c r="BW230" s="90"/>
      <c r="BX230" s="90"/>
      <c r="BY230" s="90"/>
      <c r="BZ230" s="90"/>
      <c r="CA230" s="90"/>
      <c r="CB230" s="90"/>
      <c r="CC230" s="90"/>
      <c r="CD230" s="90"/>
    </row>
    <row r="231" spans="1:82" s="89" customFormat="1" ht="15">
      <c r="A231" s="47"/>
      <c r="B231" s="144">
        <v>2232</v>
      </c>
      <c r="C231" s="47" t="s">
        <v>405</v>
      </c>
      <c r="D231" s="15">
        <v>150</v>
      </c>
      <c r="E231" s="15">
        <v>250</v>
      </c>
      <c r="F231" s="15">
        <v>200</v>
      </c>
      <c r="G231" s="224">
        <f>(F231/E231)*100</f>
        <v>80</v>
      </c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0"/>
      <c r="BB231" s="90"/>
      <c r="BC231" s="90"/>
      <c r="BD231" s="90"/>
      <c r="BE231" s="90"/>
      <c r="BF231" s="90"/>
      <c r="BG231" s="90"/>
      <c r="BH231" s="90"/>
      <c r="BI231" s="90"/>
      <c r="BJ231" s="90"/>
      <c r="BK231" s="90"/>
      <c r="BL231" s="90"/>
      <c r="BM231" s="90"/>
      <c r="BN231" s="90"/>
      <c r="BO231" s="90"/>
      <c r="BP231" s="90"/>
      <c r="BQ231" s="90"/>
      <c r="BR231" s="90"/>
      <c r="BS231" s="90"/>
      <c r="BT231" s="90"/>
      <c r="BU231" s="90"/>
      <c r="BV231" s="90"/>
      <c r="BW231" s="90"/>
      <c r="BX231" s="90"/>
      <c r="BY231" s="90"/>
      <c r="BZ231" s="90"/>
      <c r="CA231" s="90"/>
      <c r="CB231" s="90"/>
      <c r="CC231" s="90"/>
      <c r="CD231" s="90"/>
    </row>
    <row r="232" spans="1:82" s="89" customFormat="1" ht="15">
      <c r="A232" s="155"/>
      <c r="B232" s="147">
        <v>6171</v>
      </c>
      <c r="C232" s="155" t="s">
        <v>406</v>
      </c>
      <c r="D232" s="64">
        <v>0</v>
      </c>
      <c r="E232" s="64">
        <v>0</v>
      </c>
      <c r="F232" s="64">
        <v>27</v>
      </c>
      <c r="G232" s="224" t="e">
        <f>(F232/E232)*100</f>
        <v>#DIV/0!</v>
      </c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  <c r="BA232" s="90"/>
      <c r="BB232" s="90"/>
      <c r="BC232" s="90"/>
      <c r="BD232" s="90"/>
      <c r="BE232" s="90"/>
      <c r="BF232" s="90"/>
      <c r="BG232" s="90"/>
      <c r="BH232" s="90"/>
      <c r="BI232" s="90"/>
      <c r="BJ232" s="90"/>
      <c r="BK232" s="90"/>
      <c r="BL232" s="90"/>
      <c r="BM232" s="90"/>
      <c r="BN232" s="90"/>
      <c r="BO232" s="90"/>
      <c r="BP232" s="90"/>
      <c r="BQ232" s="90"/>
      <c r="BR232" s="90"/>
      <c r="BS232" s="90"/>
      <c r="BT232" s="90"/>
      <c r="BU232" s="90"/>
      <c r="BV232" s="90"/>
      <c r="BW232" s="90"/>
      <c r="BX232" s="90"/>
      <c r="BY232" s="90"/>
      <c r="BZ232" s="90"/>
      <c r="CA232" s="90"/>
      <c r="CB232" s="90"/>
      <c r="CC232" s="90"/>
      <c r="CD232" s="90"/>
    </row>
    <row r="233" spans="1:82" s="89" customFormat="1" ht="15.75" thickBot="1">
      <c r="A233" s="151"/>
      <c r="B233" s="150"/>
      <c r="C233" s="151"/>
      <c r="D233" s="117"/>
      <c r="E233" s="117"/>
      <c r="F233" s="117"/>
      <c r="G233" s="225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0"/>
      <c r="BB233" s="90"/>
      <c r="BC233" s="90"/>
      <c r="BD233" s="90"/>
      <c r="BE233" s="90"/>
      <c r="BF233" s="90"/>
      <c r="BG233" s="90"/>
      <c r="BH233" s="90"/>
      <c r="BI233" s="90"/>
      <c r="BJ233" s="90"/>
      <c r="BK233" s="90"/>
      <c r="BL233" s="90"/>
      <c r="BM233" s="90"/>
      <c r="BN233" s="90"/>
      <c r="BO233" s="90"/>
      <c r="BP233" s="90"/>
      <c r="BQ233" s="90"/>
      <c r="BR233" s="90"/>
      <c r="BS233" s="90"/>
      <c r="BT233" s="90"/>
      <c r="BU233" s="90"/>
      <c r="BV233" s="90"/>
      <c r="BW233" s="90"/>
      <c r="BX233" s="90"/>
      <c r="BY233" s="90"/>
      <c r="BZ233" s="90"/>
      <c r="CA233" s="90"/>
      <c r="CB233" s="90"/>
      <c r="CC233" s="90"/>
      <c r="CD233" s="90"/>
    </row>
    <row r="234" spans="1:82" s="89" customFormat="1" ht="18.75" customHeight="1" thickBot="1" thickTop="1">
      <c r="A234" s="118"/>
      <c r="B234" s="161"/>
      <c r="C234" s="160" t="s">
        <v>407</v>
      </c>
      <c r="D234" s="121">
        <f>SUM(D229:D232)</f>
        <v>15650</v>
      </c>
      <c r="E234" s="121">
        <f>SUM(E229:E232)</f>
        <v>19174.9</v>
      </c>
      <c r="F234" s="121">
        <f>SUM(F229:F232)</f>
        <v>9924.9</v>
      </c>
      <c r="G234" s="226">
        <f>(F234/E234)*100</f>
        <v>51.75985272413415</v>
      </c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0"/>
      <c r="BB234" s="90"/>
      <c r="BC234" s="90"/>
      <c r="BD234" s="90"/>
      <c r="BE234" s="90"/>
      <c r="BF234" s="90"/>
      <c r="BG234" s="90"/>
      <c r="BH234" s="90"/>
      <c r="BI234" s="90"/>
      <c r="BJ234" s="90"/>
      <c r="BK234" s="90"/>
      <c r="BL234" s="90"/>
      <c r="BM234" s="90"/>
      <c r="BN234" s="90"/>
      <c r="BO234" s="90"/>
      <c r="BP234" s="90"/>
      <c r="BQ234" s="90"/>
      <c r="BR234" s="90"/>
      <c r="BS234" s="90"/>
      <c r="BT234" s="90"/>
      <c r="BU234" s="90"/>
      <c r="BV234" s="90"/>
      <c r="BW234" s="90"/>
      <c r="BX234" s="90"/>
      <c r="BY234" s="90"/>
      <c r="BZ234" s="90"/>
      <c r="CA234" s="90"/>
      <c r="CB234" s="90"/>
      <c r="CC234" s="90"/>
      <c r="CD234" s="90"/>
    </row>
    <row r="235" spans="2:82" s="89" customFormat="1" ht="15.75" customHeight="1">
      <c r="B235" s="92"/>
      <c r="C235" s="122"/>
      <c r="D235" s="124"/>
      <c r="E235" s="124"/>
      <c r="F235" s="124"/>
      <c r="G235" s="227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0"/>
      <c r="BB235" s="90"/>
      <c r="BC235" s="90"/>
      <c r="BD235" s="90"/>
      <c r="BE235" s="90"/>
      <c r="BF235" s="90"/>
      <c r="BG235" s="90"/>
      <c r="BH235" s="90"/>
      <c r="BI235" s="90"/>
      <c r="BJ235" s="90"/>
      <c r="BK235" s="90"/>
      <c r="BL235" s="90"/>
      <c r="BM235" s="90"/>
      <c r="BN235" s="90"/>
      <c r="BO235" s="90"/>
      <c r="BP235" s="90"/>
      <c r="BQ235" s="90"/>
      <c r="BR235" s="90"/>
      <c r="BS235" s="90"/>
      <c r="BT235" s="90"/>
      <c r="BU235" s="90"/>
      <c r="BV235" s="90"/>
      <c r="BW235" s="90"/>
      <c r="BX235" s="90"/>
      <c r="BY235" s="90"/>
      <c r="BZ235" s="90"/>
      <c r="CA235" s="90"/>
      <c r="CB235" s="90"/>
      <c r="CC235" s="90"/>
      <c r="CD235" s="90"/>
    </row>
    <row r="236" spans="2:82" s="89" customFormat="1" ht="12.75" customHeight="1" hidden="1">
      <c r="B236" s="92"/>
      <c r="C236" s="122"/>
      <c r="D236" s="124"/>
      <c r="E236" s="124"/>
      <c r="F236" s="124"/>
      <c r="G236" s="227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0"/>
      <c r="BB236" s="90"/>
      <c r="BC236" s="90"/>
      <c r="BD236" s="90"/>
      <c r="BE236" s="90"/>
      <c r="BF236" s="90"/>
      <c r="BG236" s="90"/>
      <c r="BH236" s="90"/>
      <c r="BI236" s="90"/>
      <c r="BJ236" s="90"/>
      <c r="BK236" s="90"/>
      <c r="BL236" s="90"/>
      <c r="BM236" s="90"/>
      <c r="BN236" s="90"/>
      <c r="BO236" s="90"/>
      <c r="BP236" s="90"/>
      <c r="BQ236" s="90"/>
      <c r="BR236" s="90"/>
      <c r="BS236" s="90"/>
      <c r="BT236" s="90"/>
      <c r="BU236" s="90"/>
      <c r="BV236" s="90"/>
      <c r="BW236" s="90"/>
      <c r="BX236" s="90"/>
      <c r="BY236" s="90"/>
      <c r="BZ236" s="90"/>
      <c r="CA236" s="90"/>
      <c r="CB236" s="90"/>
      <c r="CC236" s="90"/>
      <c r="CD236" s="90"/>
    </row>
    <row r="237" spans="2:82" s="89" customFormat="1" ht="12.75" customHeight="1" hidden="1">
      <c r="B237" s="92"/>
      <c r="C237" s="122"/>
      <c r="D237" s="124"/>
      <c r="E237" s="124"/>
      <c r="F237" s="124"/>
      <c r="G237" s="227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  <c r="BA237" s="90"/>
      <c r="BB237" s="90"/>
      <c r="BC237" s="90"/>
      <c r="BD237" s="90"/>
      <c r="BE237" s="90"/>
      <c r="BF237" s="90"/>
      <c r="BG237" s="90"/>
      <c r="BH237" s="90"/>
      <c r="BI237" s="90"/>
      <c r="BJ237" s="90"/>
      <c r="BK237" s="90"/>
      <c r="BL237" s="90"/>
      <c r="BM237" s="90"/>
      <c r="BN237" s="90"/>
      <c r="BO237" s="90"/>
      <c r="BP237" s="90"/>
      <c r="BQ237" s="90"/>
      <c r="BR237" s="90"/>
      <c r="BS237" s="90"/>
      <c r="BT237" s="90"/>
      <c r="BU237" s="90"/>
      <c r="BV237" s="90"/>
      <c r="BW237" s="90"/>
      <c r="BX237" s="90"/>
      <c r="BY237" s="90"/>
      <c r="BZ237" s="90"/>
      <c r="CA237" s="90"/>
      <c r="CB237" s="90"/>
      <c r="CC237" s="90"/>
      <c r="CD237" s="90"/>
    </row>
    <row r="238" spans="2:82" s="89" customFormat="1" ht="12.75" customHeight="1" hidden="1">
      <c r="B238" s="92"/>
      <c r="C238" s="122"/>
      <c r="D238" s="124"/>
      <c r="E238" s="124"/>
      <c r="F238" s="124"/>
      <c r="G238" s="227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0"/>
      <c r="BB238" s="90"/>
      <c r="BC238" s="90"/>
      <c r="BD238" s="90"/>
      <c r="BE238" s="90"/>
      <c r="BF238" s="90"/>
      <c r="BG238" s="90"/>
      <c r="BH238" s="90"/>
      <c r="BI238" s="90"/>
      <c r="BJ238" s="90"/>
      <c r="BK238" s="90"/>
      <c r="BL238" s="90"/>
      <c r="BM238" s="90"/>
      <c r="BN238" s="90"/>
      <c r="BO238" s="90"/>
      <c r="BP238" s="90"/>
      <c r="BQ238" s="90"/>
      <c r="BR238" s="90"/>
      <c r="BS238" s="90"/>
      <c r="BT238" s="90"/>
      <c r="BU238" s="90"/>
      <c r="BV238" s="90"/>
      <c r="BW238" s="90"/>
      <c r="BX238" s="90"/>
      <c r="BY238" s="90"/>
      <c r="BZ238" s="90"/>
      <c r="CA238" s="90"/>
      <c r="CB238" s="90"/>
      <c r="CC238" s="90"/>
      <c r="CD238" s="90"/>
    </row>
    <row r="239" spans="2:82" s="89" customFormat="1" ht="12.75" customHeight="1" hidden="1">
      <c r="B239" s="92"/>
      <c r="C239" s="122"/>
      <c r="D239" s="124"/>
      <c r="E239" s="124"/>
      <c r="F239" s="124"/>
      <c r="G239" s="227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0"/>
      <c r="BB239" s="90"/>
      <c r="BC239" s="90"/>
      <c r="BD239" s="90"/>
      <c r="BE239" s="90"/>
      <c r="BF239" s="90"/>
      <c r="BG239" s="90"/>
      <c r="BH239" s="90"/>
      <c r="BI239" s="90"/>
      <c r="BJ239" s="90"/>
      <c r="BK239" s="90"/>
      <c r="BL239" s="90"/>
      <c r="BM239" s="90"/>
      <c r="BN239" s="90"/>
      <c r="BO239" s="90"/>
      <c r="BP239" s="90"/>
      <c r="BQ239" s="90"/>
      <c r="BR239" s="90"/>
      <c r="BS239" s="90"/>
      <c r="BT239" s="90"/>
      <c r="BU239" s="90"/>
      <c r="BV239" s="90"/>
      <c r="BW239" s="90"/>
      <c r="BX239" s="90"/>
      <c r="BY239" s="90"/>
      <c r="BZ239" s="90"/>
      <c r="CA239" s="90"/>
      <c r="CB239" s="90"/>
      <c r="CC239" s="90"/>
      <c r="CD239" s="90"/>
    </row>
    <row r="240" spans="2:82" s="89" customFormat="1" ht="12.75" customHeight="1" hidden="1">
      <c r="B240" s="92"/>
      <c r="C240" s="122"/>
      <c r="D240" s="124"/>
      <c r="E240" s="124"/>
      <c r="F240" s="124"/>
      <c r="G240" s="227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0"/>
      <c r="BB240" s="90"/>
      <c r="BC240" s="90"/>
      <c r="BD240" s="90"/>
      <c r="BE240" s="90"/>
      <c r="BF240" s="90"/>
      <c r="BG240" s="90"/>
      <c r="BH240" s="90"/>
      <c r="BI240" s="90"/>
      <c r="BJ240" s="90"/>
      <c r="BK240" s="90"/>
      <c r="BL240" s="90"/>
      <c r="BM240" s="90"/>
      <c r="BN240" s="90"/>
      <c r="BO240" s="90"/>
      <c r="BP240" s="90"/>
      <c r="BQ240" s="90"/>
      <c r="BR240" s="90"/>
      <c r="BS240" s="90"/>
      <c r="BT240" s="90"/>
      <c r="BU240" s="90"/>
      <c r="BV240" s="90"/>
      <c r="BW240" s="90"/>
      <c r="BX240" s="90"/>
      <c r="BY240" s="90"/>
      <c r="BZ240" s="90"/>
      <c r="CA240" s="90"/>
      <c r="CB240" s="90"/>
      <c r="CC240" s="90"/>
      <c r="CD240" s="90"/>
    </row>
    <row r="241" spans="2:82" s="89" customFormat="1" ht="12.75" customHeight="1" hidden="1">
      <c r="B241" s="92"/>
      <c r="C241" s="122"/>
      <c r="D241" s="124"/>
      <c r="E241" s="124"/>
      <c r="F241" s="124"/>
      <c r="G241" s="227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0"/>
      <c r="BB241" s="90"/>
      <c r="BC241" s="90"/>
      <c r="BD241" s="90"/>
      <c r="BE241" s="90"/>
      <c r="BF241" s="90"/>
      <c r="BG241" s="90"/>
      <c r="BH241" s="90"/>
      <c r="BI241" s="90"/>
      <c r="BJ241" s="90"/>
      <c r="BK241" s="90"/>
      <c r="BL241" s="90"/>
      <c r="BM241" s="90"/>
      <c r="BN241" s="90"/>
      <c r="BO241" s="90"/>
      <c r="BP241" s="90"/>
      <c r="BQ241" s="90"/>
      <c r="BR241" s="90"/>
      <c r="BS241" s="90"/>
      <c r="BT241" s="90"/>
      <c r="BU241" s="90"/>
      <c r="BV241" s="90"/>
      <c r="BW241" s="90"/>
      <c r="BX241" s="90"/>
      <c r="BY241" s="90"/>
      <c r="BZ241" s="90"/>
      <c r="CA241" s="90"/>
      <c r="CB241" s="90"/>
      <c r="CC241" s="90"/>
      <c r="CD241" s="90"/>
    </row>
    <row r="242" spans="2:82" s="89" customFormat="1" ht="12.75" customHeight="1" hidden="1">
      <c r="B242" s="92"/>
      <c r="C242" s="122"/>
      <c r="D242" s="124"/>
      <c r="E242" s="124"/>
      <c r="F242" s="124"/>
      <c r="G242" s="227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0"/>
      <c r="BB242" s="90"/>
      <c r="BC242" s="90"/>
      <c r="BD242" s="90"/>
      <c r="BE242" s="90"/>
      <c r="BF242" s="90"/>
      <c r="BG242" s="90"/>
      <c r="BH242" s="90"/>
      <c r="BI242" s="90"/>
      <c r="BJ242" s="90"/>
      <c r="BK242" s="90"/>
      <c r="BL242" s="90"/>
      <c r="BM242" s="90"/>
      <c r="BN242" s="90"/>
      <c r="BO242" s="90"/>
      <c r="BP242" s="90"/>
      <c r="BQ242" s="90"/>
      <c r="BR242" s="90"/>
      <c r="BS242" s="90"/>
      <c r="BT242" s="90"/>
      <c r="BU242" s="90"/>
      <c r="BV242" s="90"/>
      <c r="BW242" s="90"/>
      <c r="BX242" s="90"/>
      <c r="BY242" s="90"/>
      <c r="BZ242" s="90"/>
      <c r="CA242" s="90"/>
      <c r="CB242" s="90"/>
      <c r="CC242" s="90"/>
      <c r="CD242" s="90"/>
    </row>
    <row r="243" spans="2:82" s="89" customFormat="1" ht="15.75" customHeight="1">
      <c r="B243" s="92"/>
      <c r="C243" s="122"/>
      <c r="D243" s="124"/>
      <c r="E243" s="124"/>
      <c r="F243" s="124"/>
      <c r="G243" s="227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  <c r="BB243" s="90"/>
      <c r="BC243" s="90"/>
      <c r="BD243" s="90"/>
      <c r="BE243" s="90"/>
      <c r="BF243" s="90"/>
      <c r="BG243" s="90"/>
      <c r="BH243" s="90"/>
      <c r="BI243" s="90"/>
      <c r="BJ243" s="90"/>
      <c r="BK243" s="90"/>
      <c r="BL243" s="90"/>
      <c r="BM243" s="90"/>
      <c r="BN243" s="90"/>
      <c r="BO243" s="90"/>
      <c r="BP243" s="90"/>
      <c r="BQ243" s="90"/>
      <c r="BR243" s="90"/>
      <c r="BS243" s="90"/>
      <c r="BT243" s="90"/>
      <c r="BU243" s="90"/>
      <c r="BV243" s="90"/>
      <c r="BW243" s="90"/>
      <c r="BX243" s="90"/>
      <c r="BY243" s="90"/>
      <c r="BZ243" s="90"/>
      <c r="CA243" s="90"/>
      <c r="CB243" s="90"/>
      <c r="CC243" s="90"/>
      <c r="CD243" s="90"/>
    </row>
    <row r="244" spans="2:82" s="89" customFormat="1" ht="15.75" customHeight="1" thickBot="1">
      <c r="B244" s="92"/>
      <c r="C244" s="122"/>
      <c r="D244" s="124"/>
      <c r="E244" s="105"/>
      <c r="F244" s="105"/>
      <c r="G244" s="219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  <c r="BA244" s="90"/>
      <c r="BB244" s="90"/>
      <c r="BC244" s="90"/>
      <c r="BD244" s="90"/>
      <c r="BE244" s="90"/>
      <c r="BF244" s="90"/>
      <c r="BG244" s="90"/>
      <c r="BH244" s="90"/>
      <c r="BI244" s="90"/>
      <c r="BJ244" s="90"/>
      <c r="BK244" s="90"/>
      <c r="BL244" s="90"/>
      <c r="BM244" s="90"/>
      <c r="BN244" s="90"/>
      <c r="BO244" s="90"/>
      <c r="BP244" s="90"/>
      <c r="BQ244" s="90"/>
      <c r="BR244" s="90"/>
      <c r="BS244" s="90"/>
      <c r="BT244" s="90"/>
      <c r="BU244" s="90"/>
      <c r="BV244" s="90"/>
      <c r="BW244" s="90"/>
      <c r="BX244" s="90"/>
      <c r="BY244" s="90"/>
      <c r="BZ244" s="90"/>
      <c r="CA244" s="90"/>
      <c r="CB244" s="90"/>
      <c r="CC244" s="90"/>
      <c r="CD244" s="90"/>
    </row>
    <row r="245" spans="1:82" s="89" customFormat="1" ht="15.75" customHeight="1">
      <c r="A245" s="207" t="s">
        <v>2</v>
      </c>
      <c r="B245" s="208" t="s">
        <v>3</v>
      </c>
      <c r="C245" s="207" t="s">
        <v>5</v>
      </c>
      <c r="D245" s="207" t="s">
        <v>6</v>
      </c>
      <c r="E245" s="207" t="s">
        <v>6</v>
      </c>
      <c r="F245" s="207" t="s">
        <v>7</v>
      </c>
      <c r="G245" s="221" t="s">
        <v>270</v>
      </c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0"/>
      <c r="BB245" s="90"/>
      <c r="BC245" s="90"/>
      <c r="BD245" s="90"/>
      <c r="BE245" s="90"/>
      <c r="BF245" s="90"/>
      <c r="BG245" s="90"/>
      <c r="BH245" s="90"/>
      <c r="BI245" s="90"/>
      <c r="BJ245" s="90"/>
      <c r="BK245" s="90"/>
      <c r="BL245" s="90"/>
      <c r="BM245" s="90"/>
      <c r="BN245" s="90"/>
      <c r="BO245" s="90"/>
      <c r="BP245" s="90"/>
      <c r="BQ245" s="90"/>
      <c r="BR245" s="90"/>
      <c r="BS245" s="90"/>
      <c r="BT245" s="90"/>
      <c r="BU245" s="90"/>
      <c r="BV245" s="90"/>
      <c r="BW245" s="90"/>
      <c r="BX245" s="90"/>
      <c r="BY245" s="90"/>
      <c r="BZ245" s="90"/>
      <c r="CA245" s="90"/>
      <c r="CB245" s="90"/>
      <c r="CC245" s="90"/>
      <c r="CD245" s="90"/>
    </row>
    <row r="246" spans="1:7" s="90" customFormat="1" ht="15.75" customHeight="1" thickBot="1">
      <c r="A246" s="209"/>
      <c r="B246" s="210"/>
      <c r="C246" s="211"/>
      <c r="D246" s="212" t="s">
        <v>9</v>
      </c>
      <c r="E246" s="212" t="s">
        <v>10</v>
      </c>
      <c r="F246" s="212" t="s">
        <v>11</v>
      </c>
      <c r="G246" s="222" t="s">
        <v>271</v>
      </c>
    </row>
    <row r="247" spans="1:7" s="90" customFormat="1" ht="16.5" thickTop="1">
      <c r="A247" s="108">
        <v>90</v>
      </c>
      <c r="B247" s="108"/>
      <c r="C247" s="68" t="s">
        <v>156</v>
      </c>
      <c r="D247" s="50"/>
      <c r="E247" s="50"/>
      <c r="F247" s="50"/>
      <c r="G247" s="228"/>
    </row>
    <row r="248" spans="1:7" s="90" customFormat="1" ht="15.75">
      <c r="A248" s="62"/>
      <c r="B248" s="143"/>
      <c r="C248" s="62"/>
      <c r="D248" s="64"/>
      <c r="E248" s="64"/>
      <c r="F248" s="64"/>
      <c r="G248" s="224"/>
    </row>
    <row r="249" spans="1:7" s="90" customFormat="1" ht="15">
      <c r="A249" s="47"/>
      <c r="B249" s="144">
        <v>5311</v>
      </c>
      <c r="C249" s="47" t="s">
        <v>408</v>
      </c>
      <c r="D249" s="64">
        <v>13595</v>
      </c>
      <c r="E249" s="64">
        <v>13595</v>
      </c>
      <c r="F249" s="64">
        <v>6050.3</v>
      </c>
      <c r="G249" s="224">
        <f>(F249/E249)*100</f>
        <v>44.5038617138654</v>
      </c>
    </row>
    <row r="250" spans="1:7" s="90" customFormat="1" ht="16.5" thickBot="1">
      <c r="A250" s="149"/>
      <c r="B250" s="149"/>
      <c r="C250" s="162"/>
      <c r="D250" s="163"/>
      <c r="E250" s="163"/>
      <c r="F250" s="163"/>
      <c r="G250" s="231"/>
    </row>
    <row r="251" spans="1:7" s="90" customFormat="1" ht="18.75" customHeight="1" thickBot="1" thickTop="1">
      <c r="A251" s="118"/>
      <c r="B251" s="161"/>
      <c r="C251" s="160" t="s">
        <v>409</v>
      </c>
      <c r="D251" s="121">
        <f>SUM(D247:D250)</f>
        <v>13595</v>
      </c>
      <c r="E251" s="121">
        <v>13845</v>
      </c>
      <c r="F251" s="121">
        <f>SUM(F247:F250)</f>
        <v>6050.3</v>
      </c>
      <c r="G251" s="226">
        <f>(F251/E251)*100</f>
        <v>43.700252798844346</v>
      </c>
    </row>
    <row r="252" spans="1:7" s="90" customFormat="1" ht="15.75" customHeight="1">
      <c r="A252" s="89"/>
      <c r="B252" s="92"/>
      <c r="C252" s="122"/>
      <c r="D252" s="124"/>
      <c r="E252" s="124"/>
      <c r="F252" s="124"/>
      <c r="G252" s="227"/>
    </row>
    <row r="253" spans="1:7" s="90" customFormat="1" ht="15.75" customHeight="1" thickBot="1">
      <c r="A253" s="89"/>
      <c r="B253" s="92"/>
      <c r="C253" s="122"/>
      <c r="D253" s="124"/>
      <c r="E253" s="124"/>
      <c r="F253" s="124"/>
      <c r="G253" s="227"/>
    </row>
    <row r="254" spans="1:82" s="89" customFormat="1" ht="15.75" customHeight="1">
      <c r="A254" s="207" t="s">
        <v>2</v>
      </c>
      <c r="B254" s="208" t="s">
        <v>3</v>
      </c>
      <c r="C254" s="207" t="s">
        <v>5</v>
      </c>
      <c r="D254" s="207" t="s">
        <v>6</v>
      </c>
      <c r="E254" s="207" t="s">
        <v>6</v>
      </c>
      <c r="F254" s="207" t="s">
        <v>7</v>
      </c>
      <c r="G254" s="221" t="s">
        <v>270</v>
      </c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0"/>
      <c r="BB254" s="90"/>
      <c r="BC254" s="90"/>
      <c r="BD254" s="90"/>
      <c r="BE254" s="90"/>
      <c r="BF254" s="90"/>
      <c r="BG254" s="90"/>
      <c r="BH254" s="90"/>
      <c r="BI254" s="90"/>
      <c r="BJ254" s="90"/>
      <c r="BK254" s="90"/>
      <c r="BL254" s="90"/>
      <c r="BM254" s="90"/>
      <c r="BN254" s="90"/>
      <c r="BO254" s="90"/>
      <c r="BP254" s="90"/>
      <c r="BQ254" s="90"/>
      <c r="BR254" s="90"/>
      <c r="BS254" s="90"/>
      <c r="BT254" s="90"/>
      <c r="BU254" s="90"/>
      <c r="BV254" s="90"/>
      <c r="BW254" s="90"/>
      <c r="BX254" s="90"/>
      <c r="BY254" s="90"/>
      <c r="BZ254" s="90"/>
      <c r="CA254" s="90"/>
      <c r="CB254" s="90"/>
      <c r="CC254" s="90"/>
      <c r="CD254" s="90"/>
    </row>
    <row r="255" spans="1:7" s="90" customFormat="1" ht="15.75" customHeight="1" thickBot="1">
      <c r="A255" s="209"/>
      <c r="B255" s="210"/>
      <c r="C255" s="211"/>
      <c r="D255" s="212" t="s">
        <v>9</v>
      </c>
      <c r="E255" s="212" t="s">
        <v>10</v>
      </c>
      <c r="F255" s="212" t="s">
        <v>11</v>
      </c>
      <c r="G255" s="222" t="s">
        <v>271</v>
      </c>
    </row>
    <row r="256" spans="1:7" s="90" customFormat="1" ht="16.5" thickTop="1">
      <c r="A256" s="108">
        <v>100</v>
      </c>
      <c r="B256" s="108"/>
      <c r="C256" s="12" t="s">
        <v>162</v>
      </c>
      <c r="D256" s="50"/>
      <c r="E256" s="50"/>
      <c r="F256" s="50"/>
      <c r="G256" s="228"/>
    </row>
    <row r="257" spans="1:7" s="90" customFormat="1" ht="15.75">
      <c r="A257" s="62"/>
      <c r="B257" s="143"/>
      <c r="C257" s="62" t="s">
        <v>163</v>
      </c>
      <c r="D257" s="64"/>
      <c r="E257" s="64"/>
      <c r="F257" s="64"/>
      <c r="G257" s="224"/>
    </row>
    <row r="258" spans="1:7" s="90" customFormat="1" ht="15.75">
      <c r="A258" s="62"/>
      <c r="B258" s="143"/>
      <c r="C258" s="62"/>
      <c r="D258" s="64"/>
      <c r="E258" s="64"/>
      <c r="F258" s="64"/>
      <c r="G258" s="224"/>
    </row>
    <row r="259" spans="1:7" s="90" customFormat="1" ht="15.75">
      <c r="A259" s="143"/>
      <c r="B259" s="215">
        <v>2169</v>
      </c>
      <c r="C259" s="14" t="s">
        <v>410</v>
      </c>
      <c r="D259" s="15">
        <v>300</v>
      </c>
      <c r="E259" s="15">
        <v>950</v>
      </c>
      <c r="F259" s="15">
        <v>626.4</v>
      </c>
      <c r="G259" s="224">
        <f>(F259/E259)*100</f>
        <v>65.93684210526317</v>
      </c>
    </row>
    <row r="260" spans="1:7" s="90" customFormat="1" ht="15">
      <c r="A260" s="26"/>
      <c r="B260" s="164">
        <v>3635</v>
      </c>
      <c r="C260" s="26" t="s">
        <v>306</v>
      </c>
      <c r="D260" s="13">
        <v>5000</v>
      </c>
      <c r="E260" s="13">
        <v>0</v>
      </c>
      <c r="F260" s="13">
        <v>0</v>
      </c>
      <c r="G260" s="224" t="e">
        <f>(F260/E260)*100</f>
        <v>#DIV/0!</v>
      </c>
    </row>
    <row r="261" spans="1:7" s="90" customFormat="1" ht="16.5" thickBot="1">
      <c r="A261" s="149"/>
      <c r="B261" s="216"/>
      <c r="C261" s="70"/>
      <c r="D261" s="71"/>
      <c r="E261" s="71"/>
      <c r="F261" s="71"/>
      <c r="G261" s="224"/>
    </row>
    <row r="262" spans="1:7" s="90" customFormat="1" ht="18.75" customHeight="1" thickBot="1" thickTop="1">
      <c r="A262" s="118"/>
      <c r="B262" s="161"/>
      <c r="C262" s="160" t="s">
        <v>411</v>
      </c>
      <c r="D262" s="121">
        <f>SUM(D256:D261)</f>
        <v>5300</v>
      </c>
      <c r="E262" s="121">
        <f>SUM(E256:E261)</f>
        <v>950</v>
      </c>
      <c r="F262" s="121">
        <f>SUM(F256:F261)</f>
        <v>626.4</v>
      </c>
      <c r="G262" s="226">
        <f>(F262/E262)*100</f>
        <v>65.93684210526317</v>
      </c>
    </row>
    <row r="263" spans="1:7" s="90" customFormat="1" ht="15.75" customHeight="1">
      <c r="A263" s="89"/>
      <c r="B263" s="92"/>
      <c r="C263" s="122"/>
      <c r="D263" s="124"/>
      <c r="E263" s="124"/>
      <c r="F263" s="124"/>
      <c r="G263" s="227"/>
    </row>
    <row r="264" spans="1:7" s="90" customFormat="1" ht="15.75" customHeight="1">
      <c r="A264" s="89"/>
      <c r="B264" s="92"/>
      <c r="C264" s="122"/>
      <c r="D264" s="124"/>
      <c r="E264" s="124"/>
      <c r="F264" s="124"/>
      <c r="G264" s="227"/>
    </row>
    <row r="265" spans="2:7" s="90" customFormat="1" ht="15.75" customHeight="1" thickBot="1">
      <c r="B265" s="125"/>
      <c r="G265" s="202"/>
    </row>
    <row r="266" spans="1:7" s="90" customFormat="1" ht="15.75">
      <c r="A266" s="207" t="s">
        <v>2</v>
      </c>
      <c r="B266" s="208" t="s">
        <v>3</v>
      </c>
      <c r="C266" s="207" t="s">
        <v>5</v>
      </c>
      <c r="D266" s="207" t="s">
        <v>6</v>
      </c>
      <c r="E266" s="207" t="s">
        <v>6</v>
      </c>
      <c r="F266" s="207" t="s">
        <v>7</v>
      </c>
      <c r="G266" s="221" t="s">
        <v>270</v>
      </c>
    </row>
    <row r="267" spans="1:7" s="90" customFormat="1" ht="15.75" customHeight="1" thickBot="1">
      <c r="A267" s="209"/>
      <c r="B267" s="210"/>
      <c r="C267" s="211"/>
      <c r="D267" s="212" t="s">
        <v>9</v>
      </c>
      <c r="E267" s="212" t="s">
        <v>10</v>
      </c>
      <c r="F267" s="212" t="s">
        <v>11</v>
      </c>
      <c r="G267" s="222" t="s">
        <v>271</v>
      </c>
    </row>
    <row r="268" spans="1:7" s="90" customFormat="1" ht="16.5" thickTop="1">
      <c r="A268" s="108">
        <v>110</v>
      </c>
      <c r="B268" s="108"/>
      <c r="C268" s="68" t="s">
        <v>166</v>
      </c>
      <c r="D268" s="50"/>
      <c r="E268" s="50"/>
      <c r="F268" s="50"/>
      <c r="G268" s="228"/>
    </row>
    <row r="269" spans="1:7" s="90" customFormat="1" ht="15" customHeight="1">
      <c r="A269" s="62"/>
      <c r="B269" s="143"/>
      <c r="C269" s="62"/>
      <c r="D269" s="64"/>
      <c r="E269" s="64"/>
      <c r="F269" s="64"/>
      <c r="G269" s="224"/>
    </row>
    <row r="270" spans="1:7" s="90" customFormat="1" ht="15" customHeight="1" hidden="1">
      <c r="A270" s="47"/>
      <c r="B270" s="144">
        <v>3611</v>
      </c>
      <c r="C270" s="47" t="s">
        <v>412</v>
      </c>
      <c r="D270" s="64"/>
      <c r="E270" s="64"/>
      <c r="F270" s="64"/>
      <c r="G270" s="224"/>
    </row>
    <row r="271" spans="1:7" s="90" customFormat="1" ht="15">
      <c r="A271" s="47"/>
      <c r="B271" s="144">
        <v>6310</v>
      </c>
      <c r="C271" s="47" t="s">
        <v>413</v>
      </c>
      <c r="D271" s="64">
        <v>3366</v>
      </c>
      <c r="E271" s="64">
        <v>3366</v>
      </c>
      <c r="F271" s="64">
        <v>1709.7</v>
      </c>
      <c r="G271" s="224">
        <f>(F271/E271)*100</f>
        <v>50.79322638146168</v>
      </c>
    </row>
    <row r="272" spans="1:7" s="90" customFormat="1" ht="15">
      <c r="A272" s="47"/>
      <c r="B272" s="144">
        <v>6399</v>
      </c>
      <c r="C272" s="47" t="s">
        <v>414</v>
      </c>
      <c r="D272" s="64">
        <v>13500</v>
      </c>
      <c r="E272" s="64">
        <v>17186.6</v>
      </c>
      <c r="F272" s="64">
        <v>15501.6</v>
      </c>
      <c r="G272" s="224">
        <f>(F272/E272)*100</f>
        <v>90.19585025543157</v>
      </c>
    </row>
    <row r="273" spans="1:7" s="90" customFormat="1" ht="15">
      <c r="A273" s="47"/>
      <c r="B273" s="144">
        <v>6402</v>
      </c>
      <c r="C273" s="47" t="s">
        <v>415</v>
      </c>
      <c r="D273" s="64">
        <v>0</v>
      </c>
      <c r="E273" s="64">
        <v>3697.8</v>
      </c>
      <c r="F273" s="64">
        <v>3697.5</v>
      </c>
      <c r="G273" s="224">
        <f>(F273/E273)*100</f>
        <v>99.99188706798637</v>
      </c>
    </row>
    <row r="274" spans="1:7" s="90" customFormat="1" ht="15">
      <c r="A274" s="47"/>
      <c r="B274" s="144">
        <v>6409</v>
      </c>
      <c r="C274" s="47" t="s">
        <v>416</v>
      </c>
      <c r="D274" s="64">
        <v>0</v>
      </c>
      <c r="E274" s="64">
        <v>0</v>
      </c>
      <c r="F274" s="64">
        <v>11.4</v>
      </c>
      <c r="G274" s="224" t="e">
        <f>(F274/E274)*100</f>
        <v>#DIV/0!</v>
      </c>
    </row>
    <row r="275" spans="1:7" s="95" customFormat="1" ht="20.25" customHeight="1">
      <c r="A275" s="68"/>
      <c r="B275" s="108">
        <v>6409</v>
      </c>
      <c r="C275" s="68" t="s">
        <v>417</v>
      </c>
      <c r="D275" s="165">
        <v>1850</v>
      </c>
      <c r="E275" s="165">
        <v>671.2</v>
      </c>
      <c r="F275" s="128">
        <v>0</v>
      </c>
      <c r="G275" s="224">
        <f>(F275/E275)*100</f>
        <v>0</v>
      </c>
    </row>
    <row r="276" spans="1:7" s="90" customFormat="1" ht="15.75" thickBot="1">
      <c r="A276" s="151"/>
      <c r="B276" s="150"/>
      <c r="C276" s="151"/>
      <c r="D276" s="166"/>
      <c r="E276" s="166"/>
      <c r="F276" s="166"/>
      <c r="G276" s="232"/>
    </row>
    <row r="277" spans="1:7" s="90" customFormat="1" ht="18.75" customHeight="1" thickBot="1" thickTop="1">
      <c r="A277" s="118"/>
      <c r="B277" s="161"/>
      <c r="C277" s="160" t="s">
        <v>418</v>
      </c>
      <c r="D277" s="167">
        <f>SUM(D269:D275)</f>
        <v>18716</v>
      </c>
      <c r="E277" s="167">
        <f>SUM(E269:E275)</f>
        <v>24921.6</v>
      </c>
      <c r="F277" s="167">
        <f>SUM(F269:F275)</f>
        <v>20920.2</v>
      </c>
      <c r="G277" s="226">
        <f>(F277/E277)*100</f>
        <v>83.94404853620956</v>
      </c>
    </row>
    <row r="278" spans="1:7" s="90" customFormat="1" ht="18.75" customHeight="1">
      <c r="A278" s="89"/>
      <c r="B278" s="92"/>
      <c r="C278" s="122"/>
      <c r="D278" s="124"/>
      <c r="E278" s="124"/>
      <c r="F278" s="124"/>
      <c r="G278" s="227"/>
    </row>
    <row r="279" spans="1:7" s="90" customFormat="1" ht="13.5" customHeight="1" hidden="1">
      <c r="A279" s="89"/>
      <c r="B279" s="92"/>
      <c r="C279" s="122"/>
      <c r="D279" s="124"/>
      <c r="E279" s="124"/>
      <c r="F279" s="124"/>
      <c r="G279" s="227"/>
    </row>
    <row r="280" spans="1:7" s="90" customFormat="1" ht="13.5" customHeight="1" hidden="1">
      <c r="A280" s="89"/>
      <c r="B280" s="92"/>
      <c r="C280" s="122"/>
      <c r="D280" s="124"/>
      <c r="E280" s="124"/>
      <c r="F280" s="124"/>
      <c r="G280" s="227"/>
    </row>
    <row r="281" spans="1:7" s="90" customFormat="1" ht="13.5" customHeight="1" hidden="1">
      <c r="A281" s="89"/>
      <c r="B281" s="92"/>
      <c r="C281" s="122"/>
      <c r="D281" s="124"/>
      <c r="E281" s="124"/>
      <c r="F281" s="124"/>
      <c r="G281" s="227"/>
    </row>
    <row r="282" spans="1:7" s="90" customFormat="1" ht="13.5" customHeight="1" hidden="1">
      <c r="A282" s="89"/>
      <c r="B282" s="92"/>
      <c r="C282" s="122"/>
      <c r="D282" s="124"/>
      <c r="E282" s="124"/>
      <c r="F282" s="124"/>
      <c r="G282" s="227"/>
    </row>
    <row r="283" spans="1:7" s="90" customFormat="1" ht="13.5" customHeight="1" hidden="1">
      <c r="A283" s="89"/>
      <c r="B283" s="92"/>
      <c r="C283" s="122"/>
      <c r="D283" s="124"/>
      <c r="E283" s="124"/>
      <c r="F283" s="124"/>
      <c r="G283" s="227"/>
    </row>
    <row r="284" spans="1:7" s="90" customFormat="1" ht="16.5" customHeight="1">
      <c r="A284" s="89"/>
      <c r="B284" s="92"/>
      <c r="C284" s="122"/>
      <c r="D284" s="124"/>
      <c r="E284" s="124"/>
      <c r="F284" s="124"/>
      <c r="G284" s="227"/>
    </row>
    <row r="285" spans="1:7" s="90" customFormat="1" ht="15.75" customHeight="1" thickBot="1">
      <c r="A285" s="89"/>
      <c r="B285" s="92"/>
      <c r="C285" s="122"/>
      <c r="D285" s="124"/>
      <c r="E285" s="124"/>
      <c r="F285" s="124"/>
      <c r="G285" s="227"/>
    </row>
    <row r="286" spans="1:7" s="90" customFormat="1" ht="15.75">
      <c r="A286" s="207" t="s">
        <v>2</v>
      </c>
      <c r="B286" s="208" t="s">
        <v>3</v>
      </c>
      <c r="C286" s="207" t="s">
        <v>5</v>
      </c>
      <c r="D286" s="207" t="s">
        <v>6</v>
      </c>
      <c r="E286" s="207" t="s">
        <v>6</v>
      </c>
      <c r="F286" s="207" t="s">
        <v>7</v>
      </c>
      <c r="G286" s="221" t="s">
        <v>270</v>
      </c>
    </row>
    <row r="287" spans="1:7" s="90" customFormat="1" ht="15.75" customHeight="1" thickBot="1">
      <c r="A287" s="209"/>
      <c r="B287" s="210"/>
      <c r="C287" s="211"/>
      <c r="D287" s="212" t="s">
        <v>9</v>
      </c>
      <c r="E287" s="212" t="s">
        <v>10</v>
      </c>
      <c r="F287" s="212" t="s">
        <v>11</v>
      </c>
      <c r="G287" s="222" t="s">
        <v>271</v>
      </c>
    </row>
    <row r="288" spans="1:7" s="90" customFormat="1" ht="16.5" thickTop="1">
      <c r="A288" s="108">
        <v>120</v>
      </c>
      <c r="B288" s="108"/>
      <c r="C288" s="68" t="s">
        <v>194</v>
      </c>
      <c r="D288" s="50"/>
      <c r="E288" s="50"/>
      <c r="F288" s="50"/>
      <c r="G288" s="228"/>
    </row>
    <row r="289" spans="1:7" s="90" customFormat="1" ht="15" customHeight="1">
      <c r="A289" s="62"/>
      <c r="B289" s="143"/>
      <c r="C289" s="46" t="s">
        <v>195</v>
      </c>
      <c r="D289" s="64"/>
      <c r="E289" s="64"/>
      <c r="F289" s="64"/>
      <c r="G289" s="224"/>
    </row>
    <row r="290" spans="1:7" s="90" customFormat="1" ht="15" customHeight="1">
      <c r="A290" s="62"/>
      <c r="B290" s="143"/>
      <c r="C290" s="46"/>
      <c r="D290" s="146"/>
      <c r="E290" s="146"/>
      <c r="F290" s="146"/>
      <c r="G290" s="224"/>
    </row>
    <row r="291" spans="1:7" s="90" customFormat="1" ht="15.75">
      <c r="A291" s="62"/>
      <c r="B291" s="144">
        <v>2310</v>
      </c>
      <c r="C291" s="47" t="s">
        <v>419</v>
      </c>
      <c r="D291" s="146">
        <v>30</v>
      </c>
      <c r="E291" s="146">
        <v>30</v>
      </c>
      <c r="F291" s="146">
        <v>0</v>
      </c>
      <c r="G291" s="224">
        <f aca="true" t="shared" si="6" ref="G291:G300">(F291/E291)*100</f>
        <v>0</v>
      </c>
    </row>
    <row r="292" spans="1:7" s="90" customFormat="1" ht="15.75" customHeight="1" hidden="1">
      <c r="A292" s="62"/>
      <c r="B292" s="144">
        <v>2321</v>
      </c>
      <c r="C292" s="47" t="s">
        <v>420</v>
      </c>
      <c r="D292" s="146">
        <v>0</v>
      </c>
      <c r="E292" s="146">
        <v>0</v>
      </c>
      <c r="F292" s="146"/>
      <c r="G292" s="224" t="e">
        <f t="shared" si="6"/>
        <v>#DIV/0!</v>
      </c>
    </row>
    <row r="293" spans="1:7" s="90" customFormat="1" ht="15">
      <c r="A293" s="47"/>
      <c r="B293" s="144">
        <v>3612</v>
      </c>
      <c r="C293" s="47" t="s">
        <v>421</v>
      </c>
      <c r="D293" s="64">
        <v>0</v>
      </c>
      <c r="E293" s="64">
        <v>8845.5</v>
      </c>
      <c r="F293" s="64">
        <v>4315.8</v>
      </c>
      <c r="G293" s="224">
        <f t="shared" si="6"/>
        <v>48.79091063252501</v>
      </c>
    </row>
    <row r="294" spans="1:7" s="90" customFormat="1" ht="15">
      <c r="A294" s="47"/>
      <c r="B294" s="144">
        <v>3613</v>
      </c>
      <c r="C294" s="47" t="s">
        <v>422</v>
      </c>
      <c r="D294" s="64">
        <v>0</v>
      </c>
      <c r="E294" s="64">
        <v>3491.3</v>
      </c>
      <c r="F294" s="64">
        <v>1309</v>
      </c>
      <c r="G294" s="224">
        <f t="shared" si="6"/>
        <v>37.493197376335466</v>
      </c>
    </row>
    <row r="295" spans="1:7" s="90" customFormat="1" ht="15">
      <c r="A295" s="47"/>
      <c r="B295" s="144">
        <v>3632</v>
      </c>
      <c r="C295" s="47" t="s">
        <v>343</v>
      </c>
      <c r="D295" s="64">
        <v>0</v>
      </c>
      <c r="E295" s="64">
        <v>960.3</v>
      </c>
      <c r="F295" s="64">
        <v>233.8</v>
      </c>
      <c r="G295" s="224">
        <f t="shared" si="6"/>
        <v>24.346558367176925</v>
      </c>
    </row>
    <row r="296" spans="1:7" s="90" customFormat="1" ht="15">
      <c r="A296" s="47"/>
      <c r="B296" s="144">
        <v>3634</v>
      </c>
      <c r="C296" s="47" t="s">
        <v>423</v>
      </c>
      <c r="D296" s="64">
        <v>0</v>
      </c>
      <c r="E296" s="64">
        <v>300</v>
      </c>
      <c r="F296" s="64">
        <v>163.6</v>
      </c>
      <c r="G296" s="224">
        <f t="shared" si="6"/>
        <v>54.53333333333333</v>
      </c>
    </row>
    <row r="297" spans="1:7" s="90" customFormat="1" ht="15">
      <c r="A297" s="47"/>
      <c r="B297" s="144">
        <v>3639</v>
      </c>
      <c r="C297" s="47" t="s">
        <v>424</v>
      </c>
      <c r="D297" s="64">
        <f>4638-3700</f>
        <v>938</v>
      </c>
      <c r="E297" s="64">
        <f>4729-3659</f>
        <v>1070</v>
      </c>
      <c r="F297" s="64">
        <f>2489-1788.4</f>
        <v>700.5999999999999</v>
      </c>
      <c r="G297" s="224">
        <f t="shared" si="6"/>
        <v>65.47663551401868</v>
      </c>
    </row>
    <row r="298" spans="1:7" s="90" customFormat="1" ht="15" customHeight="1" hidden="1">
      <c r="A298" s="47"/>
      <c r="B298" s="144">
        <v>3639</v>
      </c>
      <c r="C298" s="47" t="s">
        <v>425</v>
      </c>
      <c r="D298" s="64">
        <v>0</v>
      </c>
      <c r="E298" s="64">
        <v>0</v>
      </c>
      <c r="F298" s="64"/>
      <c r="G298" s="224" t="e">
        <f t="shared" si="6"/>
        <v>#DIV/0!</v>
      </c>
    </row>
    <row r="299" spans="1:7" s="90" customFormat="1" ht="15">
      <c r="A299" s="47"/>
      <c r="B299" s="144">
        <v>3639</v>
      </c>
      <c r="C299" s="47" t="s">
        <v>426</v>
      </c>
      <c r="D299" s="64">
        <v>3700</v>
      </c>
      <c r="E299" s="64">
        <v>3659</v>
      </c>
      <c r="F299" s="64">
        <v>1788.4</v>
      </c>
      <c r="G299" s="224">
        <f t="shared" si="6"/>
        <v>48.876742279311294</v>
      </c>
    </row>
    <row r="300" spans="1:7" s="90" customFormat="1" ht="15">
      <c r="A300" s="47"/>
      <c r="B300" s="144">
        <v>3729</v>
      </c>
      <c r="C300" s="47" t="s">
        <v>427</v>
      </c>
      <c r="D300" s="64">
        <v>1</v>
      </c>
      <c r="E300" s="64">
        <v>1</v>
      </c>
      <c r="F300" s="64">
        <v>0</v>
      </c>
      <c r="G300" s="224">
        <f t="shared" si="6"/>
        <v>0</v>
      </c>
    </row>
    <row r="301" spans="1:7" s="90" customFormat="1" ht="12.75" customHeight="1" thickBot="1">
      <c r="A301" s="149"/>
      <c r="B301" s="149"/>
      <c r="C301" s="162"/>
      <c r="D301" s="166"/>
      <c r="E301" s="166"/>
      <c r="F301" s="166"/>
      <c r="G301" s="232"/>
    </row>
    <row r="302" spans="1:7" s="90" customFormat="1" ht="18.75" customHeight="1" thickBot="1" thickTop="1">
      <c r="A302" s="140"/>
      <c r="B302" s="161"/>
      <c r="C302" s="160" t="s">
        <v>428</v>
      </c>
      <c r="D302" s="167">
        <f>SUM(D291:D300)</f>
        <v>4669</v>
      </c>
      <c r="E302" s="167">
        <f>SUM(E291:E300)</f>
        <v>18357.1</v>
      </c>
      <c r="F302" s="167">
        <f>SUM(F291:F300)</f>
        <v>8511.2</v>
      </c>
      <c r="G302" s="226">
        <f>(F302/E302)*100</f>
        <v>46.36462186293043</v>
      </c>
    </row>
    <row r="303" spans="1:7" s="90" customFormat="1" ht="15.75" customHeight="1">
      <c r="A303" s="89"/>
      <c r="B303" s="92"/>
      <c r="C303" s="122"/>
      <c r="D303" s="124"/>
      <c r="E303" s="124"/>
      <c r="F303" s="124"/>
      <c r="G303" s="227"/>
    </row>
    <row r="304" spans="1:7" s="90" customFormat="1" ht="15.75" customHeight="1">
      <c r="A304" s="89"/>
      <c r="B304" s="92"/>
      <c r="C304" s="122"/>
      <c r="D304" s="124"/>
      <c r="E304" s="124"/>
      <c r="F304" s="124"/>
      <c r="G304" s="227"/>
    </row>
    <row r="305" spans="1:7" s="90" customFormat="1" ht="15.75" customHeight="1" thickBot="1">
      <c r="A305" s="89"/>
      <c r="B305" s="92"/>
      <c r="C305" s="122"/>
      <c r="D305" s="124"/>
      <c r="E305" s="124"/>
      <c r="F305" s="124"/>
      <c r="G305" s="227"/>
    </row>
    <row r="306" spans="1:7" s="90" customFormat="1" ht="15.75">
      <c r="A306" s="207" t="s">
        <v>2</v>
      </c>
      <c r="B306" s="208" t="s">
        <v>3</v>
      </c>
      <c r="C306" s="207" t="s">
        <v>5</v>
      </c>
      <c r="D306" s="207" t="s">
        <v>6</v>
      </c>
      <c r="E306" s="207" t="s">
        <v>6</v>
      </c>
      <c r="F306" s="207" t="s">
        <v>7</v>
      </c>
      <c r="G306" s="221" t="s">
        <v>270</v>
      </c>
    </row>
    <row r="307" spans="1:7" s="90" customFormat="1" ht="15.75" customHeight="1" thickBot="1">
      <c r="A307" s="209"/>
      <c r="B307" s="210"/>
      <c r="C307" s="211"/>
      <c r="D307" s="212" t="s">
        <v>9</v>
      </c>
      <c r="E307" s="212" t="s">
        <v>10</v>
      </c>
      <c r="F307" s="212" t="s">
        <v>11</v>
      </c>
      <c r="G307" s="222" t="s">
        <v>271</v>
      </c>
    </row>
    <row r="308" spans="1:7" s="90" customFormat="1" ht="16.5" thickTop="1">
      <c r="A308" s="108">
        <v>130</v>
      </c>
      <c r="B308" s="108"/>
      <c r="C308" s="12" t="s">
        <v>230</v>
      </c>
      <c r="D308" s="50"/>
      <c r="E308" s="50"/>
      <c r="F308" s="50"/>
      <c r="G308" s="228"/>
    </row>
    <row r="309" spans="1:7" s="90" customFormat="1" ht="15" customHeight="1">
      <c r="A309" s="62"/>
      <c r="B309" s="143"/>
      <c r="C309" s="62" t="s">
        <v>231</v>
      </c>
      <c r="D309" s="64"/>
      <c r="E309" s="64"/>
      <c r="F309" s="64"/>
      <c r="G309" s="224"/>
    </row>
    <row r="310" spans="1:7" s="90" customFormat="1" ht="15" customHeight="1">
      <c r="A310" s="62"/>
      <c r="B310" s="143"/>
      <c r="C310" s="62"/>
      <c r="D310" s="146"/>
      <c r="E310" s="146"/>
      <c r="F310" s="146"/>
      <c r="G310" s="224"/>
    </row>
    <row r="311" spans="1:7" s="90" customFormat="1" ht="15.75">
      <c r="A311" s="62"/>
      <c r="B311" s="144">
        <v>3612</v>
      </c>
      <c r="C311" s="47" t="s">
        <v>429</v>
      </c>
      <c r="D311" s="146">
        <v>9368</v>
      </c>
      <c r="E311" s="146">
        <v>1065.6</v>
      </c>
      <c r="F311" s="146">
        <v>1065.2</v>
      </c>
      <c r="G311" s="224">
        <f>(F311/E311)*100</f>
        <v>99.96246246246247</v>
      </c>
    </row>
    <row r="312" spans="1:7" s="90" customFormat="1" ht="15.75" customHeight="1" hidden="1">
      <c r="A312" s="62"/>
      <c r="B312" s="144">
        <v>3613</v>
      </c>
      <c r="C312" s="47" t="s">
        <v>422</v>
      </c>
      <c r="D312" s="146">
        <v>0</v>
      </c>
      <c r="E312" s="146">
        <v>0</v>
      </c>
      <c r="F312" s="146"/>
      <c r="G312" s="224" t="e">
        <f>(F312/E312)*100</f>
        <v>#DIV/0!</v>
      </c>
    </row>
    <row r="313" spans="1:7" s="90" customFormat="1" ht="15">
      <c r="A313" s="47"/>
      <c r="B313" s="144">
        <v>3613</v>
      </c>
      <c r="C313" s="47" t="s">
        <v>422</v>
      </c>
      <c r="D313" s="146">
        <v>4177</v>
      </c>
      <c r="E313" s="146">
        <v>142.6</v>
      </c>
      <c r="F313" s="146">
        <v>142.5</v>
      </c>
      <c r="G313" s="224">
        <f>(F313/E313)*100</f>
        <v>99.92987377279103</v>
      </c>
    </row>
    <row r="314" spans="1:7" s="90" customFormat="1" ht="15">
      <c r="A314" s="47"/>
      <c r="B314" s="144">
        <v>3634</v>
      </c>
      <c r="C314" s="47" t="s">
        <v>423</v>
      </c>
      <c r="D314" s="146">
        <v>300</v>
      </c>
      <c r="E314" s="146">
        <v>0</v>
      </c>
      <c r="F314" s="146">
        <v>0</v>
      </c>
      <c r="G314" s="224" t="e">
        <f>(F314/E314)*100</f>
        <v>#DIV/0!</v>
      </c>
    </row>
    <row r="315" spans="1:7" s="90" customFormat="1" ht="15" customHeight="1" hidden="1">
      <c r="A315" s="47"/>
      <c r="B315" s="144"/>
      <c r="C315" s="47"/>
      <c r="D315" s="146">
        <v>0</v>
      </c>
      <c r="E315" s="146">
        <v>0</v>
      </c>
      <c r="F315" s="146">
        <v>0</v>
      </c>
      <c r="G315" s="224" t="e">
        <f>(#REF!/E315)*100</f>
        <v>#REF!</v>
      </c>
    </row>
    <row r="316" spans="1:7" s="90" customFormat="1" ht="15" customHeight="1" hidden="1">
      <c r="A316" s="47"/>
      <c r="B316" s="144"/>
      <c r="C316" s="47"/>
      <c r="D316" s="146">
        <v>0</v>
      </c>
      <c r="E316" s="146">
        <v>0</v>
      </c>
      <c r="F316" s="146">
        <v>0</v>
      </c>
      <c r="G316" s="224" t="e">
        <f>(#REF!/E316)*100</f>
        <v>#REF!</v>
      </c>
    </row>
    <row r="317" spans="1:7" s="90" customFormat="1" ht="15" customHeight="1" hidden="1">
      <c r="A317" s="47"/>
      <c r="B317" s="144"/>
      <c r="C317" s="47"/>
      <c r="D317" s="146">
        <v>0</v>
      </c>
      <c r="E317" s="146">
        <v>0</v>
      </c>
      <c r="F317" s="146">
        <v>0</v>
      </c>
      <c r="G317" s="224" t="e">
        <f>(#REF!/E317)*100</f>
        <v>#REF!</v>
      </c>
    </row>
    <row r="318" spans="1:7" s="90" customFormat="1" ht="15" customHeight="1" hidden="1">
      <c r="A318" s="47"/>
      <c r="B318" s="144"/>
      <c r="C318" s="47"/>
      <c r="D318" s="146">
        <v>0</v>
      </c>
      <c r="E318" s="146">
        <v>0</v>
      </c>
      <c r="F318" s="146">
        <v>0</v>
      </c>
      <c r="G318" s="224" t="e">
        <f>(#REF!/E318)*100</f>
        <v>#REF!</v>
      </c>
    </row>
    <row r="319" spans="1:7" s="90" customFormat="1" ht="15" customHeight="1" hidden="1">
      <c r="A319" s="47"/>
      <c r="B319" s="144"/>
      <c r="C319" s="47"/>
      <c r="D319" s="146">
        <v>0</v>
      </c>
      <c r="E319" s="146">
        <v>0</v>
      </c>
      <c r="F319" s="146">
        <v>0</v>
      </c>
      <c r="G319" s="224" t="e">
        <f>(#REF!/E319)*100</f>
        <v>#REF!</v>
      </c>
    </row>
    <row r="320" spans="1:7" s="90" customFormat="1" ht="15" customHeight="1" hidden="1">
      <c r="A320" s="47"/>
      <c r="B320" s="144"/>
      <c r="C320" s="47"/>
      <c r="D320" s="146">
        <v>0</v>
      </c>
      <c r="E320" s="146">
        <v>0</v>
      </c>
      <c r="F320" s="146">
        <v>0</v>
      </c>
      <c r="G320" s="224" t="e">
        <f>(#REF!/E320)*100</f>
        <v>#REF!</v>
      </c>
    </row>
    <row r="321" spans="1:7" s="90" customFormat="1" ht="15" customHeight="1" thickBot="1">
      <c r="A321" s="149"/>
      <c r="B321" s="150"/>
      <c r="C321" s="162"/>
      <c r="D321" s="166"/>
      <c r="E321" s="166"/>
      <c r="F321" s="166"/>
      <c r="G321" s="224"/>
    </row>
    <row r="322" spans="1:7" s="90" customFormat="1" ht="18.75" customHeight="1" thickBot="1" thickTop="1">
      <c r="A322" s="140"/>
      <c r="B322" s="161"/>
      <c r="C322" s="160" t="s">
        <v>430</v>
      </c>
      <c r="D322" s="167">
        <f>SUM(D311:D320)</f>
        <v>13845</v>
      </c>
      <c r="E322" s="167">
        <f>SUM(E311:E320)</f>
        <v>1208.1999999999998</v>
      </c>
      <c r="F322" s="167">
        <f>SUM(F311:F320)</f>
        <v>1207.7</v>
      </c>
      <c r="G322" s="226">
        <f>(F322/E322)*100</f>
        <v>99.95861612315844</v>
      </c>
    </row>
    <row r="323" spans="1:7" s="90" customFormat="1" ht="15.75" customHeight="1">
      <c r="A323" s="89"/>
      <c r="B323" s="92"/>
      <c r="C323" s="122"/>
      <c r="D323" s="124"/>
      <c r="E323" s="124"/>
      <c r="F323" s="124"/>
      <c r="G323" s="227"/>
    </row>
    <row r="324" spans="1:7" s="90" customFormat="1" ht="15.75" customHeight="1" hidden="1">
      <c r="A324" s="89"/>
      <c r="B324" s="92"/>
      <c r="C324" s="122"/>
      <c r="D324" s="124"/>
      <c r="E324" s="124"/>
      <c r="F324" s="124"/>
      <c r="G324" s="227"/>
    </row>
    <row r="325" spans="1:7" s="90" customFormat="1" ht="15.75" customHeight="1" hidden="1">
      <c r="A325" s="89"/>
      <c r="B325" s="92"/>
      <c r="C325" s="122"/>
      <c r="D325" s="124"/>
      <c r="E325" s="124"/>
      <c r="F325" s="124"/>
      <c r="G325" s="227"/>
    </row>
    <row r="326" spans="1:7" s="90" customFormat="1" ht="15.75" customHeight="1">
      <c r="A326" s="89"/>
      <c r="B326" s="92"/>
      <c r="C326" s="122"/>
      <c r="D326" s="124"/>
      <c r="E326" s="124"/>
      <c r="F326" s="124"/>
      <c r="G326" s="227"/>
    </row>
    <row r="327" s="90" customFormat="1" ht="15.75" customHeight="1" thickBot="1">
      <c r="G327" s="202"/>
    </row>
    <row r="328" spans="1:7" s="90" customFormat="1" ht="15.75">
      <c r="A328" s="207" t="s">
        <v>2</v>
      </c>
      <c r="B328" s="208" t="s">
        <v>3</v>
      </c>
      <c r="C328" s="207" t="s">
        <v>5</v>
      </c>
      <c r="D328" s="207" t="s">
        <v>6</v>
      </c>
      <c r="E328" s="207" t="s">
        <v>6</v>
      </c>
      <c r="F328" s="207" t="s">
        <v>7</v>
      </c>
      <c r="G328" s="221" t="s">
        <v>270</v>
      </c>
    </row>
    <row r="329" spans="1:7" s="90" customFormat="1" ht="15.75" customHeight="1" thickBot="1">
      <c r="A329" s="209"/>
      <c r="B329" s="210"/>
      <c r="C329" s="211"/>
      <c r="D329" s="212" t="s">
        <v>9</v>
      </c>
      <c r="E329" s="212" t="s">
        <v>10</v>
      </c>
      <c r="F329" s="212" t="s">
        <v>11</v>
      </c>
      <c r="G329" s="222" t="s">
        <v>271</v>
      </c>
    </row>
    <row r="330" spans="1:7" s="90" customFormat="1" ht="38.25" customHeight="1" thickBot="1" thickTop="1">
      <c r="A330" s="160"/>
      <c r="B330" s="168"/>
      <c r="C330" s="169" t="s">
        <v>431</v>
      </c>
      <c r="D330" s="170">
        <f>SUM(D33,D102,D139,D183,D217,D234,D251,D262,D277,D302,D322)</f>
        <v>544183</v>
      </c>
      <c r="E330" s="170">
        <f>SUM(E33,E102,E139,E183,E217,E234,E251,E262,E277,E302,E322)</f>
        <v>557889.6</v>
      </c>
      <c r="F330" s="170">
        <f>SUM(F33,F102,F139,F183,F217,F234,F251,F262,F277,F302,F322)</f>
        <v>253436.70000000004</v>
      </c>
      <c r="G330" s="233">
        <f>(F330/E330)*100</f>
        <v>45.427751297030824</v>
      </c>
    </row>
    <row r="331" spans="1:7" ht="15">
      <c r="A331" s="22"/>
      <c r="B331" s="22"/>
      <c r="C331" s="22"/>
      <c r="D331" s="22"/>
      <c r="E331" s="22"/>
      <c r="F331" s="22"/>
      <c r="G331" s="189"/>
    </row>
    <row r="332" spans="1:7" ht="15" customHeight="1" hidden="1">
      <c r="A332" s="22"/>
      <c r="B332" s="22"/>
      <c r="C332" s="22"/>
      <c r="D332" s="22"/>
      <c r="E332" s="22"/>
      <c r="F332" s="22"/>
      <c r="G332" s="189"/>
    </row>
    <row r="333" spans="1:7" ht="15" customHeight="1" hidden="1">
      <c r="A333" s="22"/>
      <c r="B333" s="22"/>
      <c r="C333" s="22" t="s">
        <v>432</v>
      </c>
      <c r="D333" s="23"/>
      <c r="E333" s="23"/>
      <c r="F333" s="23"/>
      <c r="G333" s="189"/>
    </row>
    <row r="334" spans="1:7" ht="15" customHeight="1" hidden="1">
      <c r="A334" s="22"/>
      <c r="B334" s="22"/>
      <c r="C334" s="22"/>
      <c r="D334" s="171">
        <f>SUM(D62,D64,D98,D298,D299)</f>
        <v>62982</v>
      </c>
      <c r="E334" s="171">
        <f>SUM(E62,E64,E98,E298,E299)</f>
        <v>83007.9</v>
      </c>
      <c r="F334" s="171">
        <f>SUM(F62,F64,F98,F298,F299)</f>
        <v>8586.6</v>
      </c>
      <c r="G334" s="189" t="e">
        <f>SUM(G62,G64,G98,G298,G299)</f>
        <v>#DIV/0!</v>
      </c>
    </row>
    <row r="335" spans="1:7" ht="15" customHeight="1" hidden="1">
      <c r="A335" s="22"/>
      <c r="B335" s="22"/>
      <c r="C335" s="22"/>
      <c r="D335" s="22"/>
      <c r="E335" s="22"/>
      <c r="F335" s="22"/>
      <c r="G335" s="189"/>
    </row>
    <row r="336" spans="1:7" ht="15" customHeight="1" hidden="1">
      <c r="A336" s="22"/>
      <c r="B336" s="22"/>
      <c r="C336" s="22"/>
      <c r="D336" s="22"/>
      <c r="E336" s="22"/>
      <c r="F336" s="22"/>
      <c r="G336" s="189"/>
    </row>
    <row r="337" spans="1:7" ht="15">
      <c r="A337" s="22"/>
      <c r="B337" s="22"/>
      <c r="C337" s="22"/>
      <c r="D337" s="22"/>
      <c r="E337" s="22"/>
      <c r="F337" s="22"/>
      <c r="G337" s="189"/>
    </row>
    <row r="338" spans="1:7" ht="15">
      <c r="A338" s="22"/>
      <c r="B338" s="22"/>
      <c r="C338" s="22"/>
      <c r="D338" s="22"/>
      <c r="E338" s="22"/>
      <c r="F338" s="22"/>
      <c r="G338" s="189"/>
    </row>
    <row r="339" spans="1:7" ht="15">
      <c r="A339" s="22"/>
      <c r="B339" s="22"/>
      <c r="C339" s="22"/>
      <c r="D339" s="22"/>
      <c r="E339" s="22"/>
      <c r="F339" s="22"/>
      <c r="G339" s="189"/>
    </row>
    <row r="340" spans="1:7" ht="15">
      <c r="A340" s="22"/>
      <c r="B340" s="22"/>
      <c r="C340" s="22"/>
      <c r="D340" s="22"/>
      <c r="E340" s="22"/>
      <c r="F340" s="22"/>
      <c r="G340" s="189"/>
    </row>
    <row r="341" spans="1:7" ht="15">
      <c r="A341" s="22"/>
      <c r="B341" s="22"/>
      <c r="C341" s="22"/>
      <c r="D341" s="22"/>
      <c r="E341" s="22"/>
      <c r="F341" s="22"/>
      <c r="G341" s="189"/>
    </row>
    <row r="342" spans="1:7" ht="15">
      <c r="A342" s="22"/>
      <c r="B342" s="22"/>
      <c r="C342" s="22"/>
      <c r="D342" s="22"/>
      <c r="E342" s="22"/>
      <c r="F342" s="22"/>
      <c r="G342" s="189"/>
    </row>
    <row r="343" spans="1:7" ht="15">
      <c r="A343" s="22"/>
      <c r="B343" s="22"/>
      <c r="C343" s="22"/>
      <c r="D343" s="22"/>
      <c r="E343" s="22"/>
      <c r="F343" s="22"/>
      <c r="G343" s="189"/>
    </row>
    <row r="344" spans="1:7" ht="15">
      <c r="A344" s="22"/>
      <c r="B344" s="22"/>
      <c r="C344" s="22"/>
      <c r="D344" s="22"/>
      <c r="E344" s="22"/>
      <c r="F344" s="22"/>
      <c r="G344" s="189"/>
    </row>
    <row r="345" spans="1:7" ht="15">
      <c r="A345" s="22"/>
      <c r="B345" s="22"/>
      <c r="C345" s="22"/>
      <c r="D345" s="22"/>
      <c r="E345" s="22"/>
      <c r="F345" s="22"/>
      <c r="G345" s="189"/>
    </row>
    <row r="346" spans="1:7" ht="15">
      <c r="A346" s="22"/>
      <c r="B346" s="22"/>
      <c r="C346" s="22"/>
      <c r="D346" s="22"/>
      <c r="E346" s="22"/>
      <c r="F346" s="22"/>
      <c r="G346" s="189"/>
    </row>
    <row r="347" spans="1:7" ht="15">
      <c r="A347" s="22"/>
      <c r="B347" s="22"/>
      <c r="C347" s="22"/>
      <c r="D347" s="22"/>
      <c r="E347" s="22"/>
      <c r="F347" s="22"/>
      <c r="G347" s="189"/>
    </row>
    <row r="348" spans="1:7" ht="15">
      <c r="A348" s="22"/>
      <c r="B348" s="22"/>
      <c r="C348" s="22"/>
      <c r="D348" s="22"/>
      <c r="E348" s="22"/>
      <c r="F348" s="22"/>
      <c r="G348" s="189"/>
    </row>
    <row r="349" spans="1:7" ht="15">
      <c r="A349" s="22"/>
      <c r="B349" s="22"/>
      <c r="C349" s="22"/>
      <c r="D349" s="22"/>
      <c r="E349" s="22"/>
      <c r="F349" s="22"/>
      <c r="G349" s="189"/>
    </row>
    <row r="350" spans="1:7" ht="15">
      <c r="A350" s="22"/>
      <c r="B350" s="22"/>
      <c r="C350" s="22"/>
      <c r="D350" s="22"/>
      <c r="E350" s="22"/>
      <c r="F350" s="22"/>
      <c r="G350" s="189"/>
    </row>
    <row r="351" spans="1:7" ht="15">
      <c r="A351" s="22"/>
      <c r="B351" s="22"/>
      <c r="C351" s="22"/>
      <c r="D351" s="22"/>
      <c r="E351" s="22"/>
      <c r="F351" s="22"/>
      <c r="G351" s="189"/>
    </row>
    <row r="352" spans="1:7" ht="15">
      <c r="A352" s="22"/>
      <c r="B352" s="22"/>
      <c r="C352" s="22"/>
      <c r="D352" s="22"/>
      <c r="E352" s="22"/>
      <c r="F352" s="22"/>
      <c r="G352" s="189"/>
    </row>
    <row r="353" spans="1:7" ht="15">
      <c r="A353" s="22"/>
      <c r="B353" s="22"/>
      <c r="C353" s="22"/>
      <c r="D353" s="22"/>
      <c r="E353" s="22"/>
      <c r="F353" s="22"/>
      <c r="G353" s="189"/>
    </row>
  </sheetData>
  <sheetProtection/>
  <printOptions/>
  <pageMargins left="0.3937007874015748" right="0.1968503937007874" top="0.2755905511811024" bottom="0.4724409448818898" header="0.31496062992125984" footer="0.3543307086614173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37.7109375" style="0" customWidth="1"/>
    <col min="2" max="2" width="13.57421875" style="0" customWidth="1"/>
    <col min="3" max="4" width="10.8515625" style="0" hidden="1" customWidth="1"/>
    <col min="5" max="5" width="6.421875" style="349" customWidth="1"/>
    <col min="6" max="6" width="11.7109375" style="0" customWidth="1"/>
    <col min="7" max="8" width="11.57421875" style="0" customWidth="1"/>
    <col min="9" max="9" width="11.57421875" style="529" customWidth="1"/>
    <col min="10" max="10" width="11.421875" style="529" customWidth="1"/>
    <col min="11" max="11" width="9.8515625" style="529" customWidth="1"/>
    <col min="12" max="12" width="9.140625" style="529" customWidth="1"/>
    <col min="13" max="13" width="9.28125" style="529" bestFit="1" customWidth="1"/>
    <col min="14" max="14" width="9.140625" style="529" customWidth="1"/>
    <col min="15" max="15" width="12.00390625" style="529" customWidth="1"/>
    <col min="16" max="16" width="9.140625" style="878" customWidth="1"/>
    <col min="17" max="17" width="3.421875" style="529" customWidth="1"/>
    <col min="18" max="18" width="12.57421875" style="529" customWidth="1"/>
    <col min="19" max="19" width="11.8515625" style="529" customWidth="1"/>
    <col min="20" max="20" width="12.00390625" style="529" customWidth="1"/>
  </cols>
  <sheetData>
    <row r="1" spans="1:11" ht="26.25">
      <c r="A1" s="348" t="s">
        <v>667</v>
      </c>
      <c r="J1" s="304"/>
      <c r="K1" s="304"/>
    </row>
    <row r="2" spans="1:11" ht="21.75" customHeight="1">
      <c r="A2" s="350" t="s">
        <v>501</v>
      </c>
      <c r="B2" s="351"/>
      <c r="J2" s="304"/>
      <c r="K2" s="304"/>
    </row>
    <row r="3" spans="1:11" ht="12.75">
      <c r="A3" s="235"/>
      <c r="J3" s="304"/>
      <c r="K3" s="304"/>
    </row>
    <row r="4" spans="2:11" ht="13.5" thickBot="1">
      <c r="B4" s="352"/>
      <c r="C4" s="352"/>
      <c r="D4" s="352"/>
      <c r="E4" s="353"/>
      <c r="F4" s="352"/>
      <c r="G4" s="352"/>
      <c r="J4" s="304"/>
      <c r="K4" s="304"/>
    </row>
    <row r="5" spans="1:11" ht="16.5" thickBot="1">
      <c r="A5" s="354" t="s">
        <v>502</v>
      </c>
      <c r="B5" s="355" t="s">
        <v>696</v>
      </c>
      <c r="C5" s="356"/>
      <c r="D5" s="356"/>
      <c r="E5" s="357"/>
      <c r="F5" s="356"/>
      <c r="G5" s="358"/>
      <c r="H5" s="359"/>
      <c r="I5" s="946"/>
      <c r="J5" s="947"/>
      <c r="K5" s="947"/>
    </row>
    <row r="6" spans="1:11" ht="23.25" customHeight="1" thickBot="1">
      <c r="A6" s="235" t="s">
        <v>503</v>
      </c>
      <c r="J6" s="304"/>
      <c r="K6" s="304"/>
    </row>
    <row r="7" spans="1:20" ht="15.75" thickBot="1">
      <c r="A7" s="360"/>
      <c r="B7" s="361"/>
      <c r="C7" s="361"/>
      <c r="D7" s="361"/>
      <c r="E7" s="362"/>
      <c r="F7" s="361"/>
      <c r="G7" s="361"/>
      <c r="H7" s="363"/>
      <c r="I7" s="948"/>
      <c r="J7" s="949" t="s">
        <v>6</v>
      </c>
      <c r="K7" s="950" t="s">
        <v>504</v>
      </c>
      <c r="L7" s="951"/>
      <c r="M7" s="952"/>
      <c r="N7" s="953"/>
      <c r="O7" s="1093" t="s">
        <v>505</v>
      </c>
      <c r="P7" s="1094" t="s">
        <v>506</v>
      </c>
      <c r="R7" s="1095" t="s">
        <v>669</v>
      </c>
      <c r="S7" s="1095" t="s">
        <v>670</v>
      </c>
      <c r="T7" s="1095" t="s">
        <v>669</v>
      </c>
    </row>
    <row r="8" spans="1:20" ht="13.5" thickBot="1">
      <c r="A8" s="370" t="s">
        <v>4</v>
      </c>
      <c r="B8" s="371" t="s">
        <v>507</v>
      </c>
      <c r="C8" s="371" t="s">
        <v>508</v>
      </c>
      <c r="D8" s="371" t="s">
        <v>509</v>
      </c>
      <c r="E8" s="371" t="s">
        <v>510</v>
      </c>
      <c r="F8" s="371" t="s">
        <v>671</v>
      </c>
      <c r="G8" s="371" t="s">
        <v>511</v>
      </c>
      <c r="H8" s="372" t="s">
        <v>512</v>
      </c>
      <c r="I8" s="954" t="s">
        <v>513</v>
      </c>
      <c r="J8" s="955">
        <v>2011</v>
      </c>
      <c r="K8" s="956" t="s">
        <v>516</v>
      </c>
      <c r="L8" s="957" t="s">
        <v>519</v>
      </c>
      <c r="M8" s="957" t="s">
        <v>522</v>
      </c>
      <c r="N8" s="958" t="s">
        <v>525</v>
      </c>
      <c r="O8" s="1096" t="s">
        <v>526</v>
      </c>
      <c r="P8" s="1097" t="s">
        <v>527</v>
      </c>
      <c r="R8" s="1098" t="s">
        <v>672</v>
      </c>
      <c r="S8" s="1099" t="s">
        <v>673</v>
      </c>
      <c r="T8" s="1099" t="s">
        <v>674</v>
      </c>
    </row>
    <row r="9" spans="1:20" ht="12.75">
      <c r="A9" s="378" t="s">
        <v>528</v>
      </c>
      <c r="B9" s="297"/>
      <c r="C9" s="379">
        <v>104</v>
      </c>
      <c r="D9" s="379">
        <v>104</v>
      </c>
      <c r="E9" s="380"/>
      <c r="F9" s="1100">
        <v>84</v>
      </c>
      <c r="G9" s="1100">
        <v>84</v>
      </c>
      <c r="H9" s="1100">
        <v>89</v>
      </c>
      <c r="I9" s="972">
        <v>73</v>
      </c>
      <c r="J9" s="1101"/>
      <c r="K9" s="966">
        <v>73</v>
      </c>
      <c r="L9" s="967">
        <v>73</v>
      </c>
      <c r="M9" s="968"/>
      <c r="N9" s="969"/>
      <c r="O9" s="1005" t="s">
        <v>529</v>
      </c>
      <c r="P9" s="1102" t="s">
        <v>529</v>
      </c>
      <c r="Q9" s="1103"/>
      <c r="R9" s="1104">
        <v>73</v>
      </c>
      <c r="S9" s="972"/>
      <c r="T9" s="972"/>
    </row>
    <row r="10" spans="1:20" ht="13.5" thickBot="1">
      <c r="A10" s="391" t="s">
        <v>530</v>
      </c>
      <c r="B10" s="392"/>
      <c r="C10" s="393">
        <v>101</v>
      </c>
      <c r="D10" s="393">
        <v>104</v>
      </c>
      <c r="E10" s="394"/>
      <c r="F10" s="1105">
        <v>64</v>
      </c>
      <c r="G10" s="1105">
        <v>65</v>
      </c>
      <c r="H10" s="1105">
        <v>65</v>
      </c>
      <c r="I10" s="983">
        <v>67.4</v>
      </c>
      <c r="J10" s="1106"/>
      <c r="K10" s="977">
        <v>70</v>
      </c>
      <c r="L10" s="978">
        <v>70</v>
      </c>
      <c r="M10" s="979"/>
      <c r="N10" s="980"/>
      <c r="O10" s="1107" t="s">
        <v>529</v>
      </c>
      <c r="P10" s="1108" t="s">
        <v>529</v>
      </c>
      <c r="Q10" s="1103"/>
      <c r="R10" s="1109">
        <v>70</v>
      </c>
      <c r="S10" s="983"/>
      <c r="T10" s="983"/>
    </row>
    <row r="11" spans="1:20" ht="12.75">
      <c r="A11" s="402" t="s">
        <v>531</v>
      </c>
      <c r="B11" s="403" t="s">
        <v>532</v>
      </c>
      <c r="C11" s="298">
        <v>37915</v>
      </c>
      <c r="D11" s="298">
        <v>39774</v>
      </c>
      <c r="E11" s="404" t="s">
        <v>533</v>
      </c>
      <c r="F11" s="1076">
        <v>18212</v>
      </c>
      <c r="G11" s="1076">
        <v>18633</v>
      </c>
      <c r="H11" s="1076">
        <v>19883</v>
      </c>
      <c r="I11" s="994">
        <v>20972</v>
      </c>
      <c r="J11" s="1110" t="s">
        <v>529</v>
      </c>
      <c r="K11" s="988">
        <v>20981</v>
      </c>
      <c r="L11" s="989">
        <f>R11-K11</f>
        <v>293</v>
      </c>
      <c r="M11" s="990"/>
      <c r="N11" s="991"/>
      <c r="O11" s="992" t="s">
        <v>529</v>
      </c>
      <c r="P11" s="1111" t="s">
        <v>529</v>
      </c>
      <c r="Q11" s="1103"/>
      <c r="R11" s="1104">
        <v>21274</v>
      </c>
      <c r="S11" s="994"/>
      <c r="T11" s="994"/>
    </row>
    <row r="12" spans="1:20" ht="12.75">
      <c r="A12" s="415" t="s">
        <v>534</v>
      </c>
      <c r="B12" s="416" t="s">
        <v>535</v>
      </c>
      <c r="C12" s="417">
        <v>-16164</v>
      </c>
      <c r="D12" s="417">
        <v>-17825</v>
      </c>
      <c r="E12" s="404" t="s">
        <v>536</v>
      </c>
      <c r="F12" s="1076">
        <v>-14504</v>
      </c>
      <c r="G12" s="1076">
        <v>-15065</v>
      </c>
      <c r="H12" s="1076">
        <v>-16622</v>
      </c>
      <c r="I12" s="994">
        <v>17548</v>
      </c>
      <c r="J12" s="1112" t="s">
        <v>529</v>
      </c>
      <c r="K12" s="996">
        <v>17624</v>
      </c>
      <c r="L12" s="989">
        <f aca="true" t="shared" si="0" ref="L12:L40">R12-K12</f>
        <v>202</v>
      </c>
      <c r="M12" s="990"/>
      <c r="N12" s="991"/>
      <c r="O12" s="992" t="s">
        <v>529</v>
      </c>
      <c r="P12" s="1111" t="s">
        <v>529</v>
      </c>
      <c r="Q12" s="1103"/>
      <c r="R12" s="1113">
        <v>17826</v>
      </c>
      <c r="S12" s="994"/>
      <c r="T12" s="994"/>
    </row>
    <row r="13" spans="1:20" ht="12.75">
      <c r="A13" s="415" t="s">
        <v>537</v>
      </c>
      <c r="B13" s="416" t="s">
        <v>538</v>
      </c>
      <c r="C13" s="417">
        <v>604</v>
      </c>
      <c r="D13" s="417">
        <v>619</v>
      </c>
      <c r="E13" s="404" t="s">
        <v>539</v>
      </c>
      <c r="F13" s="1076">
        <v>365</v>
      </c>
      <c r="G13" s="1076">
        <v>465</v>
      </c>
      <c r="H13" s="1076">
        <v>413</v>
      </c>
      <c r="I13" s="994">
        <v>323</v>
      </c>
      <c r="J13" s="1112" t="s">
        <v>529</v>
      </c>
      <c r="K13" s="996">
        <v>396</v>
      </c>
      <c r="L13" s="989">
        <f t="shared" si="0"/>
        <v>-202</v>
      </c>
      <c r="M13" s="990"/>
      <c r="N13" s="991"/>
      <c r="O13" s="992" t="s">
        <v>529</v>
      </c>
      <c r="P13" s="1111" t="s">
        <v>529</v>
      </c>
      <c r="Q13" s="1103"/>
      <c r="R13" s="1113">
        <v>194</v>
      </c>
      <c r="S13" s="994"/>
      <c r="T13" s="994"/>
    </row>
    <row r="14" spans="1:20" ht="12.75">
      <c r="A14" s="415" t="s">
        <v>540</v>
      </c>
      <c r="B14" s="416" t="s">
        <v>541</v>
      </c>
      <c r="C14" s="417">
        <v>221</v>
      </c>
      <c r="D14" s="417">
        <v>610</v>
      </c>
      <c r="E14" s="404" t="s">
        <v>529</v>
      </c>
      <c r="F14" s="1076">
        <v>677</v>
      </c>
      <c r="G14" s="1076">
        <v>2368</v>
      </c>
      <c r="H14" s="1076">
        <v>751</v>
      </c>
      <c r="I14" s="994">
        <v>5507</v>
      </c>
      <c r="J14" s="1112" t="s">
        <v>529</v>
      </c>
      <c r="K14" s="996">
        <v>10638</v>
      </c>
      <c r="L14" s="989">
        <f t="shared" si="0"/>
        <v>-5033</v>
      </c>
      <c r="M14" s="990"/>
      <c r="N14" s="991"/>
      <c r="O14" s="992" t="s">
        <v>529</v>
      </c>
      <c r="P14" s="1111" t="s">
        <v>529</v>
      </c>
      <c r="Q14" s="1103"/>
      <c r="R14" s="1113">
        <v>5605</v>
      </c>
      <c r="S14" s="994"/>
      <c r="T14" s="994"/>
    </row>
    <row r="15" spans="1:20" ht="13.5" thickBot="1">
      <c r="A15" s="378" t="s">
        <v>542</v>
      </c>
      <c r="B15" s="422" t="s">
        <v>543</v>
      </c>
      <c r="C15" s="423">
        <v>2021</v>
      </c>
      <c r="D15" s="423">
        <v>852</v>
      </c>
      <c r="E15" s="424" t="s">
        <v>544</v>
      </c>
      <c r="F15" s="1078">
        <v>3986</v>
      </c>
      <c r="G15" s="1078">
        <v>4614</v>
      </c>
      <c r="H15" s="1078">
        <v>5607</v>
      </c>
      <c r="I15" s="1007">
        <v>4827</v>
      </c>
      <c r="J15" s="1114" t="s">
        <v>529</v>
      </c>
      <c r="K15" s="1001">
        <v>5165</v>
      </c>
      <c r="L15" s="1002">
        <f t="shared" si="0"/>
        <v>4569</v>
      </c>
      <c r="M15" s="1003"/>
      <c r="N15" s="1004"/>
      <c r="O15" s="1005" t="s">
        <v>529</v>
      </c>
      <c r="P15" s="1102" t="s">
        <v>529</v>
      </c>
      <c r="Q15" s="1103"/>
      <c r="R15" s="1115">
        <v>9734</v>
      </c>
      <c r="S15" s="1007"/>
      <c r="T15" s="1007"/>
    </row>
    <row r="16" spans="1:20" ht="15.75" thickBot="1">
      <c r="A16" s="435" t="s">
        <v>545</v>
      </c>
      <c r="B16" s="436"/>
      <c r="C16" s="437">
        <v>24618</v>
      </c>
      <c r="D16" s="437">
        <v>24087</v>
      </c>
      <c r="E16" s="438"/>
      <c r="F16" s="1116">
        <v>8777</v>
      </c>
      <c r="G16" s="1116">
        <v>11030</v>
      </c>
      <c r="H16" s="1116">
        <v>10110</v>
      </c>
      <c r="I16" s="1019">
        <v>11494</v>
      </c>
      <c r="J16" s="1117" t="s">
        <v>529</v>
      </c>
      <c r="K16" s="1012">
        <v>16969</v>
      </c>
      <c r="L16" s="1013">
        <f t="shared" si="0"/>
        <v>2012</v>
      </c>
      <c r="M16" s="1014"/>
      <c r="N16" s="1015"/>
      <c r="O16" s="1016" t="s">
        <v>529</v>
      </c>
      <c r="P16" s="1118" t="s">
        <v>529</v>
      </c>
      <c r="Q16" s="1103"/>
      <c r="R16" s="1119">
        <f>R11-R12+R13+R14+R15</f>
        <v>18981</v>
      </c>
      <c r="S16" s="1019"/>
      <c r="T16" s="1019"/>
    </row>
    <row r="17" spans="1:20" ht="12.75">
      <c r="A17" s="378" t="s">
        <v>546</v>
      </c>
      <c r="B17" s="403" t="s">
        <v>547</v>
      </c>
      <c r="C17" s="298">
        <v>7043</v>
      </c>
      <c r="D17" s="298">
        <v>7240</v>
      </c>
      <c r="E17" s="424">
        <v>401</v>
      </c>
      <c r="F17" s="1078">
        <v>3708</v>
      </c>
      <c r="G17" s="1078">
        <v>3568</v>
      </c>
      <c r="H17" s="1078">
        <v>3261</v>
      </c>
      <c r="I17" s="1007">
        <v>3424</v>
      </c>
      <c r="J17" s="1110" t="s">
        <v>529</v>
      </c>
      <c r="K17" s="1001">
        <v>3356</v>
      </c>
      <c r="L17" s="1020">
        <f t="shared" si="0"/>
        <v>91</v>
      </c>
      <c r="M17" s="1021"/>
      <c r="N17" s="1022"/>
      <c r="O17" s="1005" t="s">
        <v>529</v>
      </c>
      <c r="P17" s="1102" t="s">
        <v>529</v>
      </c>
      <c r="Q17" s="1103"/>
      <c r="R17" s="1120">
        <v>3447</v>
      </c>
      <c r="S17" s="1007"/>
      <c r="T17" s="1007"/>
    </row>
    <row r="18" spans="1:20" ht="12.75">
      <c r="A18" s="415" t="s">
        <v>548</v>
      </c>
      <c r="B18" s="416" t="s">
        <v>549</v>
      </c>
      <c r="C18" s="417">
        <v>1001</v>
      </c>
      <c r="D18" s="417">
        <v>820</v>
      </c>
      <c r="E18" s="404" t="s">
        <v>550</v>
      </c>
      <c r="F18" s="1076">
        <v>1446</v>
      </c>
      <c r="G18" s="1076">
        <v>1406</v>
      </c>
      <c r="H18" s="1076">
        <v>1723</v>
      </c>
      <c r="I18" s="994">
        <v>1691</v>
      </c>
      <c r="J18" s="1112" t="s">
        <v>529</v>
      </c>
      <c r="K18" s="996">
        <v>2034</v>
      </c>
      <c r="L18" s="989">
        <f t="shared" si="0"/>
        <v>-410</v>
      </c>
      <c r="M18" s="990"/>
      <c r="N18" s="991"/>
      <c r="O18" s="992" t="s">
        <v>529</v>
      </c>
      <c r="P18" s="1111" t="s">
        <v>529</v>
      </c>
      <c r="Q18" s="1103"/>
      <c r="R18" s="1113">
        <v>1624</v>
      </c>
      <c r="S18" s="994"/>
      <c r="T18" s="994"/>
    </row>
    <row r="19" spans="1:20" ht="12.75">
      <c r="A19" s="415" t="s">
        <v>551</v>
      </c>
      <c r="B19" s="416" t="s">
        <v>552</v>
      </c>
      <c r="C19" s="417">
        <v>14718</v>
      </c>
      <c r="D19" s="417">
        <v>14718</v>
      </c>
      <c r="E19" s="404" t="s">
        <v>529</v>
      </c>
      <c r="F19" s="1076">
        <v>0</v>
      </c>
      <c r="G19" s="1076">
        <v>0</v>
      </c>
      <c r="H19" s="1076">
        <v>0</v>
      </c>
      <c r="I19" s="994">
        <v>0</v>
      </c>
      <c r="J19" s="1112" t="s">
        <v>529</v>
      </c>
      <c r="K19" s="996">
        <v>0</v>
      </c>
      <c r="L19" s="989">
        <f t="shared" si="0"/>
        <v>0</v>
      </c>
      <c r="M19" s="990"/>
      <c r="N19" s="991"/>
      <c r="O19" s="992" t="s">
        <v>529</v>
      </c>
      <c r="P19" s="1111" t="s">
        <v>529</v>
      </c>
      <c r="Q19" s="1103"/>
      <c r="R19" s="1113">
        <v>0</v>
      </c>
      <c r="S19" s="994"/>
      <c r="T19" s="994"/>
    </row>
    <row r="20" spans="1:20" ht="12.75">
      <c r="A20" s="415" t="s">
        <v>553</v>
      </c>
      <c r="B20" s="416" t="s">
        <v>554</v>
      </c>
      <c r="C20" s="417">
        <v>1758</v>
      </c>
      <c r="D20" s="417">
        <v>1762</v>
      </c>
      <c r="E20" s="404" t="s">
        <v>529</v>
      </c>
      <c r="F20" s="1076">
        <v>2986</v>
      </c>
      <c r="G20" s="1076">
        <v>3621</v>
      </c>
      <c r="H20" s="1076">
        <v>4335</v>
      </c>
      <c r="I20" s="994">
        <v>6129</v>
      </c>
      <c r="J20" s="1112" t="s">
        <v>529</v>
      </c>
      <c r="K20" s="996">
        <v>11920</v>
      </c>
      <c r="L20" s="989">
        <f t="shared" si="0"/>
        <v>1989</v>
      </c>
      <c r="M20" s="990"/>
      <c r="N20" s="991"/>
      <c r="O20" s="992" t="s">
        <v>529</v>
      </c>
      <c r="P20" s="1111" t="s">
        <v>529</v>
      </c>
      <c r="Q20" s="1103"/>
      <c r="R20" s="1113">
        <v>13909</v>
      </c>
      <c r="S20" s="994"/>
      <c r="T20" s="994"/>
    </row>
    <row r="21" spans="1:20" ht="13.5" thickBot="1">
      <c r="A21" s="391" t="s">
        <v>555</v>
      </c>
      <c r="B21" s="449" t="s">
        <v>556</v>
      </c>
      <c r="C21" s="450">
        <v>0</v>
      </c>
      <c r="D21" s="450">
        <v>0</v>
      </c>
      <c r="E21" s="451" t="s">
        <v>529</v>
      </c>
      <c r="F21" s="1076">
        <v>0</v>
      </c>
      <c r="G21" s="1076">
        <v>0</v>
      </c>
      <c r="H21" s="1076">
        <v>0</v>
      </c>
      <c r="I21" s="1027">
        <v>0</v>
      </c>
      <c r="J21" s="1106" t="s">
        <v>529</v>
      </c>
      <c r="K21" s="1024">
        <v>0</v>
      </c>
      <c r="L21" s="1002">
        <f t="shared" si="0"/>
        <v>0</v>
      </c>
      <c r="M21" s="1003"/>
      <c r="N21" s="1004"/>
      <c r="O21" s="1025" t="s">
        <v>529</v>
      </c>
      <c r="P21" s="1121" t="s">
        <v>529</v>
      </c>
      <c r="Q21" s="1103"/>
      <c r="R21" s="1109">
        <v>0</v>
      </c>
      <c r="S21" s="1027"/>
      <c r="T21" s="1027"/>
    </row>
    <row r="22" spans="1:20" ht="15.75" thickBot="1">
      <c r="A22" s="455" t="s">
        <v>557</v>
      </c>
      <c r="B22" s="403" t="s">
        <v>558</v>
      </c>
      <c r="C22" s="298">
        <v>12472</v>
      </c>
      <c r="D22" s="298">
        <v>13728</v>
      </c>
      <c r="E22" s="456" t="s">
        <v>529</v>
      </c>
      <c r="F22" s="1122">
        <v>29448</v>
      </c>
      <c r="G22" s="1122">
        <v>31500.443</v>
      </c>
      <c r="H22" s="1122">
        <v>34304</v>
      </c>
      <c r="I22" s="1123">
        <v>34233</v>
      </c>
      <c r="J22" s="1124">
        <v>33145</v>
      </c>
      <c r="K22" s="1032">
        <v>8388</v>
      </c>
      <c r="L22" s="1033">
        <f t="shared" si="0"/>
        <v>7717</v>
      </c>
      <c r="M22" s="1034"/>
      <c r="N22" s="1035"/>
      <c r="O22" s="1036">
        <f>SUM(K22:N22)</f>
        <v>16105</v>
      </c>
      <c r="P22" s="1037">
        <f>(O22/J22)*100</f>
        <v>48.589530849298534</v>
      </c>
      <c r="Q22" s="1103"/>
      <c r="R22" s="1104">
        <v>16105</v>
      </c>
      <c r="S22" s="1125"/>
      <c r="T22" s="1123"/>
    </row>
    <row r="23" spans="1:20" ht="15.75" thickBot="1">
      <c r="A23" s="415" t="s">
        <v>559</v>
      </c>
      <c r="B23" s="416" t="s">
        <v>560</v>
      </c>
      <c r="C23" s="417">
        <v>0</v>
      </c>
      <c r="D23" s="417">
        <v>0</v>
      </c>
      <c r="E23" s="466" t="s">
        <v>529</v>
      </c>
      <c r="F23" s="1076">
        <v>0</v>
      </c>
      <c r="G23" s="1076">
        <v>0</v>
      </c>
      <c r="H23" s="1076">
        <v>0</v>
      </c>
      <c r="I23" s="1077">
        <v>0</v>
      </c>
      <c r="J23" s="1126"/>
      <c r="K23" s="1042">
        <v>0</v>
      </c>
      <c r="L23" s="1043">
        <f t="shared" si="0"/>
        <v>0</v>
      </c>
      <c r="M23" s="990"/>
      <c r="N23" s="1044"/>
      <c r="O23" s="1036">
        <f aca="true" t="shared" si="1" ref="O23:O45">SUM(K23:N23)</f>
        <v>0</v>
      </c>
      <c r="P23" s="1037" t="e">
        <f aca="true" t="shared" si="2" ref="P23:P45">(O23/J23)*100</f>
        <v>#DIV/0!</v>
      </c>
      <c r="Q23" s="1103"/>
      <c r="R23" s="1113">
        <v>0</v>
      </c>
      <c r="S23" s="1127"/>
      <c r="T23" s="1077"/>
    </row>
    <row r="24" spans="1:20" ht="15.75" thickBot="1">
      <c r="A24" s="391" t="s">
        <v>561</v>
      </c>
      <c r="B24" s="449" t="s">
        <v>560</v>
      </c>
      <c r="C24" s="450">
        <v>0</v>
      </c>
      <c r="D24" s="450">
        <v>1215</v>
      </c>
      <c r="E24" s="473">
        <v>672</v>
      </c>
      <c r="F24" s="1128">
        <v>6343</v>
      </c>
      <c r="G24" s="1128">
        <v>7266.443</v>
      </c>
      <c r="H24" s="1128">
        <v>8793</v>
      </c>
      <c r="I24" s="1129">
        <v>9520</v>
      </c>
      <c r="J24" s="1130">
        <v>8500</v>
      </c>
      <c r="K24" s="1051">
        <v>2124</v>
      </c>
      <c r="L24" s="1052">
        <f t="shared" si="0"/>
        <v>2124</v>
      </c>
      <c r="M24" s="979"/>
      <c r="N24" s="1053"/>
      <c r="O24" s="1036">
        <f t="shared" si="1"/>
        <v>4248</v>
      </c>
      <c r="P24" s="1037">
        <f t="shared" si="2"/>
        <v>49.976470588235294</v>
      </c>
      <c r="Q24" s="1103"/>
      <c r="R24" s="1115">
        <v>4248</v>
      </c>
      <c r="S24" s="1131"/>
      <c r="T24" s="1129"/>
    </row>
    <row r="25" spans="1:20" ht="15.75" thickBot="1">
      <c r="A25" s="402" t="s">
        <v>562</v>
      </c>
      <c r="B25" s="403" t="s">
        <v>563</v>
      </c>
      <c r="C25" s="298">
        <v>6341</v>
      </c>
      <c r="D25" s="298">
        <v>6960</v>
      </c>
      <c r="E25" s="481">
        <v>501</v>
      </c>
      <c r="F25" s="1076">
        <v>4283</v>
      </c>
      <c r="G25" s="1076">
        <v>3784</v>
      </c>
      <c r="H25" s="1076">
        <v>5008</v>
      </c>
      <c r="I25" s="1075">
        <v>4722</v>
      </c>
      <c r="J25" s="1124">
        <v>1750</v>
      </c>
      <c r="K25" s="1058">
        <v>1001</v>
      </c>
      <c r="L25" s="1020">
        <f t="shared" si="0"/>
        <v>1085</v>
      </c>
      <c r="M25" s="1021"/>
      <c r="N25" s="1022"/>
      <c r="O25" s="1036">
        <f t="shared" si="1"/>
        <v>2086</v>
      </c>
      <c r="P25" s="1037">
        <f t="shared" si="2"/>
        <v>119.19999999999999</v>
      </c>
      <c r="Q25" s="1103"/>
      <c r="R25" s="1120">
        <v>2086</v>
      </c>
      <c r="S25" s="1132"/>
      <c r="T25" s="1075"/>
    </row>
    <row r="26" spans="1:20" ht="15.75" thickBot="1">
      <c r="A26" s="415" t="s">
        <v>564</v>
      </c>
      <c r="B26" s="416" t="s">
        <v>565</v>
      </c>
      <c r="C26" s="417">
        <v>1745</v>
      </c>
      <c r="D26" s="417">
        <v>2223</v>
      </c>
      <c r="E26" s="489">
        <v>502</v>
      </c>
      <c r="F26" s="1076">
        <v>2338</v>
      </c>
      <c r="G26" s="1076">
        <v>2512</v>
      </c>
      <c r="H26" s="1076">
        <v>2824</v>
      </c>
      <c r="I26" s="1077">
        <v>2774</v>
      </c>
      <c r="J26" s="1126">
        <v>2900</v>
      </c>
      <c r="K26" s="1042">
        <v>1570</v>
      </c>
      <c r="L26" s="989">
        <f t="shared" si="0"/>
        <v>768</v>
      </c>
      <c r="M26" s="990"/>
      <c r="N26" s="991"/>
      <c r="O26" s="1036">
        <f t="shared" si="1"/>
        <v>2338</v>
      </c>
      <c r="P26" s="1037">
        <f t="shared" si="2"/>
        <v>80.62068965517241</v>
      </c>
      <c r="Q26" s="1103"/>
      <c r="R26" s="1113">
        <v>2338</v>
      </c>
      <c r="S26" s="1127"/>
      <c r="T26" s="1077"/>
    </row>
    <row r="27" spans="1:20" ht="15.75" thickBot="1">
      <c r="A27" s="415" t="s">
        <v>566</v>
      </c>
      <c r="B27" s="416" t="s">
        <v>567</v>
      </c>
      <c r="C27" s="417">
        <v>0</v>
      </c>
      <c r="D27" s="417">
        <v>0</v>
      </c>
      <c r="E27" s="489">
        <v>504</v>
      </c>
      <c r="F27" s="1076">
        <v>723</v>
      </c>
      <c r="G27" s="1076">
        <v>701</v>
      </c>
      <c r="H27" s="1076">
        <v>656</v>
      </c>
      <c r="I27" s="1077">
        <v>708</v>
      </c>
      <c r="J27" s="1126"/>
      <c r="K27" s="1042">
        <v>161</v>
      </c>
      <c r="L27" s="989">
        <f t="shared" si="0"/>
        <v>233</v>
      </c>
      <c r="M27" s="990"/>
      <c r="N27" s="991"/>
      <c r="O27" s="1036">
        <f t="shared" si="1"/>
        <v>394</v>
      </c>
      <c r="P27" s="1037" t="e">
        <f t="shared" si="2"/>
        <v>#DIV/0!</v>
      </c>
      <c r="Q27" s="1103"/>
      <c r="R27" s="1113">
        <v>394</v>
      </c>
      <c r="S27" s="1127"/>
      <c r="T27" s="1077"/>
    </row>
    <row r="28" spans="1:20" ht="15.75" thickBot="1">
      <c r="A28" s="415" t="s">
        <v>568</v>
      </c>
      <c r="B28" s="416" t="s">
        <v>569</v>
      </c>
      <c r="C28" s="417">
        <v>428</v>
      </c>
      <c r="D28" s="417">
        <v>253</v>
      </c>
      <c r="E28" s="489">
        <v>511</v>
      </c>
      <c r="F28" s="1076">
        <v>1225</v>
      </c>
      <c r="G28" s="1076">
        <v>1363</v>
      </c>
      <c r="H28" s="1076">
        <v>1724</v>
      </c>
      <c r="I28" s="1077">
        <v>2384</v>
      </c>
      <c r="J28" s="1126">
        <v>1300</v>
      </c>
      <c r="K28" s="1042">
        <v>149</v>
      </c>
      <c r="L28" s="989">
        <f t="shared" si="0"/>
        <v>61</v>
      </c>
      <c r="M28" s="990"/>
      <c r="N28" s="991"/>
      <c r="O28" s="1036">
        <f t="shared" si="1"/>
        <v>210</v>
      </c>
      <c r="P28" s="1037">
        <f t="shared" si="2"/>
        <v>16.153846153846153</v>
      </c>
      <c r="Q28" s="1103"/>
      <c r="R28" s="1113">
        <v>210</v>
      </c>
      <c r="S28" s="1127"/>
      <c r="T28" s="1077"/>
    </row>
    <row r="29" spans="1:20" ht="15.75" thickBot="1">
      <c r="A29" s="415" t="s">
        <v>570</v>
      </c>
      <c r="B29" s="416" t="s">
        <v>571</v>
      </c>
      <c r="C29" s="417">
        <v>1057</v>
      </c>
      <c r="D29" s="417">
        <v>1451</v>
      </c>
      <c r="E29" s="489">
        <v>518</v>
      </c>
      <c r="F29" s="1076">
        <v>1299</v>
      </c>
      <c r="G29" s="1076">
        <v>2398</v>
      </c>
      <c r="H29" s="1076">
        <v>2068</v>
      </c>
      <c r="I29" s="1077">
        <v>2099</v>
      </c>
      <c r="J29" s="1126">
        <v>2550</v>
      </c>
      <c r="K29" s="1042">
        <v>532</v>
      </c>
      <c r="L29" s="989">
        <f t="shared" si="0"/>
        <v>356</v>
      </c>
      <c r="M29" s="990"/>
      <c r="N29" s="991"/>
      <c r="O29" s="1036">
        <f t="shared" si="1"/>
        <v>888</v>
      </c>
      <c r="P29" s="1037">
        <f t="shared" si="2"/>
        <v>34.8235294117647</v>
      </c>
      <c r="Q29" s="1103"/>
      <c r="R29" s="1113">
        <v>888</v>
      </c>
      <c r="S29" s="1127"/>
      <c r="T29" s="1077"/>
    </row>
    <row r="30" spans="1:20" ht="15.75" thickBot="1">
      <c r="A30" s="415" t="s">
        <v>572</v>
      </c>
      <c r="B30" s="494" t="s">
        <v>573</v>
      </c>
      <c r="C30" s="417">
        <v>10408</v>
      </c>
      <c r="D30" s="417">
        <v>11792</v>
      </c>
      <c r="E30" s="489">
        <v>521</v>
      </c>
      <c r="F30" s="1076">
        <v>16440</v>
      </c>
      <c r="G30" s="1076">
        <v>17442</v>
      </c>
      <c r="H30" s="1076">
        <v>18411</v>
      </c>
      <c r="I30" s="1077">
        <v>18226</v>
      </c>
      <c r="J30" s="1126">
        <v>17900</v>
      </c>
      <c r="K30" s="1042">
        <v>4566</v>
      </c>
      <c r="L30" s="989">
        <f t="shared" si="0"/>
        <v>4648</v>
      </c>
      <c r="M30" s="990"/>
      <c r="N30" s="991"/>
      <c r="O30" s="1036">
        <f t="shared" si="1"/>
        <v>9214</v>
      </c>
      <c r="P30" s="1037">
        <f t="shared" si="2"/>
        <v>51.47486033519553</v>
      </c>
      <c r="Q30" s="1103"/>
      <c r="R30" s="1113">
        <v>9214</v>
      </c>
      <c r="S30" s="1127"/>
      <c r="T30" s="1077"/>
    </row>
    <row r="31" spans="1:20" ht="15.75" thickBot="1">
      <c r="A31" s="415" t="s">
        <v>574</v>
      </c>
      <c r="B31" s="494" t="s">
        <v>575</v>
      </c>
      <c r="C31" s="417">
        <v>3640</v>
      </c>
      <c r="D31" s="417">
        <v>4174</v>
      </c>
      <c r="E31" s="489" t="s">
        <v>576</v>
      </c>
      <c r="F31" s="1076">
        <v>6157</v>
      </c>
      <c r="G31" s="1076">
        <v>6485</v>
      </c>
      <c r="H31" s="1076">
        <v>6549</v>
      </c>
      <c r="I31" s="1077">
        <v>6762</v>
      </c>
      <c r="J31" s="1126">
        <v>6265</v>
      </c>
      <c r="K31" s="1042">
        <v>1620</v>
      </c>
      <c r="L31" s="989">
        <f t="shared" si="0"/>
        <v>1631</v>
      </c>
      <c r="M31" s="990"/>
      <c r="N31" s="991"/>
      <c r="O31" s="1036">
        <f t="shared" si="1"/>
        <v>3251</v>
      </c>
      <c r="P31" s="1037">
        <f t="shared" si="2"/>
        <v>51.89146049481245</v>
      </c>
      <c r="Q31" s="1103"/>
      <c r="R31" s="1113">
        <v>3251</v>
      </c>
      <c r="S31" s="1127"/>
      <c r="T31" s="1077"/>
    </row>
    <row r="32" spans="1:20" ht="15.75" thickBot="1">
      <c r="A32" s="415" t="s">
        <v>577</v>
      </c>
      <c r="B32" s="416" t="s">
        <v>578</v>
      </c>
      <c r="C32" s="417">
        <v>0</v>
      </c>
      <c r="D32" s="417">
        <v>0</v>
      </c>
      <c r="E32" s="489">
        <v>557</v>
      </c>
      <c r="F32" s="1076">
        <v>0</v>
      </c>
      <c r="G32" s="1076">
        <v>0</v>
      </c>
      <c r="H32" s="1076">
        <v>26</v>
      </c>
      <c r="I32" s="1077">
        <v>0</v>
      </c>
      <c r="J32" s="1126"/>
      <c r="K32" s="1042">
        <v>0</v>
      </c>
      <c r="L32" s="989">
        <f t="shared" si="0"/>
        <v>0</v>
      </c>
      <c r="M32" s="990"/>
      <c r="N32" s="991"/>
      <c r="O32" s="1036">
        <f t="shared" si="1"/>
        <v>0</v>
      </c>
      <c r="P32" s="1037" t="e">
        <f t="shared" si="2"/>
        <v>#DIV/0!</v>
      </c>
      <c r="Q32" s="1103"/>
      <c r="R32" s="1113">
        <v>0</v>
      </c>
      <c r="S32" s="1127"/>
      <c r="T32" s="1077"/>
    </row>
    <row r="33" spans="1:20" ht="15.75" thickBot="1">
      <c r="A33" s="415" t="s">
        <v>579</v>
      </c>
      <c r="B33" s="416" t="s">
        <v>580</v>
      </c>
      <c r="C33" s="417">
        <v>1711</v>
      </c>
      <c r="D33" s="417">
        <v>1801</v>
      </c>
      <c r="E33" s="489">
        <v>551</v>
      </c>
      <c r="F33" s="1076">
        <v>284</v>
      </c>
      <c r="G33" s="1076">
        <v>325</v>
      </c>
      <c r="H33" s="1076">
        <v>307</v>
      </c>
      <c r="I33" s="1077">
        <v>274</v>
      </c>
      <c r="J33" s="1126"/>
      <c r="K33" s="1042">
        <v>68</v>
      </c>
      <c r="L33" s="989">
        <f t="shared" si="0"/>
        <v>73</v>
      </c>
      <c r="M33" s="990"/>
      <c r="N33" s="991"/>
      <c r="O33" s="1036">
        <f t="shared" si="1"/>
        <v>141</v>
      </c>
      <c r="P33" s="1037" t="e">
        <f t="shared" si="2"/>
        <v>#DIV/0!</v>
      </c>
      <c r="Q33" s="1103"/>
      <c r="R33" s="1113">
        <v>141</v>
      </c>
      <c r="S33" s="1127"/>
      <c r="T33" s="1077"/>
    </row>
    <row r="34" spans="1:20" ht="15.75" thickBot="1">
      <c r="A34" s="378" t="s">
        <v>581</v>
      </c>
      <c r="B34" s="422"/>
      <c r="C34" s="423">
        <v>569</v>
      </c>
      <c r="D34" s="423">
        <v>614</v>
      </c>
      <c r="E34" s="496" t="s">
        <v>582</v>
      </c>
      <c r="F34" s="1078">
        <v>830</v>
      </c>
      <c r="G34" s="1078">
        <v>1054</v>
      </c>
      <c r="H34" s="1078">
        <v>598</v>
      </c>
      <c r="I34" s="1079">
        <v>849</v>
      </c>
      <c r="J34" s="1133">
        <v>480</v>
      </c>
      <c r="K34" s="1064">
        <v>80</v>
      </c>
      <c r="L34" s="989">
        <f t="shared" si="0"/>
        <v>124</v>
      </c>
      <c r="M34" s="1003"/>
      <c r="N34" s="991"/>
      <c r="O34" s="1036">
        <f t="shared" si="1"/>
        <v>204</v>
      </c>
      <c r="P34" s="1037">
        <f t="shared" si="2"/>
        <v>42.5</v>
      </c>
      <c r="Q34" s="1103"/>
      <c r="R34" s="1109">
        <v>204</v>
      </c>
      <c r="S34" s="1134"/>
      <c r="T34" s="1079"/>
    </row>
    <row r="35" spans="1:20" ht="15.75" thickBot="1">
      <c r="A35" s="505" t="s">
        <v>583</v>
      </c>
      <c r="B35" s="506" t="s">
        <v>584</v>
      </c>
      <c r="C35" s="507">
        <f>SUM(C25:C34)</f>
        <v>25899</v>
      </c>
      <c r="D35" s="507">
        <f>SUM(D25:D34)</f>
        <v>29268</v>
      </c>
      <c r="E35" s="508"/>
      <c r="F35" s="1067">
        <f aca="true" t="shared" si="3" ref="F35:N35">SUM(F25:F34)</f>
        <v>33579</v>
      </c>
      <c r="G35" s="1067">
        <f t="shared" si="3"/>
        <v>36064</v>
      </c>
      <c r="H35" s="1067">
        <f t="shared" si="3"/>
        <v>38171</v>
      </c>
      <c r="I35" s="1067">
        <f t="shared" si="3"/>
        <v>38798</v>
      </c>
      <c r="J35" s="1135">
        <f t="shared" si="3"/>
        <v>33145</v>
      </c>
      <c r="K35" s="1067">
        <f t="shared" si="3"/>
        <v>9747</v>
      </c>
      <c r="L35" s="1067">
        <f>SUM(L25:L34)</f>
        <v>8979</v>
      </c>
      <c r="M35" s="1067">
        <f t="shared" si="3"/>
        <v>0</v>
      </c>
      <c r="N35" s="1070">
        <f t="shared" si="3"/>
        <v>0</v>
      </c>
      <c r="O35" s="1036">
        <f t="shared" si="1"/>
        <v>18726</v>
      </c>
      <c r="P35" s="1037">
        <f t="shared" si="2"/>
        <v>56.497209232161715</v>
      </c>
      <c r="Q35" s="1103"/>
      <c r="R35" s="1067">
        <f>SUM(R25:R34)</f>
        <v>18726</v>
      </c>
      <c r="S35" s="1088">
        <f>SUM(S25:S34)</f>
        <v>0</v>
      </c>
      <c r="T35" s="1067">
        <f>SUM(T25:T34)</f>
        <v>0</v>
      </c>
    </row>
    <row r="36" spans="1:20" ht="15.75" thickBot="1">
      <c r="A36" s="402" t="s">
        <v>585</v>
      </c>
      <c r="B36" s="403" t="s">
        <v>586</v>
      </c>
      <c r="C36" s="298">
        <v>0</v>
      </c>
      <c r="D36" s="298">
        <v>0</v>
      </c>
      <c r="E36" s="481">
        <v>601</v>
      </c>
      <c r="F36" s="1073">
        <v>2142</v>
      </c>
      <c r="G36" s="1073">
        <v>2321</v>
      </c>
      <c r="H36" s="1073">
        <v>2334</v>
      </c>
      <c r="I36" s="1075">
        <v>2667</v>
      </c>
      <c r="J36" s="1124"/>
      <c r="K36" s="1032">
        <v>863</v>
      </c>
      <c r="L36" s="989">
        <f t="shared" si="0"/>
        <v>872</v>
      </c>
      <c r="M36" s="1021"/>
      <c r="N36" s="991"/>
      <c r="O36" s="1036">
        <f t="shared" si="1"/>
        <v>1735</v>
      </c>
      <c r="P36" s="1037" t="e">
        <f t="shared" si="2"/>
        <v>#DIV/0!</v>
      </c>
      <c r="Q36" s="1103"/>
      <c r="R36" s="1120">
        <v>1735</v>
      </c>
      <c r="S36" s="1132"/>
      <c r="T36" s="1075"/>
    </row>
    <row r="37" spans="1:20" ht="15.75" thickBot="1">
      <c r="A37" s="415" t="s">
        <v>587</v>
      </c>
      <c r="B37" s="416" t="s">
        <v>588</v>
      </c>
      <c r="C37" s="417">
        <v>1190</v>
      </c>
      <c r="D37" s="417">
        <v>1857</v>
      </c>
      <c r="E37" s="489">
        <v>602</v>
      </c>
      <c r="F37" s="1076">
        <v>380</v>
      </c>
      <c r="G37" s="1076">
        <v>367</v>
      </c>
      <c r="H37" s="1076">
        <v>359</v>
      </c>
      <c r="I37" s="1077">
        <v>111</v>
      </c>
      <c r="J37" s="1126"/>
      <c r="K37" s="1042">
        <v>44</v>
      </c>
      <c r="L37" s="989">
        <f t="shared" si="0"/>
        <v>20</v>
      </c>
      <c r="M37" s="990"/>
      <c r="N37" s="991"/>
      <c r="O37" s="1036">
        <f t="shared" si="1"/>
        <v>64</v>
      </c>
      <c r="P37" s="1037" t="e">
        <f t="shared" si="2"/>
        <v>#DIV/0!</v>
      </c>
      <c r="Q37" s="1103"/>
      <c r="R37" s="1113">
        <v>64</v>
      </c>
      <c r="S37" s="1127"/>
      <c r="T37" s="1077"/>
    </row>
    <row r="38" spans="1:20" ht="15.75" thickBot="1">
      <c r="A38" s="415" t="s">
        <v>589</v>
      </c>
      <c r="B38" s="416" t="s">
        <v>590</v>
      </c>
      <c r="C38" s="417">
        <v>0</v>
      </c>
      <c r="D38" s="417">
        <v>0</v>
      </c>
      <c r="E38" s="489">
        <v>604</v>
      </c>
      <c r="F38" s="1076">
        <v>813</v>
      </c>
      <c r="G38" s="1076">
        <v>799</v>
      </c>
      <c r="H38" s="1076">
        <v>658</v>
      </c>
      <c r="I38" s="1077">
        <v>712</v>
      </c>
      <c r="J38" s="1126"/>
      <c r="K38" s="1042">
        <v>153</v>
      </c>
      <c r="L38" s="989">
        <f t="shared" si="0"/>
        <v>305</v>
      </c>
      <c r="M38" s="990"/>
      <c r="N38" s="991"/>
      <c r="O38" s="1036">
        <f t="shared" si="1"/>
        <v>458</v>
      </c>
      <c r="P38" s="1037" t="e">
        <f t="shared" si="2"/>
        <v>#DIV/0!</v>
      </c>
      <c r="Q38" s="1103"/>
      <c r="R38" s="1113">
        <v>458</v>
      </c>
      <c r="S38" s="1127"/>
      <c r="T38" s="1077"/>
    </row>
    <row r="39" spans="1:20" ht="15.75" thickBot="1">
      <c r="A39" s="415" t="s">
        <v>591</v>
      </c>
      <c r="B39" s="416" t="s">
        <v>592</v>
      </c>
      <c r="C39" s="417">
        <v>12472</v>
      </c>
      <c r="D39" s="417">
        <v>13728</v>
      </c>
      <c r="E39" s="489" t="s">
        <v>593</v>
      </c>
      <c r="F39" s="1076">
        <v>29448</v>
      </c>
      <c r="G39" s="1076">
        <v>31500</v>
      </c>
      <c r="H39" s="1076">
        <v>34304</v>
      </c>
      <c r="I39" s="1077">
        <v>34233</v>
      </c>
      <c r="J39" s="1126">
        <v>33145</v>
      </c>
      <c r="K39" s="1042">
        <v>8173</v>
      </c>
      <c r="L39" s="989">
        <f t="shared" si="0"/>
        <v>7932</v>
      </c>
      <c r="M39" s="990"/>
      <c r="N39" s="991"/>
      <c r="O39" s="1036">
        <f t="shared" si="1"/>
        <v>16105</v>
      </c>
      <c r="P39" s="1037">
        <f t="shared" si="2"/>
        <v>48.589530849298534</v>
      </c>
      <c r="Q39" s="1103"/>
      <c r="R39" s="1113">
        <v>16105</v>
      </c>
      <c r="S39" s="1127"/>
      <c r="T39" s="1077"/>
    </row>
    <row r="40" spans="1:20" ht="15.75" thickBot="1">
      <c r="A40" s="378" t="s">
        <v>594</v>
      </c>
      <c r="B40" s="422"/>
      <c r="C40" s="423">
        <v>12330</v>
      </c>
      <c r="D40" s="423">
        <v>13218</v>
      </c>
      <c r="E40" s="496" t="s">
        <v>595</v>
      </c>
      <c r="F40" s="1078">
        <v>925.58</v>
      </c>
      <c r="G40" s="1078">
        <v>1078</v>
      </c>
      <c r="H40" s="1078">
        <v>689</v>
      </c>
      <c r="I40" s="1079">
        <v>1325</v>
      </c>
      <c r="J40" s="1133"/>
      <c r="K40" s="1064">
        <v>174</v>
      </c>
      <c r="L40" s="989">
        <f t="shared" si="0"/>
        <v>190</v>
      </c>
      <c r="M40" s="1003"/>
      <c r="N40" s="991"/>
      <c r="O40" s="1036">
        <f t="shared" si="1"/>
        <v>364</v>
      </c>
      <c r="P40" s="1037" t="e">
        <f t="shared" si="2"/>
        <v>#DIV/0!</v>
      </c>
      <c r="Q40" s="1103"/>
      <c r="R40" s="1109">
        <v>364</v>
      </c>
      <c r="S40" s="1134"/>
      <c r="T40" s="1079"/>
    </row>
    <row r="41" spans="1:20" ht="15.75" thickBot="1">
      <c r="A41" s="505" t="s">
        <v>596</v>
      </c>
      <c r="B41" s="506" t="s">
        <v>597</v>
      </c>
      <c r="C41" s="507">
        <f>SUM(C36:C40)</f>
        <v>25992</v>
      </c>
      <c r="D41" s="507">
        <f>SUM(D36:D40)</f>
        <v>28803</v>
      </c>
      <c r="E41" s="508" t="s">
        <v>529</v>
      </c>
      <c r="F41" s="1067">
        <f>SUM(F36:F40)</f>
        <v>33708.58</v>
      </c>
      <c r="G41" s="1067">
        <f>SUM(G36:G40)</f>
        <v>36065</v>
      </c>
      <c r="H41" s="1067">
        <v>38344</v>
      </c>
      <c r="I41" s="1067">
        <f aca="true" t="shared" si="4" ref="I41:N41">SUM(I36:I40)</f>
        <v>39048</v>
      </c>
      <c r="J41" s="1135">
        <f t="shared" si="4"/>
        <v>33145</v>
      </c>
      <c r="K41" s="1067">
        <f t="shared" si="4"/>
        <v>9407</v>
      </c>
      <c r="L41" s="1080">
        <f t="shared" si="4"/>
        <v>9319</v>
      </c>
      <c r="M41" s="1067">
        <f t="shared" si="4"/>
        <v>0</v>
      </c>
      <c r="N41" s="1070">
        <f t="shared" si="4"/>
        <v>0</v>
      </c>
      <c r="O41" s="1036">
        <f t="shared" si="1"/>
        <v>18726</v>
      </c>
      <c r="P41" s="1037">
        <f t="shared" si="2"/>
        <v>56.497209232161715</v>
      </c>
      <c r="Q41" s="1103"/>
      <c r="R41" s="1067">
        <f>SUM(R36:R40)</f>
        <v>18726</v>
      </c>
      <c r="S41" s="1088">
        <f>SUM(S36:S40)</f>
        <v>0</v>
      </c>
      <c r="T41" s="1067">
        <f>SUM(T36:T40)</f>
        <v>0</v>
      </c>
    </row>
    <row r="42" spans="1:20" ht="6.75" customHeight="1" thickBot="1">
      <c r="A42" s="378"/>
      <c r="B42" s="252"/>
      <c r="C42" s="253"/>
      <c r="D42" s="253"/>
      <c r="E42" s="525"/>
      <c r="F42" s="1078"/>
      <c r="G42" s="1078"/>
      <c r="H42" s="1078"/>
      <c r="I42" s="1082"/>
      <c r="J42" s="1136"/>
      <c r="K42" s="1078"/>
      <c r="L42" s="1084"/>
      <c r="M42" s="1085">
        <f>S42-L42</f>
        <v>0</v>
      </c>
      <c r="N42" s="1084"/>
      <c r="O42" s="1036">
        <f t="shared" si="1"/>
        <v>0</v>
      </c>
      <c r="P42" s="1037" t="e">
        <f t="shared" si="2"/>
        <v>#DIV/0!</v>
      </c>
      <c r="Q42" s="1103"/>
      <c r="R42" s="1137"/>
      <c r="S42" s="1082"/>
      <c r="T42" s="1082"/>
    </row>
    <row r="43" spans="1:20" ht="15.75" thickBot="1">
      <c r="A43" s="535" t="s">
        <v>598</v>
      </c>
      <c r="B43" s="506" t="s">
        <v>560</v>
      </c>
      <c r="C43" s="507">
        <f>+C41-C39</f>
        <v>13520</v>
      </c>
      <c r="D43" s="507">
        <f>+D41-D39</f>
        <v>15075</v>
      </c>
      <c r="E43" s="508" t="s">
        <v>529</v>
      </c>
      <c r="F43" s="1071">
        <f aca="true" t="shared" si="5" ref="F43:N43">F41-F39</f>
        <v>4260.580000000002</v>
      </c>
      <c r="G43" s="1071">
        <f t="shared" si="5"/>
        <v>4565</v>
      </c>
      <c r="H43" s="1071">
        <f t="shared" si="5"/>
        <v>4040</v>
      </c>
      <c r="I43" s="1067">
        <f t="shared" si="5"/>
        <v>4815</v>
      </c>
      <c r="J43" s="1067">
        <f t="shared" si="5"/>
        <v>0</v>
      </c>
      <c r="K43" s="1067">
        <f t="shared" si="5"/>
        <v>1234</v>
      </c>
      <c r="L43" s="1080">
        <f t="shared" si="5"/>
        <v>1387</v>
      </c>
      <c r="M43" s="1067">
        <f t="shared" si="5"/>
        <v>0</v>
      </c>
      <c r="N43" s="1088">
        <f t="shared" si="5"/>
        <v>0</v>
      </c>
      <c r="O43" s="1036">
        <f t="shared" si="1"/>
        <v>2621</v>
      </c>
      <c r="P43" s="1037" t="e">
        <f t="shared" si="2"/>
        <v>#DIV/0!</v>
      </c>
      <c r="Q43" s="1103"/>
      <c r="R43" s="1067">
        <f>R41-R39</f>
        <v>2621</v>
      </c>
      <c r="S43" s="1088">
        <f>S41-S39</f>
        <v>0</v>
      </c>
      <c r="T43" s="1067">
        <f>T41-T39</f>
        <v>0</v>
      </c>
    </row>
    <row r="44" spans="1:20" ht="15.75" thickBot="1">
      <c r="A44" s="505" t="s">
        <v>599</v>
      </c>
      <c r="B44" s="506" t="s">
        <v>600</v>
      </c>
      <c r="C44" s="507">
        <f>+C41-C35</f>
        <v>93</v>
      </c>
      <c r="D44" s="507">
        <f>+D41-D35</f>
        <v>-465</v>
      </c>
      <c r="E44" s="508" t="s">
        <v>529</v>
      </c>
      <c r="F44" s="1071">
        <f aca="true" t="shared" si="6" ref="F44:N44">F41-F35</f>
        <v>129.58000000000175</v>
      </c>
      <c r="G44" s="1071">
        <f t="shared" si="6"/>
        <v>1</v>
      </c>
      <c r="H44" s="1071">
        <f t="shared" si="6"/>
        <v>173</v>
      </c>
      <c r="I44" s="1067">
        <f t="shared" si="6"/>
        <v>250</v>
      </c>
      <c r="J44" s="1067">
        <f t="shared" si="6"/>
        <v>0</v>
      </c>
      <c r="K44" s="1067">
        <f t="shared" si="6"/>
        <v>-340</v>
      </c>
      <c r="L44" s="1080">
        <f t="shared" si="6"/>
        <v>340</v>
      </c>
      <c r="M44" s="1067">
        <f t="shared" si="6"/>
        <v>0</v>
      </c>
      <c r="N44" s="1088">
        <f t="shared" si="6"/>
        <v>0</v>
      </c>
      <c r="O44" s="1036">
        <f t="shared" si="1"/>
        <v>0</v>
      </c>
      <c r="P44" s="1037" t="e">
        <f t="shared" si="2"/>
        <v>#DIV/0!</v>
      </c>
      <c r="Q44" s="1103"/>
      <c r="R44" s="1067">
        <f>R41-R35</f>
        <v>0</v>
      </c>
      <c r="S44" s="1088">
        <f>S41-S35</f>
        <v>0</v>
      </c>
      <c r="T44" s="1067">
        <f>T41-T35</f>
        <v>0</v>
      </c>
    </row>
    <row r="45" spans="1:20" ht="15.75" thickBot="1">
      <c r="A45" s="537" t="s">
        <v>601</v>
      </c>
      <c r="B45" s="538" t="s">
        <v>560</v>
      </c>
      <c r="C45" s="539">
        <f>+C44-C39</f>
        <v>-12379</v>
      </c>
      <c r="D45" s="539">
        <f>+D44-D39</f>
        <v>-14193</v>
      </c>
      <c r="E45" s="540" t="s">
        <v>529</v>
      </c>
      <c r="F45" s="1071">
        <f aca="true" t="shared" si="7" ref="F45:N45">F44-F39</f>
        <v>-29318.42</v>
      </c>
      <c r="G45" s="1071">
        <f t="shared" si="7"/>
        <v>-31499</v>
      </c>
      <c r="H45" s="1071">
        <f t="shared" si="7"/>
        <v>-34131</v>
      </c>
      <c r="I45" s="1067">
        <f t="shared" si="7"/>
        <v>-33983</v>
      </c>
      <c r="J45" s="1067">
        <f t="shared" si="7"/>
        <v>-33145</v>
      </c>
      <c r="K45" s="1067">
        <f t="shared" si="7"/>
        <v>-8513</v>
      </c>
      <c r="L45" s="1080">
        <f t="shared" si="7"/>
        <v>-7592</v>
      </c>
      <c r="M45" s="1067">
        <f t="shared" si="7"/>
        <v>0</v>
      </c>
      <c r="N45" s="1088">
        <f t="shared" si="7"/>
        <v>0</v>
      </c>
      <c r="O45" s="1036">
        <f t="shared" si="1"/>
        <v>-16105</v>
      </c>
      <c r="P45" s="1071">
        <f t="shared" si="2"/>
        <v>48.589530849298534</v>
      </c>
      <c r="Q45" s="1103"/>
      <c r="R45" s="1067">
        <f>R44-R39</f>
        <v>-16105</v>
      </c>
      <c r="S45" s="1088">
        <f>S44-S39</f>
        <v>0</v>
      </c>
      <c r="T45" s="1067">
        <f>T44-T39</f>
        <v>0</v>
      </c>
    </row>
    <row r="48" spans="1:20" ht="14.25">
      <c r="A48" s="1089" t="s">
        <v>675</v>
      </c>
      <c r="O48"/>
      <c r="P48"/>
      <c r="Q48"/>
      <c r="R48"/>
      <c r="S48"/>
      <c r="T48"/>
    </row>
    <row r="49" spans="1:20" ht="14.25">
      <c r="A49" s="1090" t="s">
        <v>676</v>
      </c>
      <c r="O49"/>
      <c r="P49"/>
      <c r="Q49"/>
      <c r="R49"/>
      <c r="S49"/>
      <c r="T49"/>
    </row>
    <row r="50" spans="1:20" ht="14.25">
      <c r="A50" s="1091" t="s">
        <v>677</v>
      </c>
      <c r="O50"/>
      <c r="P50"/>
      <c r="Q50"/>
      <c r="R50"/>
      <c r="S50"/>
      <c r="T50"/>
    </row>
    <row r="51" spans="1:20" ht="14.25">
      <c r="A51" s="1092"/>
      <c r="O51"/>
      <c r="P51"/>
      <c r="Q51"/>
      <c r="R51"/>
      <c r="S51"/>
      <c r="T51"/>
    </row>
    <row r="52" spans="15:20" ht="12.75">
      <c r="O52"/>
      <c r="P52"/>
      <c r="Q52"/>
      <c r="R52"/>
      <c r="S52"/>
      <c r="T52"/>
    </row>
    <row r="53" spans="15:20" ht="12.75">
      <c r="O53"/>
      <c r="P53"/>
      <c r="Q53"/>
      <c r="R53"/>
      <c r="S53"/>
      <c r="T53"/>
    </row>
    <row r="54" spans="15:20" ht="12.75">
      <c r="O54"/>
      <c r="P54"/>
      <c r="Q54"/>
      <c r="R54"/>
      <c r="S54"/>
      <c r="T54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37.7109375" style="0" customWidth="1"/>
    <col min="2" max="2" width="13.57421875" style="0" customWidth="1"/>
    <col min="3" max="4" width="0" style="0" hidden="1" customWidth="1"/>
    <col min="5" max="5" width="6.421875" style="349" customWidth="1"/>
    <col min="6" max="6" width="11.7109375" style="0" customWidth="1"/>
    <col min="7" max="8" width="11.57421875" style="0" customWidth="1"/>
    <col min="9" max="9" width="11.57421875" style="529" customWidth="1"/>
    <col min="10" max="10" width="11.421875" style="529" customWidth="1"/>
    <col min="11" max="11" width="9.8515625" style="529" customWidth="1"/>
    <col min="12" max="12" width="9.140625" style="529" customWidth="1"/>
    <col min="13" max="13" width="9.28125" style="529" customWidth="1"/>
    <col min="14" max="14" width="9.140625" style="529" customWidth="1"/>
    <col min="15" max="15" width="12.00390625" style="529" customWidth="1"/>
    <col min="16" max="16" width="9.140625" style="878" customWidth="1"/>
    <col min="17" max="17" width="3.421875" style="529" customWidth="1"/>
    <col min="18" max="18" width="12.57421875" style="529" customWidth="1"/>
    <col min="19" max="19" width="11.8515625" style="529" customWidth="1"/>
    <col min="20" max="20" width="12.00390625" style="529" customWidth="1"/>
  </cols>
  <sheetData>
    <row r="1" spans="1:11" ht="26.25">
      <c r="A1" s="348" t="s">
        <v>667</v>
      </c>
      <c r="J1" s="304"/>
      <c r="K1" s="304"/>
    </row>
    <row r="2" spans="1:11" ht="21.75" customHeight="1">
      <c r="A2" s="1138" t="s">
        <v>501</v>
      </c>
      <c r="B2" s="351"/>
      <c r="J2" s="304"/>
      <c r="K2" s="304"/>
    </row>
    <row r="3" spans="1:11" ht="12.75">
      <c r="A3" s="235"/>
      <c r="J3" s="304"/>
      <c r="K3" s="304"/>
    </row>
    <row r="4" spans="2:11" ht="13.5" thickBot="1">
      <c r="B4" s="352"/>
      <c r="C4" s="352"/>
      <c r="D4" s="352"/>
      <c r="E4" s="353"/>
      <c r="F4" s="352"/>
      <c r="G4" s="352"/>
      <c r="J4" s="304"/>
      <c r="K4" s="304"/>
    </row>
    <row r="5" spans="1:11" ht="16.5" thickBot="1">
      <c r="A5" s="234" t="s">
        <v>502</v>
      </c>
      <c r="B5" s="676" t="s">
        <v>697</v>
      </c>
      <c r="C5" s="677"/>
      <c r="D5" s="677"/>
      <c r="E5" s="678"/>
      <c r="F5" s="677"/>
      <c r="G5" s="679"/>
      <c r="H5" s="359"/>
      <c r="I5" s="946"/>
      <c r="J5" s="947"/>
      <c r="K5" s="947"/>
    </row>
    <row r="6" spans="1:11" ht="23.25" customHeight="1" thickBot="1">
      <c r="A6" s="235" t="s">
        <v>503</v>
      </c>
      <c r="J6" s="304"/>
      <c r="K6" s="304"/>
    </row>
    <row r="7" spans="1:20" ht="15.75" thickBot="1">
      <c r="A7" s="1358"/>
      <c r="B7" s="1359"/>
      <c r="C7" s="1359"/>
      <c r="D7" s="1359"/>
      <c r="E7" s="1360"/>
      <c r="F7" s="1359"/>
      <c r="G7" s="1359"/>
      <c r="H7" s="1361"/>
      <c r="I7" s="1362"/>
      <c r="J7" s="1140" t="s">
        <v>6</v>
      </c>
      <c r="K7" s="1141" t="s">
        <v>504</v>
      </c>
      <c r="L7" s="1142"/>
      <c r="M7" s="1143"/>
      <c r="N7" s="1144"/>
      <c r="O7" s="1145" t="s">
        <v>505</v>
      </c>
      <c r="P7" s="1146" t="s">
        <v>506</v>
      </c>
      <c r="R7" s="1147" t="s">
        <v>669</v>
      </c>
      <c r="S7" s="1147" t="s">
        <v>670</v>
      </c>
      <c r="T7" s="1147" t="s">
        <v>669</v>
      </c>
    </row>
    <row r="8" spans="1:20" ht="13.5" thickBot="1">
      <c r="A8" s="1363" t="s">
        <v>4</v>
      </c>
      <c r="B8" s="691" t="s">
        <v>507</v>
      </c>
      <c r="C8" s="691" t="s">
        <v>508</v>
      </c>
      <c r="D8" s="691" t="s">
        <v>509</v>
      </c>
      <c r="E8" s="691" t="s">
        <v>510</v>
      </c>
      <c r="F8" s="691" t="s">
        <v>671</v>
      </c>
      <c r="G8" s="691" t="s">
        <v>511</v>
      </c>
      <c r="H8" s="692" t="s">
        <v>512</v>
      </c>
      <c r="I8" s="1148" t="s">
        <v>513</v>
      </c>
      <c r="J8" s="1149">
        <v>2011</v>
      </c>
      <c r="K8" s="1150" t="s">
        <v>516</v>
      </c>
      <c r="L8" s="1151" t="s">
        <v>519</v>
      </c>
      <c r="M8" s="1151" t="s">
        <v>522</v>
      </c>
      <c r="N8" s="1152" t="s">
        <v>525</v>
      </c>
      <c r="O8" s="1153" t="s">
        <v>526</v>
      </c>
      <c r="P8" s="1154" t="s">
        <v>527</v>
      </c>
      <c r="R8" s="1155" t="s">
        <v>672</v>
      </c>
      <c r="S8" s="1156" t="s">
        <v>673</v>
      </c>
      <c r="T8" s="1156" t="s">
        <v>674</v>
      </c>
    </row>
    <row r="9" spans="1:20" ht="12.75">
      <c r="A9" s="1364" t="s">
        <v>528</v>
      </c>
      <c r="B9" s="1365"/>
      <c r="C9" s="1366">
        <v>104</v>
      </c>
      <c r="D9" s="1366">
        <v>104</v>
      </c>
      <c r="E9" s="1367"/>
      <c r="F9" s="1368">
        <v>19</v>
      </c>
      <c r="G9" s="1368">
        <v>19</v>
      </c>
      <c r="H9" s="1368">
        <v>19</v>
      </c>
      <c r="I9" s="1369">
        <v>19</v>
      </c>
      <c r="J9" s="1159"/>
      <c r="K9" s="1160">
        <v>19</v>
      </c>
      <c r="L9" s="967"/>
      <c r="M9" s="1161"/>
      <c r="N9" s="1162"/>
      <c r="O9" s="1163" t="s">
        <v>529</v>
      </c>
      <c r="P9" s="1164" t="s">
        <v>529</v>
      </c>
      <c r="Q9" s="1103"/>
      <c r="R9" s="1165">
        <v>19</v>
      </c>
      <c r="S9" s="1158"/>
      <c r="T9" s="1158"/>
    </row>
    <row r="10" spans="1:20" ht="13.5" thickBot="1">
      <c r="A10" s="1370" t="s">
        <v>530</v>
      </c>
      <c r="B10" s="1371"/>
      <c r="C10" s="1372">
        <v>101</v>
      </c>
      <c r="D10" s="1372">
        <v>104</v>
      </c>
      <c r="E10" s="1373"/>
      <c r="F10" s="1374">
        <v>15</v>
      </c>
      <c r="G10" s="1374">
        <v>15</v>
      </c>
      <c r="H10" s="1374">
        <v>15</v>
      </c>
      <c r="I10" s="1375">
        <v>15</v>
      </c>
      <c r="J10" s="1168"/>
      <c r="K10" s="1169">
        <v>15</v>
      </c>
      <c r="L10" s="1170"/>
      <c r="M10" s="1171"/>
      <c r="N10" s="1172"/>
      <c r="O10" s="1173" t="s">
        <v>529</v>
      </c>
      <c r="P10" s="1174" t="s">
        <v>529</v>
      </c>
      <c r="Q10" s="1103"/>
      <c r="R10" s="1175">
        <v>15</v>
      </c>
      <c r="S10" s="1167"/>
      <c r="T10" s="1167"/>
    </row>
    <row r="11" spans="1:20" ht="12.75">
      <c r="A11" s="1376" t="s">
        <v>531</v>
      </c>
      <c r="B11" s="722" t="s">
        <v>532</v>
      </c>
      <c r="C11" s="1377">
        <v>37915</v>
      </c>
      <c r="D11" s="1377">
        <v>39774</v>
      </c>
      <c r="E11" s="724" t="s">
        <v>533</v>
      </c>
      <c r="F11" s="1378">
        <v>4746</v>
      </c>
      <c r="G11" s="1378">
        <v>4798</v>
      </c>
      <c r="H11" s="1378">
        <v>4874</v>
      </c>
      <c r="I11" s="1379">
        <v>4864</v>
      </c>
      <c r="J11" s="1178" t="s">
        <v>529</v>
      </c>
      <c r="K11" s="1179">
        <v>4901</v>
      </c>
      <c r="L11" s="1180">
        <f>R11-K11</f>
        <v>41</v>
      </c>
      <c r="M11" s="1181"/>
      <c r="N11" s="1182"/>
      <c r="O11" s="1183" t="s">
        <v>529</v>
      </c>
      <c r="P11" s="1184" t="s">
        <v>529</v>
      </c>
      <c r="Q11" s="1103"/>
      <c r="R11" s="1165">
        <v>4942</v>
      </c>
      <c r="S11" s="1177"/>
      <c r="T11" s="1177"/>
    </row>
    <row r="12" spans="1:20" ht="12.75">
      <c r="A12" s="1380" t="s">
        <v>534</v>
      </c>
      <c r="B12" s="735" t="s">
        <v>535</v>
      </c>
      <c r="C12" s="1381">
        <v>-16164</v>
      </c>
      <c r="D12" s="1381">
        <v>-17825</v>
      </c>
      <c r="E12" s="724" t="s">
        <v>536</v>
      </c>
      <c r="F12" s="1378">
        <v>-4512</v>
      </c>
      <c r="G12" s="1378">
        <v>-4656</v>
      </c>
      <c r="H12" s="1378">
        <v>-4815</v>
      </c>
      <c r="I12" s="1379">
        <v>4806</v>
      </c>
      <c r="J12" s="1185" t="s">
        <v>529</v>
      </c>
      <c r="K12" s="1186">
        <v>4842</v>
      </c>
      <c r="L12" s="1180">
        <f aca="true" t="shared" si="0" ref="L12:L40">R12-K12</f>
        <v>42</v>
      </c>
      <c r="M12" s="1181"/>
      <c r="N12" s="1182"/>
      <c r="O12" s="1183" t="s">
        <v>529</v>
      </c>
      <c r="P12" s="1184" t="s">
        <v>529</v>
      </c>
      <c r="Q12" s="1103"/>
      <c r="R12" s="1187">
        <v>4884</v>
      </c>
      <c r="S12" s="1177"/>
      <c r="T12" s="1177"/>
    </row>
    <row r="13" spans="1:20" ht="12.75">
      <c r="A13" s="1380" t="s">
        <v>537</v>
      </c>
      <c r="B13" s="735" t="s">
        <v>538</v>
      </c>
      <c r="C13" s="1381">
        <v>604</v>
      </c>
      <c r="D13" s="1381">
        <v>619</v>
      </c>
      <c r="E13" s="724" t="s">
        <v>539</v>
      </c>
      <c r="F13" s="1378">
        <v>24</v>
      </c>
      <c r="G13" s="1378">
        <v>24</v>
      </c>
      <c r="H13" s="1378">
        <v>28</v>
      </c>
      <c r="I13" s="1379">
        <v>31</v>
      </c>
      <c r="J13" s="1185" t="s">
        <v>529</v>
      </c>
      <c r="K13" s="1186">
        <v>17</v>
      </c>
      <c r="L13" s="1180">
        <f t="shared" si="0"/>
        <v>-12</v>
      </c>
      <c r="M13" s="1181"/>
      <c r="N13" s="1182"/>
      <c r="O13" s="1183" t="s">
        <v>529</v>
      </c>
      <c r="P13" s="1184" t="s">
        <v>529</v>
      </c>
      <c r="Q13" s="1103"/>
      <c r="R13" s="1187">
        <v>5</v>
      </c>
      <c r="S13" s="1177"/>
      <c r="T13" s="1177"/>
    </row>
    <row r="14" spans="1:20" ht="12.75">
      <c r="A14" s="1380" t="s">
        <v>540</v>
      </c>
      <c r="B14" s="735" t="s">
        <v>541</v>
      </c>
      <c r="C14" s="1381">
        <v>221</v>
      </c>
      <c r="D14" s="1381">
        <v>610</v>
      </c>
      <c r="E14" s="724" t="s">
        <v>529</v>
      </c>
      <c r="F14" s="1378">
        <v>50</v>
      </c>
      <c r="G14" s="1378">
        <v>305</v>
      </c>
      <c r="H14" s="1378">
        <v>337</v>
      </c>
      <c r="I14" s="1379">
        <v>364</v>
      </c>
      <c r="J14" s="1185" t="s">
        <v>529</v>
      </c>
      <c r="K14" s="1186">
        <v>1604</v>
      </c>
      <c r="L14" s="1180">
        <f t="shared" si="0"/>
        <v>-377</v>
      </c>
      <c r="M14" s="1181"/>
      <c r="N14" s="1182"/>
      <c r="O14" s="1183" t="s">
        <v>529</v>
      </c>
      <c r="P14" s="1184" t="s">
        <v>529</v>
      </c>
      <c r="Q14" s="1103"/>
      <c r="R14" s="1187">
        <v>1227</v>
      </c>
      <c r="S14" s="1177"/>
      <c r="T14" s="1177"/>
    </row>
    <row r="15" spans="1:20" ht="13.5" thickBot="1">
      <c r="A15" s="1364" t="s">
        <v>542</v>
      </c>
      <c r="B15" s="741" t="s">
        <v>543</v>
      </c>
      <c r="C15" s="1382">
        <v>2021</v>
      </c>
      <c r="D15" s="1382">
        <v>852</v>
      </c>
      <c r="E15" s="743" t="s">
        <v>544</v>
      </c>
      <c r="F15" s="1383">
        <v>917</v>
      </c>
      <c r="G15" s="1383">
        <v>1150</v>
      </c>
      <c r="H15" s="1383">
        <v>970</v>
      </c>
      <c r="I15" s="1384">
        <v>1018</v>
      </c>
      <c r="J15" s="1190" t="s">
        <v>529</v>
      </c>
      <c r="K15" s="1191">
        <v>1089</v>
      </c>
      <c r="L15" s="1192">
        <f t="shared" si="0"/>
        <v>1267</v>
      </c>
      <c r="M15" s="1193"/>
      <c r="N15" s="1194"/>
      <c r="O15" s="1163" t="s">
        <v>529</v>
      </c>
      <c r="P15" s="1164" t="s">
        <v>529</v>
      </c>
      <c r="Q15" s="1103"/>
      <c r="R15" s="1195">
        <v>2356</v>
      </c>
      <c r="S15" s="1189"/>
      <c r="T15" s="1189"/>
    </row>
    <row r="16" spans="1:20" ht="13.5" thickBot="1">
      <c r="A16" s="1385" t="s">
        <v>545</v>
      </c>
      <c r="B16" s="1386"/>
      <c r="C16" s="1387">
        <v>24618</v>
      </c>
      <c r="D16" s="1387">
        <v>24087</v>
      </c>
      <c r="E16" s="1388"/>
      <c r="F16" s="1389">
        <v>1254</v>
      </c>
      <c r="G16" s="1389">
        <v>1655</v>
      </c>
      <c r="H16" s="1390">
        <v>1438</v>
      </c>
      <c r="I16" s="1391">
        <v>1471</v>
      </c>
      <c r="J16" s="1198" t="s">
        <v>529</v>
      </c>
      <c r="K16" s="1199">
        <v>2769</v>
      </c>
      <c r="L16" s="1200">
        <f t="shared" si="0"/>
        <v>877</v>
      </c>
      <c r="M16" s="1201"/>
      <c r="N16" s="1202"/>
      <c r="O16" s="1203" t="s">
        <v>529</v>
      </c>
      <c r="P16" s="1204" t="s">
        <v>529</v>
      </c>
      <c r="Q16" s="1103"/>
      <c r="R16" s="1205">
        <f>R11-R12+R13+R14+R15</f>
        <v>3646</v>
      </c>
      <c r="S16" s="1197"/>
      <c r="T16" s="1197"/>
    </row>
    <row r="17" spans="1:20" ht="12.75">
      <c r="A17" s="1364" t="s">
        <v>546</v>
      </c>
      <c r="B17" s="722" t="s">
        <v>547</v>
      </c>
      <c r="C17" s="1377">
        <v>7043</v>
      </c>
      <c r="D17" s="1377">
        <v>7240</v>
      </c>
      <c r="E17" s="743">
        <v>401</v>
      </c>
      <c r="F17" s="1383">
        <v>242</v>
      </c>
      <c r="G17" s="1383">
        <v>152</v>
      </c>
      <c r="H17" s="1383">
        <v>68</v>
      </c>
      <c r="I17" s="1384">
        <v>68</v>
      </c>
      <c r="J17" s="1178" t="s">
        <v>529</v>
      </c>
      <c r="K17" s="1191">
        <v>68</v>
      </c>
      <c r="L17" s="1206">
        <f t="shared" si="0"/>
        <v>0</v>
      </c>
      <c r="M17" s="1207"/>
      <c r="N17" s="1208"/>
      <c r="O17" s="1163" t="s">
        <v>529</v>
      </c>
      <c r="P17" s="1164" t="s">
        <v>529</v>
      </c>
      <c r="Q17" s="1103"/>
      <c r="R17" s="1209">
        <v>68</v>
      </c>
      <c r="S17" s="1189"/>
      <c r="T17" s="1189"/>
    </row>
    <row r="18" spans="1:20" ht="12.75">
      <c r="A18" s="1380" t="s">
        <v>548</v>
      </c>
      <c r="B18" s="735" t="s">
        <v>549</v>
      </c>
      <c r="C18" s="1381">
        <v>1001</v>
      </c>
      <c r="D18" s="1381">
        <v>820</v>
      </c>
      <c r="E18" s="724" t="s">
        <v>550</v>
      </c>
      <c r="F18" s="1378">
        <v>497</v>
      </c>
      <c r="G18" s="1378">
        <v>475</v>
      </c>
      <c r="H18" s="1378">
        <v>253</v>
      </c>
      <c r="I18" s="1379">
        <v>420</v>
      </c>
      <c r="J18" s="1185" t="s">
        <v>529</v>
      </c>
      <c r="K18" s="1186">
        <v>474</v>
      </c>
      <c r="L18" s="1180">
        <f t="shared" si="0"/>
        <v>-31</v>
      </c>
      <c r="M18" s="1181"/>
      <c r="N18" s="1182"/>
      <c r="O18" s="1183" t="s">
        <v>529</v>
      </c>
      <c r="P18" s="1184" t="s">
        <v>529</v>
      </c>
      <c r="Q18" s="1103"/>
      <c r="R18" s="1187">
        <v>443</v>
      </c>
      <c r="S18" s="1177"/>
      <c r="T18" s="1177"/>
    </row>
    <row r="19" spans="1:20" ht="12.75">
      <c r="A19" s="1380" t="s">
        <v>551</v>
      </c>
      <c r="B19" s="735" t="s">
        <v>552</v>
      </c>
      <c r="C19" s="1381">
        <v>14718</v>
      </c>
      <c r="D19" s="1381">
        <v>14718</v>
      </c>
      <c r="E19" s="724" t="s">
        <v>529</v>
      </c>
      <c r="F19" s="1378">
        <v>0</v>
      </c>
      <c r="G19" s="1378">
        <v>0</v>
      </c>
      <c r="H19" s="1378">
        <v>0</v>
      </c>
      <c r="I19" s="1379">
        <v>0</v>
      </c>
      <c r="J19" s="1185" t="s">
        <v>529</v>
      </c>
      <c r="K19" s="1186">
        <v>0</v>
      </c>
      <c r="L19" s="1180">
        <f t="shared" si="0"/>
        <v>0</v>
      </c>
      <c r="M19" s="1181"/>
      <c r="N19" s="1182"/>
      <c r="O19" s="1183" t="s">
        <v>529</v>
      </c>
      <c r="P19" s="1184" t="s">
        <v>529</v>
      </c>
      <c r="Q19" s="1103"/>
      <c r="R19" s="1187">
        <v>0</v>
      </c>
      <c r="S19" s="1177"/>
      <c r="T19" s="1177"/>
    </row>
    <row r="20" spans="1:20" ht="12.75">
      <c r="A20" s="1380" t="s">
        <v>553</v>
      </c>
      <c r="B20" s="735" t="s">
        <v>554</v>
      </c>
      <c r="C20" s="1381">
        <v>1758</v>
      </c>
      <c r="D20" s="1381">
        <v>1762</v>
      </c>
      <c r="E20" s="724" t="s">
        <v>529</v>
      </c>
      <c r="F20" s="1378">
        <v>475</v>
      </c>
      <c r="G20" s="1378">
        <v>479</v>
      </c>
      <c r="H20" s="1378">
        <v>705</v>
      </c>
      <c r="I20" s="1379">
        <v>926</v>
      </c>
      <c r="J20" s="1185" t="s">
        <v>529</v>
      </c>
      <c r="K20" s="1186">
        <v>2156</v>
      </c>
      <c r="L20" s="1180">
        <f t="shared" si="0"/>
        <v>780</v>
      </c>
      <c r="M20" s="1181"/>
      <c r="N20" s="1182"/>
      <c r="O20" s="1183" t="s">
        <v>529</v>
      </c>
      <c r="P20" s="1184" t="s">
        <v>529</v>
      </c>
      <c r="Q20" s="1103"/>
      <c r="R20" s="1187">
        <v>2936</v>
      </c>
      <c r="S20" s="1177"/>
      <c r="T20" s="1177"/>
    </row>
    <row r="21" spans="1:20" ht="13.5" thickBot="1">
      <c r="A21" s="1370" t="s">
        <v>555</v>
      </c>
      <c r="B21" s="766" t="s">
        <v>556</v>
      </c>
      <c r="C21" s="1392">
        <v>0</v>
      </c>
      <c r="D21" s="1392">
        <v>0</v>
      </c>
      <c r="E21" s="768" t="s">
        <v>529</v>
      </c>
      <c r="F21" s="1378">
        <v>0</v>
      </c>
      <c r="G21" s="1378">
        <v>0</v>
      </c>
      <c r="H21" s="1378">
        <v>0</v>
      </c>
      <c r="I21" s="1393">
        <v>0</v>
      </c>
      <c r="J21" s="1168" t="s">
        <v>529</v>
      </c>
      <c r="K21" s="1211">
        <v>0</v>
      </c>
      <c r="L21" s="1192">
        <f t="shared" si="0"/>
        <v>0</v>
      </c>
      <c r="M21" s="1193"/>
      <c r="N21" s="1194"/>
      <c r="O21" s="1212" t="s">
        <v>529</v>
      </c>
      <c r="P21" s="1213" t="s">
        <v>529</v>
      </c>
      <c r="Q21" s="1103"/>
      <c r="R21" s="1175">
        <v>0</v>
      </c>
      <c r="S21" s="1210"/>
      <c r="T21" s="1210"/>
    </row>
    <row r="22" spans="1:20" ht="15.75" thickBot="1">
      <c r="A22" s="1394" t="s">
        <v>557</v>
      </c>
      <c r="B22" s="722" t="s">
        <v>558</v>
      </c>
      <c r="C22" s="1377">
        <v>12472</v>
      </c>
      <c r="D22" s="1377">
        <v>13728</v>
      </c>
      <c r="E22" s="1395" t="s">
        <v>529</v>
      </c>
      <c r="F22" s="1396">
        <v>5931</v>
      </c>
      <c r="G22" s="1396">
        <v>6054</v>
      </c>
      <c r="H22" s="1397">
        <v>6752</v>
      </c>
      <c r="I22" s="1398">
        <v>6825</v>
      </c>
      <c r="J22" s="1216">
        <v>7654</v>
      </c>
      <c r="K22" s="1217">
        <v>1852</v>
      </c>
      <c r="L22" s="1218">
        <f t="shared" si="0"/>
        <v>1869</v>
      </c>
      <c r="M22" s="1219"/>
      <c r="N22" s="1220"/>
      <c r="O22" s="1221">
        <f>SUM(K22:N22)</f>
        <v>3721</v>
      </c>
      <c r="P22" s="1222">
        <f>(O22/J22)*100</f>
        <v>48.61510321400575</v>
      </c>
      <c r="Q22" s="1103"/>
      <c r="R22" s="1165">
        <v>3721</v>
      </c>
      <c r="S22" s="1223"/>
      <c r="T22" s="1215"/>
    </row>
    <row r="23" spans="1:20" ht="15.75" thickBot="1">
      <c r="A23" s="1380" t="s">
        <v>559</v>
      </c>
      <c r="B23" s="735" t="s">
        <v>560</v>
      </c>
      <c r="C23" s="1381">
        <v>0</v>
      </c>
      <c r="D23" s="1381">
        <v>0</v>
      </c>
      <c r="E23" s="1399" t="s">
        <v>529</v>
      </c>
      <c r="F23" s="1378">
        <v>0</v>
      </c>
      <c r="G23" s="1378">
        <v>0</v>
      </c>
      <c r="H23" s="1400">
        <v>0</v>
      </c>
      <c r="I23" s="1401">
        <v>0</v>
      </c>
      <c r="J23" s="1225"/>
      <c r="K23" s="1226">
        <v>0</v>
      </c>
      <c r="L23" s="1227">
        <f t="shared" si="0"/>
        <v>0</v>
      </c>
      <c r="M23" s="1181"/>
      <c r="N23" s="1228"/>
      <c r="O23" s="1221">
        <f aca="true" t="shared" si="1" ref="O23:O45">SUM(K23:N23)</f>
        <v>0</v>
      </c>
      <c r="P23" s="1222" t="e">
        <f aca="true" t="shared" si="2" ref="P23:P45">(O23/J23)*100</f>
        <v>#DIV/0!</v>
      </c>
      <c r="Q23" s="1103"/>
      <c r="R23" s="1187">
        <v>0</v>
      </c>
      <c r="S23" s="1229"/>
      <c r="T23" s="1224"/>
    </row>
    <row r="24" spans="1:20" ht="15.75" thickBot="1">
      <c r="A24" s="1370" t="s">
        <v>561</v>
      </c>
      <c r="B24" s="766" t="s">
        <v>560</v>
      </c>
      <c r="C24" s="1392">
        <v>0</v>
      </c>
      <c r="D24" s="1392">
        <v>1215</v>
      </c>
      <c r="E24" s="1402">
        <v>672</v>
      </c>
      <c r="F24" s="1403">
        <v>1249</v>
      </c>
      <c r="G24" s="1403">
        <v>1196</v>
      </c>
      <c r="H24" s="1404">
        <v>1300</v>
      </c>
      <c r="I24" s="1405">
        <v>1350</v>
      </c>
      <c r="J24" s="1232">
        <v>1700</v>
      </c>
      <c r="K24" s="1233">
        <v>426</v>
      </c>
      <c r="L24" s="1234">
        <f t="shared" si="0"/>
        <v>426</v>
      </c>
      <c r="M24" s="1171"/>
      <c r="N24" s="1235"/>
      <c r="O24" s="1221">
        <f t="shared" si="1"/>
        <v>852</v>
      </c>
      <c r="P24" s="1222">
        <f t="shared" si="2"/>
        <v>50.117647058823536</v>
      </c>
      <c r="Q24" s="1103"/>
      <c r="R24" s="1195">
        <v>852</v>
      </c>
      <c r="S24" s="1236"/>
      <c r="T24" s="1231"/>
    </row>
    <row r="25" spans="1:20" ht="15.75" thickBot="1">
      <c r="A25" s="1376" t="s">
        <v>562</v>
      </c>
      <c r="B25" s="722" t="s">
        <v>563</v>
      </c>
      <c r="C25" s="1377">
        <v>6341</v>
      </c>
      <c r="D25" s="1377">
        <v>6960</v>
      </c>
      <c r="E25" s="1395">
        <v>501</v>
      </c>
      <c r="F25" s="1378">
        <v>970</v>
      </c>
      <c r="G25" s="1378">
        <v>842</v>
      </c>
      <c r="H25" s="1378">
        <v>873</v>
      </c>
      <c r="I25" s="1406">
        <v>999</v>
      </c>
      <c r="J25" s="1216">
        <v>300</v>
      </c>
      <c r="K25" s="1239">
        <v>237</v>
      </c>
      <c r="L25" s="1206">
        <f t="shared" si="0"/>
        <v>218</v>
      </c>
      <c r="M25" s="1207"/>
      <c r="N25" s="1208"/>
      <c r="O25" s="1221">
        <f t="shared" si="1"/>
        <v>455</v>
      </c>
      <c r="P25" s="1222">
        <f t="shared" si="2"/>
        <v>151.66666666666666</v>
      </c>
      <c r="Q25" s="1103"/>
      <c r="R25" s="1209">
        <v>455</v>
      </c>
      <c r="S25" s="1240"/>
      <c r="T25" s="1238"/>
    </row>
    <row r="26" spans="1:20" ht="15.75" thickBot="1">
      <c r="A26" s="1380" t="s">
        <v>564</v>
      </c>
      <c r="B26" s="735" t="s">
        <v>565</v>
      </c>
      <c r="C26" s="1381">
        <v>1745</v>
      </c>
      <c r="D26" s="1381">
        <v>2223</v>
      </c>
      <c r="E26" s="1399">
        <v>502</v>
      </c>
      <c r="F26" s="1378">
        <v>441</v>
      </c>
      <c r="G26" s="1378">
        <v>449</v>
      </c>
      <c r="H26" s="1378">
        <v>410</v>
      </c>
      <c r="I26" s="1401">
        <v>379</v>
      </c>
      <c r="J26" s="1225">
        <v>565</v>
      </c>
      <c r="K26" s="1226">
        <v>254</v>
      </c>
      <c r="L26" s="1180">
        <f t="shared" si="0"/>
        <v>118</v>
      </c>
      <c r="M26" s="1181"/>
      <c r="N26" s="1182"/>
      <c r="O26" s="1221">
        <f t="shared" si="1"/>
        <v>372</v>
      </c>
      <c r="P26" s="1222">
        <f t="shared" si="2"/>
        <v>65.84070796460178</v>
      </c>
      <c r="Q26" s="1103"/>
      <c r="R26" s="1187">
        <v>372</v>
      </c>
      <c r="S26" s="1229"/>
      <c r="T26" s="1224"/>
    </row>
    <row r="27" spans="1:20" ht="15.75" thickBot="1">
      <c r="A27" s="1380" t="s">
        <v>566</v>
      </c>
      <c r="B27" s="735" t="s">
        <v>567</v>
      </c>
      <c r="C27" s="1381">
        <v>0</v>
      </c>
      <c r="D27" s="1381">
        <v>0</v>
      </c>
      <c r="E27" s="1399">
        <v>504</v>
      </c>
      <c r="F27" s="1378">
        <v>0</v>
      </c>
      <c r="G27" s="1378">
        <v>0</v>
      </c>
      <c r="H27" s="1378">
        <v>0</v>
      </c>
      <c r="I27" s="1401">
        <v>0</v>
      </c>
      <c r="J27" s="1225"/>
      <c r="K27" s="1226">
        <v>0</v>
      </c>
      <c r="L27" s="1180">
        <f t="shared" si="0"/>
        <v>0</v>
      </c>
      <c r="M27" s="1181"/>
      <c r="N27" s="1182"/>
      <c r="O27" s="1221">
        <f t="shared" si="1"/>
        <v>0</v>
      </c>
      <c r="P27" s="1222" t="e">
        <f t="shared" si="2"/>
        <v>#DIV/0!</v>
      </c>
      <c r="Q27" s="1103"/>
      <c r="R27" s="1187">
        <v>0</v>
      </c>
      <c r="S27" s="1229"/>
      <c r="T27" s="1224"/>
    </row>
    <row r="28" spans="1:20" ht="15.75" thickBot="1">
      <c r="A28" s="1380" t="s">
        <v>568</v>
      </c>
      <c r="B28" s="735" t="s">
        <v>569</v>
      </c>
      <c r="C28" s="1381">
        <v>428</v>
      </c>
      <c r="D28" s="1381">
        <v>253</v>
      </c>
      <c r="E28" s="1399">
        <v>511</v>
      </c>
      <c r="F28" s="1378">
        <v>250</v>
      </c>
      <c r="G28" s="1378">
        <v>317</v>
      </c>
      <c r="H28" s="1378">
        <v>662</v>
      </c>
      <c r="I28" s="1401">
        <v>299</v>
      </c>
      <c r="J28" s="1225">
        <v>450</v>
      </c>
      <c r="K28" s="1226">
        <v>1</v>
      </c>
      <c r="L28" s="1180">
        <f t="shared" si="0"/>
        <v>2</v>
      </c>
      <c r="M28" s="1181"/>
      <c r="N28" s="1182"/>
      <c r="O28" s="1221">
        <f t="shared" si="1"/>
        <v>3</v>
      </c>
      <c r="P28" s="1222">
        <f t="shared" si="2"/>
        <v>0.6666666666666667</v>
      </c>
      <c r="Q28" s="1103"/>
      <c r="R28" s="1187">
        <v>3</v>
      </c>
      <c r="S28" s="1229"/>
      <c r="T28" s="1224"/>
    </row>
    <row r="29" spans="1:20" ht="15.75" thickBot="1">
      <c r="A29" s="1380" t="s">
        <v>570</v>
      </c>
      <c r="B29" s="735" t="s">
        <v>571</v>
      </c>
      <c r="C29" s="1381">
        <v>1057</v>
      </c>
      <c r="D29" s="1381">
        <v>1451</v>
      </c>
      <c r="E29" s="1399">
        <v>518</v>
      </c>
      <c r="F29" s="1378">
        <v>476</v>
      </c>
      <c r="G29" s="1378">
        <v>395</v>
      </c>
      <c r="H29" s="1378">
        <v>342</v>
      </c>
      <c r="I29" s="1401">
        <v>472</v>
      </c>
      <c r="J29" s="1225">
        <v>385</v>
      </c>
      <c r="K29" s="1226">
        <v>82</v>
      </c>
      <c r="L29" s="1180">
        <f t="shared" si="0"/>
        <v>210</v>
      </c>
      <c r="M29" s="1181"/>
      <c r="N29" s="1182"/>
      <c r="O29" s="1221">
        <f t="shared" si="1"/>
        <v>292</v>
      </c>
      <c r="P29" s="1222">
        <f t="shared" si="2"/>
        <v>75.84415584415585</v>
      </c>
      <c r="Q29" s="1103"/>
      <c r="R29" s="1187">
        <v>292</v>
      </c>
      <c r="S29" s="1229"/>
      <c r="T29" s="1224"/>
    </row>
    <row r="30" spans="1:20" ht="15.75" thickBot="1">
      <c r="A30" s="1380" t="s">
        <v>572</v>
      </c>
      <c r="B30" s="735" t="s">
        <v>573</v>
      </c>
      <c r="C30" s="1381">
        <v>10408</v>
      </c>
      <c r="D30" s="1381">
        <v>11792</v>
      </c>
      <c r="E30" s="1399">
        <v>521</v>
      </c>
      <c r="F30" s="1378">
        <v>3261</v>
      </c>
      <c r="G30" s="1378">
        <v>3450</v>
      </c>
      <c r="H30" s="1378">
        <v>3902</v>
      </c>
      <c r="I30" s="1401">
        <v>3956</v>
      </c>
      <c r="J30" s="1225">
        <v>4297</v>
      </c>
      <c r="K30" s="1226">
        <v>1032</v>
      </c>
      <c r="L30" s="1180">
        <f t="shared" si="0"/>
        <v>1059</v>
      </c>
      <c r="M30" s="1181"/>
      <c r="N30" s="1182"/>
      <c r="O30" s="1221">
        <f t="shared" si="1"/>
        <v>2091</v>
      </c>
      <c r="P30" s="1222">
        <f t="shared" si="2"/>
        <v>48.661857109611354</v>
      </c>
      <c r="Q30" s="1103"/>
      <c r="R30" s="1187">
        <v>2091</v>
      </c>
      <c r="S30" s="1229"/>
      <c r="T30" s="1224"/>
    </row>
    <row r="31" spans="1:20" ht="15.75" thickBot="1">
      <c r="A31" s="1380" t="s">
        <v>574</v>
      </c>
      <c r="B31" s="735" t="s">
        <v>575</v>
      </c>
      <c r="C31" s="1381">
        <v>3640</v>
      </c>
      <c r="D31" s="1381">
        <v>4174</v>
      </c>
      <c r="E31" s="1399" t="s">
        <v>576</v>
      </c>
      <c r="F31" s="1378">
        <v>1234</v>
      </c>
      <c r="G31" s="1378">
        <v>1343</v>
      </c>
      <c r="H31" s="1378">
        <v>1341</v>
      </c>
      <c r="I31" s="1401">
        <v>1425</v>
      </c>
      <c r="J31" s="1225">
        <v>1505</v>
      </c>
      <c r="K31" s="1226">
        <v>364</v>
      </c>
      <c r="L31" s="1180">
        <f t="shared" si="0"/>
        <v>373</v>
      </c>
      <c r="M31" s="1181"/>
      <c r="N31" s="1182"/>
      <c r="O31" s="1221">
        <f t="shared" si="1"/>
        <v>737</v>
      </c>
      <c r="P31" s="1222">
        <f t="shared" si="2"/>
        <v>48.970099667774086</v>
      </c>
      <c r="Q31" s="1103"/>
      <c r="R31" s="1187">
        <v>737</v>
      </c>
      <c r="S31" s="1229"/>
      <c r="T31" s="1224"/>
    </row>
    <row r="32" spans="1:20" ht="15.75" thickBot="1">
      <c r="A32" s="1380" t="s">
        <v>577</v>
      </c>
      <c r="B32" s="735" t="s">
        <v>578</v>
      </c>
      <c r="C32" s="1381">
        <v>0</v>
      </c>
      <c r="D32" s="1381">
        <v>0</v>
      </c>
      <c r="E32" s="1399">
        <v>557</v>
      </c>
      <c r="F32" s="1378">
        <v>0</v>
      </c>
      <c r="G32" s="1378">
        <v>0</v>
      </c>
      <c r="H32" s="1378">
        <v>0</v>
      </c>
      <c r="I32" s="1401">
        <v>0</v>
      </c>
      <c r="J32" s="1225"/>
      <c r="K32" s="1226">
        <v>0</v>
      </c>
      <c r="L32" s="1180">
        <f t="shared" si="0"/>
        <v>0</v>
      </c>
      <c r="M32" s="1181"/>
      <c r="N32" s="1182"/>
      <c r="O32" s="1221">
        <f t="shared" si="1"/>
        <v>0</v>
      </c>
      <c r="P32" s="1222" t="e">
        <f t="shared" si="2"/>
        <v>#DIV/0!</v>
      </c>
      <c r="Q32" s="1103"/>
      <c r="R32" s="1187">
        <v>0</v>
      </c>
      <c r="S32" s="1229"/>
      <c r="T32" s="1224"/>
    </row>
    <row r="33" spans="1:20" ht="15.75" thickBot="1">
      <c r="A33" s="1380" t="s">
        <v>579</v>
      </c>
      <c r="B33" s="735" t="s">
        <v>580</v>
      </c>
      <c r="C33" s="1381">
        <v>1711</v>
      </c>
      <c r="D33" s="1381">
        <v>1801</v>
      </c>
      <c r="E33" s="1399">
        <v>551</v>
      </c>
      <c r="F33" s="1378">
        <v>91</v>
      </c>
      <c r="G33" s="1378">
        <v>91</v>
      </c>
      <c r="H33" s="1378">
        <v>84</v>
      </c>
      <c r="I33" s="1401">
        <v>0</v>
      </c>
      <c r="J33" s="1225"/>
      <c r="K33" s="1226">
        <v>0</v>
      </c>
      <c r="L33" s="1180">
        <f t="shared" si="0"/>
        <v>0</v>
      </c>
      <c r="M33" s="1181"/>
      <c r="N33" s="1182"/>
      <c r="O33" s="1221">
        <f t="shared" si="1"/>
        <v>0</v>
      </c>
      <c r="P33" s="1222" t="e">
        <f t="shared" si="2"/>
        <v>#DIV/0!</v>
      </c>
      <c r="Q33" s="1103"/>
      <c r="R33" s="1187">
        <v>0</v>
      </c>
      <c r="S33" s="1229"/>
      <c r="T33" s="1224"/>
    </row>
    <row r="34" spans="1:20" ht="15.75" thickBot="1">
      <c r="A34" s="1364" t="s">
        <v>581</v>
      </c>
      <c r="B34" s="741"/>
      <c r="C34" s="1382">
        <v>569</v>
      </c>
      <c r="D34" s="1382">
        <v>614</v>
      </c>
      <c r="E34" s="1407" t="s">
        <v>582</v>
      </c>
      <c r="F34" s="1383">
        <v>31</v>
      </c>
      <c r="G34" s="1383">
        <v>15</v>
      </c>
      <c r="H34" s="1383">
        <v>26</v>
      </c>
      <c r="I34" s="1408">
        <v>26</v>
      </c>
      <c r="J34" s="1243">
        <v>152</v>
      </c>
      <c r="K34" s="1244">
        <v>4</v>
      </c>
      <c r="L34" s="1180">
        <f t="shared" si="0"/>
        <v>11</v>
      </c>
      <c r="M34" s="1193"/>
      <c r="N34" s="1182"/>
      <c r="O34" s="1221">
        <f t="shared" si="1"/>
        <v>15</v>
      </c>
      <c r="P34" s="1222">
        <f t="shared" si="2"/>
        <v>9.868421052631579</v>
      </c>
      <c r="Q34" s="1103"/>
      <c r="R34" s="1175">
        <v>15</v>
      </c>
      <c r="S34" s="1245"/>
      <c r="T34" s="1242"/>
    </row>
    <row r="35" spans="1:20" ht="15.75" thickBot="1">
      <c r="A35" s="1385" t="s">
        <v>583</v>
      </c>
      <c r="B35" s="1386" t="s">
        <v>584</v>
      </c>
      <c r="C35" s="1387">
        <f>SUM(C25:C34)</f>
        <v>25899</v>
      </c>
      <c r="D35" s="1387">
        <f>SUM(D25:D34)</f>
        <v>29268</v>
      </c>
      <c r="E35" s="1409"/>
      <c r="F35" s="1410">
        <f aca="true" t="shared" si="3" ref="F35:N35">SUM(F25:F34)</f>
        <v>6754</v>
      </c>
      <c r="G35" s="1411">
        <f t="shared" si="3"/>
        <v>6902</v>
      </c>
      <c r="H35" s="1411">
        <f t="shared" si="3"/>
        <v>7640</v>
      </c>
      <c r="I35" s="1410">
        <f t="shared" si="3"/>
        <v>7556</v>
      </c>
      <c r="J35" s="1248">
        <f t="shared" si="3"/>
        <v>7654</v>
      </c>
      <c r="K35" s="1246">
        <f t="shared" si="3"/>
        <v>1974</v>
      </c>
      <c r="L35" s="1246">
        <f>SUM(L25:L34)</f>
        <v>1991</v>
      </c>
      <c r="M35" s="1246">
        <f t="shared" si="3"/>
        <v>0</v>
      </c>
      <c r="N35" s="1249">
        <f t="shared" si="3"/>
        <v>0</v>
      </c>
      <c r="O35" s="1221">
        <f t="shared" si="1"/>
        <v>3965</v>
      </c>
      <c r="P35" s="1222">
        <f t="shared" si="2"/>
        <v>51.80297883459629</v>
      </c>
      <c r="Q35" s="1103"/>
      <c r="R35" s="1246">
        <f>SUM(R25:R34)</f>
        <v>3965</v>
      </c>
      <c r="S35" s="1250">
        <f>SUM(S25:S34)</f>
        <v>0</v>
      </c>
      <c r="T35" s="1246">
        <f>SUM(T25:T34)</f>
        <v>0</v>
      </c>
    </row>
    <row r="36" spans="1:20" ht="15.75" thickBot="1">
      <c r="A36" s="1376" t="s">
        <v>585</v>
      </c>
      <c r="B36" s="722" t="s">
        <v>586</v>
      </c>
      <c r="C36" s="1377">
        <v>0</v>
      </c>
      <c r="D36" s="1377">
        <v>0</v>
      </c>
      <c r="E36" s="1395">
        <v>601</v>
      </c>
      <c r="F36" s="1412">
        <v>0</v>
      </c>
      <c r="G36" s="1412">
        <v>0</v>
      </c>
      <c r="H36" s="1412">
        <v>0</v>
      </c>
      <c r="I36" s="1406">
        <v>0</v>
      </c>
      <c r="J36" s="1216"/>
      <c r="K36" s="1217">
        <v>0</v>
      </c>
      <c r="L36" s="1180">
        <f t="shared" si="0"/>
        <v>0</v>
      </c>
      <c r="M36" s="1207"/>
      <c r="N36" s="1182"/>
      <c r="O36" s="1221">
        <f t="shared" si="1"/>
        <v>0</v>
      </c>
      <c r="P36" s="1222" t="e">
        <f t="shared" si="2"/>
        <v>#DIV/0!</v>
      </c>
      <c r="Q36" s="1103"/>
      <c r="R36" s="1209"/>
      <c r="S36" s="1240"/>
      <c r="T36" s="1238"/>
    </row>
    <row r="37" spans="1:20" ht="15.75" thickBot="1">
      <c r="A37" s="1380" t="s">
        <v>587</v>
      </c>
      <c r="B37" s="735" t="s">
        <v>588</v>
      </c>
      <c r="C37" s="1381">
        <v>1190</v>
      </c>
      <c r="D37" s="1381">
        <v>1857</v>
      </c>
      <c r="E37" s="1399">
        <v>602</v>
      </c>
      <c r="F37" s="1378">
        <v>44</v>
      </c>
      <c r="G37" s="1378">
        <v>379</v>
      </c>
      <c r="H37" s="1378">
        <v>403</v>
      </c>
      <c r="I37" s="1401">
        <v>756</v>
      </c>
      <c r="J37" s="1225"/>
      <c r="K37" s="1226">
        <v>177</v>
      </c>
      <c r="L37" s="1180">
        <f t="shared" si="0"/>
        <v>236</v>
      </c>
      <c r="M37" s="1181"/>
      <c r="N37" s="1182"/>
      <c r="O37" s="1221">
        <f t="shared" si="1"/>
        <v>413</v>
      </c>
      <c r="P37" s="1222" t="e">
        <f t="shared" si="2"/>
        <v>#DIV/0!</v>
      </c>
      <c r="Q37" s="1103"/>
      <c r="R37" s="1187">
        <v>413</v>
      </c>
      <c r="S37" s="1229"/>
      <c r="T37" s="1224"/>
    </row>
    <row r="38" spans="1:20" ht="15.75" thickBot="1">
      <c r="A38" s="1380" t="s">
        <v>589</v>
      </c>
      <c r="B38" s="735" t="s">
        <v>590</v>
      </c>
      <c r="C38" s="1381">
        <v>0</v>
      </c>
      <c r="D38" s="1381">
        <v>0</v>
      </c>
      <c r="E38" s="1399">
        <v>604</v>
      </c>
      <c r="F38" s="1378">
        <v>0</v>
      </c>
      <c r="G38" s="1378">
        <v>0</v>
      </c>
      <c r="H38" s="1378">
        <v>0</v>
      </c>
      <c r="I38" s="1401">
        <v>0</v>
      </c>
      <c r="J38" s="1225"/>
      <c r="K38" s="1226">
        <v>0</v>
      </c>
      <c r="L38" s="1180">
        <f t="shared" si="0"/>
        <v>0</v>
      </c>
      <c r="M38" s="1181"/>
      <c r="N38" s="1182"/>
      <c r="O38" s="1221">
        <f t="shared" si="1"/>
        <v>0</v>
      </c>
      <c r="P38" s="1222" t="e">
        <f t="shared" si="2"/>
        <v>#DIV/0!</v>
      </c>
      <c r="Q38" s="1103"/>
      <c r="R38" s="1187"/>
      <c r="S38" s="1229"/>
      <c r="T38" s="1224"/>
    </row>
    <row r="39" spans="1:20" ht="15.75" thickBot="1">
      <c r="A39" s="1380" t="s">
        <v>591</v>
      </c>
      <c r="B39" s="735" t="s">
        <v>592</v>
      </c>
      <c r="C39" s="1381">
        <v>12472</v>
      </c>
      <c r="D39" s="1381">
        <v>13728</v>
      </c>
      <c r="E39" s="1399" t="s">
        <v>593</v>
      </c>
      <c r="F39" s="1378">
        <v>5931</v>
      </c>
      <c r="G39" s="1378">
        <v>6054</v>
      </c>
      <c r="H39" s="1378">
        <v>6752</v>
      </c>
      <c r="I39" s="1401">
        <v>6825</v>
      </c>
      <c r="J39" s="1225">
        <v>7654</v>
      </c>
      <c r="K39" s="1226">
        <v>1852</v>
      </c>
      <c r="L39" s="1180">
        <f t="shared" si="0"/>
        <v>1869</v>
      </c>
      <c r="M39" s="1181"/>
      <c r="N39" s="1182"/>
      <c r="O39" s="1221">
        <f t="shared" si="1"/>
        <v>3721</v>
      </c>
      <c r="P39" s="1222">
        <f t="shared" si="2"/>
        <v>48.61510321400575</v>
      </c>
      <c r="Q39" s="1103"/>
      <c r="R39" s="1187">
        <v>3721</v>
      </c>
      <c r="S39" s="1229"/>
      <c r="T39" s="1224"/>
    </row>
    <row r="40" spans="1:20" ht="15.75" thickBot="1">
      <c r="A40" s="1364" t="s">
        <v>594</v>
      </c>
      <c r="B40" s="741"/>
      <c r="C40" s="1382">
        <v>12330</v>
      </c>
      <c r="D40" s="1382">
        <v>13218</v>
      </c>
      <c r="E40" s="1407" t="s">
        <v>595</v>
      </c>
      <c r="F40" s="1383">
        <v>813</v>
      </c>
      <c r="G40" s="1383">
        <v>537</v>
      </c>
      <c r="H40" s="1383">
        <v>615</v>
      </c>
      <c r="I40" s="1408">
        <v>32</v>
      </c>
      <c r="J40" s="1243"/>
      <c r="K40" s="1244">
        <v>17</v>
      </c>
      <c r="L40" s="1180">
        <f t="shared" si="0"/>
        <v>13</v>
      </c>
      <c r="M40" s="1193"/>
      <c r="N40" s="1182"/>
      <c r="O40" s="1221">
        <f t="shared" si="1"/>
        <v>30</v>
      </c>
      <c r="P40" s="1222" t="e">
        <f t="shared" si="2"/>
        <v>#DIV/0!</v>
      </c>
      <c r="Q40" s="1103"/>
      <c r="R40" s="1175">
        <v>30</v>
      </c>
      <c r="S40" s="1245"/>
      <c r="T40" s="1242"/>
    </row>
    <row r="41" spans="1:20" ht="15.75" thickBot="1">
      <c r="A41" s="1385" t="s">
        <v>596</v>
      </c>
      <c r="B41" s="1386" t="s">
        <v>597</v>
      </c>
      <c r="C41" s="1387">
        <f>SUM(C36:C40)</f>
        <v>25992</v>
      </c>
      <c r="D41" s="1387">
        <f>SUM(D36:D40)</f>
        <v>28803</v>
      </c>
      <c r="E41" s="1409" t="s">
        <v>529</v>
      </c>
      <c r="F41" s="1410">
        <f aca="true" t="shared" si="4" ref="F41:N41">SUM(F36:F40)</f>
        <v>6788</v>
      </c>
      <c r="G41" s="1410">
        <f t="shared" si="4"/>
        <v>6970</v>
      </c>
      <c r="H41" s="1411">
        <f t="shared" si="4"/>
        <v>7770</v>
      </c>
      <c r="I41" s="1410">
        <f t="shared" si="4"/>
        <v>7613</v>
      </c>
      <c r="J41" s="1248">
        <f t="shared" si="4"/>
        <v>7654</v>
      </c>
      <c r="K41" s="1246">
        <f t="shared" si="4"/>
        <v>2046</v>
      </c>
      <c r="L41" s="1253">
        <f>SUM(L36:L40)</f>
        <v>2118</v>
      </c>
      <c r="M41" s="1246">
        <f t="shared" si="4"/>
        <v>0</v>
      </c>
      <c r="N41" s="1249">
        <f t="shared" si="4"/>
        <v>0</v>
      </c>
      <c r="O41" s="1221">
        <f t="shared" si="1"/>
        <v>4164</v>
      </c>
      <c r="P41" s="1222">
        <f t="shared" si="2"/>
        <v>54.40292657434021</v>
      </c>
      <c r="Q41" s="1103"/>
      <c r="R41" s="1246">
        <f>SUM(R36:R40)</f>
        <v>4164</v>
      </c>
      <c r="S41" s="1250">
        <f>SUM(S36:S40)</f>
        <v>0</v>
      </c>
      <c r="T41" s="1246">
        <f>SUM(T36:T40)</f>
        <v>0</v>
      </c>
    </row>
    <row r="42" spans="1:20" ht="6.75" customHeight="1" thickBot="1">
      <c r="A42" s="1364"/>
      <c r="B42" s="1413"/>
      <c r="C42" s="1414"/>
      <c r="D42" s="1414"/>
      <c r="E42" s="1415"/>
      <c r="F42" s="1383"/>
      <c r="G42" s="1383"/>
      <c r="H42" s="1383"/>
      <c r="I42" s="1391"/>
      <c r="J42" s="1255"/>
      <c r="K42" s="1188"/>
      <c r="L42" s="1084"/>
      <c r="M42" s="1256">
        <f>S42-L42</f>
        <v>0</v>
      </c>
      <c r="N42" s="1084"/>
      <c r="O42" s="1221">
        <f t="shared" si="1"/>
        <v>0</v>
      </c>
      <c r="P42" s="1222" t="e">
        <f t="shared" si="2"/>
        <v>#DIV/0!</v>
      </c>
      <c r="Q42" s="1103"/>
      <c r="R42" s="1257"/>
      <c r="S42" s="1254"/>
      <c r="T42" s="1254"/>
    </row>
    <row r="43" spans="1:20" ht="15.75" thickBot="1">
      <c r="A43" s="1416" t="s">
        <v>598</v>
      </c>
      <c r="B43" s="1386" t="s">
        <v>560</v>
      </c>
      <c r="C43" s="1387">
        <f>+C41-C39</f>
        <v>13520</v>
      </c>
      <c r="D43" s="1387">
        <f>+D41-D39</f>
        <v>15075</v>
      </c>
      <c r="E43" s="1409" t="s">
        <v>529</v>
      </c>
      <c r="F43" s="1417">
        <f aca="true" t="shared" si="5" ref="F43:N43">F41-F39</f>
        <v>857</v>
      </c>
      <c r="G43" s="1417">
        <f t="shared" si="5"/>
        <v>916</v>
      </c>
      <c r="H43" s="1417">
        <f t="shared" si="5"/>
        <v>1018</v>
      </c>
      <c r="I43" s="1410">
        <f t="shared" si="5"/>
        <v>788</v>
      </c>
      <c r="J43" s="1246">
        <f t="shared" si="5"/>
        <v>0</v>
      </c>
      <c r="K43" s="1246">
        <f t="shared" si="5"/>
        <v>194</v>
      </c>
      <c r="L43" s="1253">
        <f t="shared" si="5"/>
        <v>249</v>
      </c>
      <c r="M43" s="1246">
        <f t="shared" si="5"/>
        <v>0</v>
      </c>
      <c r="N43" s="1250">
        <f t="shared" si="5"/>
        <v>0</v>
      </c>
      <c r="O43" s="1221">
        <f t="shared" si="1"/>
        <v>443</v>
      </c>
      <c r="P43" s="1222" t="e">
        <f t="shared" si="2"/>
        <v>#DIV/0!</v>
      </c>
      <c r="Q43" s="1103"/>
      <c r="R43" s="1246">
        <f>R41-R39</f>
        <v>443</v>
      </c>
      <c r="S43" s="1250">
        <f>S41-S39</f>
        <v>0</v>
      </c>
      <c r="T43" s="1246">
        <f>T41-T39</f>
        <v>0</v>
      </c>
    </row>
    <row r="44" spans="1:20" ht="15.75" thickBot="1">
      <c r="A44" s="1385" t="s">
        <v>599</v>
      </c>
      <c r="B44" s="1386" t="s">
        <v>600</v>
      </c>
      <c r="C44" s="1387">
        <f>+C41-C35</f>
        <v>93</v>
      </c>
      <c r="D44" s="1387">
        <f>+D41-D35</f>
        <v>-465</v>
      </c>
      <c r="E44" s="1409" t="s">
        <v>529</v>
      </c>
      <c r="F44" s="1417">
        <f aca="true" t="shared" si="6" ref="F44:N44">F41-F35</f>
        <v>34</v>
      </c>
      <c r="G44" s="1417">
        <f t="shared" si="6"/>
        <v>68</v>
      </c>
      <c r="H44" s="1417">
        <f t="shared" si="6"/>
        <v>130</v>
      </c>
      <c r="I44" s="1410">
        <f t="shared" si="6"/>
        <v>57</v>
      </c>
      <c r="J44" s="1246">
        <f t="shared" si="6"/>
        <v>0</v>
      </c>
      <c r="K44" s="1246">
        <f t="shared" si="6"/>
        <v>72</v>
      </c>
      <c r="L44" s="1253">
        <f t="shared" si="6"/>
        <v>127</v>
      </c>
      <c r="M44" s="1246">
        <f t="shared" si="6"/>
        <v>0</v>
      </c>
      <c r="N44" s="1250">
        <f t="shared" si="6"/>
        <v>0</v>
      </c>
      <c r="O44" s="1221">
        <f t="shared" si="1"/>
        <v>199</v>
      </c>
      <c r="P44" s="1222" t="e">
        <f t="shared" si="2"/>
        <v>#DIV/0!</v>
      </c>
      <c r="Q44" s="1103"/>
      <c r="R44" s="1246">
        <f>R41-R35</f>
        <v>199</v>
      </c>
      <c r="S44" s="1250">
        <f>S41-S35</f>
        <v>0</v>
      </c>
      <c r="T44" s="1246">
        <f>T41-T35</f>
        <v>0</v>
      </c>
    </row>
    <row r="45" spans="1:20" ht="15.75" thickBot="1">
      <c r="A45" s="1418" t="s">
        <v>601</v>
      </c>
      <c r="B45" s="1419" t="s">
        <v>560</v>
      </c>
      <c r="C45" s="1420">
        <f>+C44-C39</f>
        <v>-12379</v>
      </c>
      <c r="D45" s="1420">
        <f>+D44-D39</f>
        <v>-14193</v>
      </c>
      <c r="E45" s="1421" t="s">
        <v>529</v>
      </c>
      <c r="F45" s="1417">
        <f aca="true" t="shared" si="7" ref="F45:N45">F44-F39</f>
        <v>-5897</v>
      </c>
      <c r="G45" s="1417">
        <f t="shared" si="7"/>
        <v>-5986</v>
      </c>
      <c r="H45" s="1417">
        <f t="shared" si="7"/>
        <v>-6622</v>
      </c>
      <c r="I45" s="1410">
        <f t="shared" si="7"/>
        <v>-6768</v>
      </c>
      <c r="J45" s="1246">
        <f t="shared" si="7"/>
        <v>-7654</v>
      </c>
      <c r="K45" s="1246">
        <f t="shared" si="7"/>
        <v>-1780</v>
      </c>
      <c r="L45" s="1253">
        <f t="shared" si="7"/>
        <v>-1742</v>
      </c>
      <c r="M45" s="1246">
        <f t="shared" si="7"/>
        <v>0</v>
      </c>
      <c r="N45" s="1250">
        <f t="shared" si="7"/>
        <v>0</v>
      </c>
      <c r="O45" s="1221">
        <f t="shared" si="1"/>
        <v>-3522</v>
      </c>
      <c r="P45" s="1258">
        <f t="shared" si="2"/>
        <v>46.015155474261825</v>
      </c>
      <c r="Q45" s="1103"/>
      <c r="R45" s="1246">
        <f>R44-R39</f>
        <v>-3522</v>
      </c>
      <c r="S45" s="1250">
        <f>S44-S39</f>
        <v>0</v>
      </c>
      <c r="T45" s="1246">
        <f>T44-T39</f>
        <v>0</v>
      </c>
    </row>
    <row r="48" spans="1:20" ht="14.25">
      <c r="A48" s="1089" t="s">
        <v>675</v>
      </c>
      <c r="O48"/>
      <c r="P48"/>
      <c r="Q48"/>
      <c r="R48"/>
      <c r="S48"/>
      <c r="T48"/>
    </row>
    <row r="49" spans="1:20" ht="14.25">
      <c r="A49" s="1090" t="s">
        <v>676</v>
      </c>
      <c r="O49"/>
      <c r="P49"/>
      <c r="Q49"/>
      <c r="R49"/>
      <c r="S49"/>
      <c r="T49"/>
    </row>
    <row r="50" spans="1:20" ht="14.25">
      <c r="A50" s="1259" t="s">
        <v>677</v>
      </c>
      <c r="O50"/>
      <c r="P50"/>
      <c r="Q50"/>
      <c r="R50"/>
      <c r="S50"/>
      <c r="T50"/>
    </row>
    <row r="51" spans="1:20" ht="14.25">
      <c r="A51" s="1260"/>
      <c r="O51"/>
      <c r="P51"/>
      <c r="Q51"/>
      <c r="R51"/>
      <c r="S51"/>
      <c r="T51"/>
    </row>
    <row r="52" spans="1:20" ht="12.75">
      <c r="A52" t="s">
        <v>684</v>
      </c>
      <c r="O52"/>
      <c r="P52"/>
      <c r="Q52"/>
      <c r="R52"/>
      <c r="S52"/>
      <c r="T52"/>
    </row>
    <row r="53" spans="15:20" ht="12.75">
      <c r="O53"/>
      <c r="P53"/>
      <c r="Q53"/>
      <c r="R53"/>
      <c r="S53"/>
      <c r="T53"/>
    </row>
    <row r="54" spans="1:20" ht="12.75">
      <c r="A54" t="s">
        <v>685</v>
      </c>
      <c r="O54"/>
      <c r="P54"/>
      <c r="Q54"/>
      <c r="R54"/>
      <c r="S54"/>
      <c r="T54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37.7109375" style="0" customWidth="1"/>
    <col min="2" max="2" width="13.57421875" style="0" customWidth="1"/>
    <col min="3" max="4" width="10.8515625" style="0" hidden="1" customWidth="1"/>
    <col min="5" max="5" width="6.421875" style="349" customWidth="1"/>
    <col min="6" max="6" width="11.7109375" style="0" customWidth="1"/>
    <col min="7" max="8" width="11.57421875" style="0" customWidth="1"/>
    <col min="9" max="9" width="11.57421875" style="529" customWidth="1"/>
    <col min="10" max="10" width="11.421875" style="529" customWidth="1"/>
    <col min="11" max="11" width="9.8515625" style="529" customWidth="1"/>
    <col min="12" max="12" width="9.140625" style="529" customWidth="1"/>
    <col min="13" max="13" width="9.28125" style="529" bestFit="1" customWidth="1"/>
    <col min="14" max="14" width="9.140625" style="529" customWidth="1"/>
    <col min="15" max="15" width="12.00390625" style="529" customWidth="1"/>
    <col min="16" max="16" width="9.140625" style="878" customWidth="1"/>
    <col min="17" max="17" width="3.421875" style="529" customWidth="1"/>
    <col min="18" max="18" width="12.57421875" style="529" customWidth="1"/>
    <col min="19" max="19" width="11.8515625" style="529" customWidth="1"/>
    <col min="20" max="20" width="12.00390625" style="529" customWidth="1"/>
  </cols>
  <sheetData>
    <row r="1" spans="1:11" ht="26.25">
      <c r="A1" s="348" t="s">
        <v>667</v>
      </c>
      <c r="J1" s="304"/>
      <c r="K1" s="304"/>
    </row>
    <row r="2" spans="1:11" ht="21.75" customHeight="1">
      <c r="A2" s="350" t="s">
        <v>501</v>
      </c>
      <c r="B2" s="351"/>
      <c r="J2" s="304"/>
      <c r="K2" s="304"/>
    </row>
    <row r="3" spans="1:11" ht="12.75">
      <c r="A3" s="235"/>
      <c r="J3" s="304"/>
      <c r="K3" s="304"/>
    </row>
    <row r="4" spans="2:11" ht="13.5" thickBot="1">
      <c r="B4" s="352"/>
      <c r="C4" s="352"/>
      <c r="D4" s="352"/>
      <c r="E4" s="353"/>
      <c r="F4" s="352"/>
      <c r="G4" s="352"/>
      <c r="J4" s="304"/>
      <c r="K4" s="304"/>
    </row>
    <row r="5" spans="1:11" ht="16.5" thickBot="1">
      <c r="A5" s="354" t="s">
        <v>502</v>
      </c>
      <c r="B5" s="355" t="s">
        <v>698</v>
      </c>
      <c r="C5" s="356"/>
      <c r="D5" s="356"/>
      <c r="E5" s="357"/>
      <c r="F5" s="356"/>
      <c r="G5" s="358"/>
      <c r="H5" s="359"/>
      <c r="I5" s="946"/>
      <c r="J5" s="947"/>
      <c r="K5" s="947"/>
    </row>
    <row r="6" spans="1:11" ht="23.25" customHeight="1" thickBot="1">
      <c r="A6" s="235" t="s">
        <v>503</v>
      </c>
      <c r="J6" s="304"/>
      <c r="K6" s="304"/>
    </row>
    <row r="7" spans="1:20" ht="15.75" thickBot="1">
      <c r="A7" s="360"/>
      <c r="B7" s="361"/>
      <c r="C7" s="361"/>
      <c r="D7" s="361"/>
      <c r="E7" s="362"/>
      <c r="F7" s="361"/>
      <c r="G7" s="361"/>
      <c r="H7" s="363"/>
      <c r="I7" s="948"/>
      <c r="J7" s="949" t="s">
        <v>6</v>
      </c>
      <c r="K7" s="950" t="s">
        <v>504</v>
      </c>
      <c r="L7" s="951"/>
      <c r="M7" s="952"/>
      <c r="N7" s="953"/>
      <c r="O7" s="1093" t="s">
        <v>505</v>
      </c>
      <c r="P7" s="1094" t="s">
        <v>506</v>
      </c>
      <c r="R7" s="1095" t="s">
        <v>669</v>
      </c>
      <c r="S7" s="1095" t="s">
        <v>670</v>
      </c>
      <c r="T7" s="1095" t="s">
        <v>669</v>
      </c>
    </row>
    <row r="8" spans="1:20" ht="13.5" thickBot="1">
      <c r="A8" s="370" t="s">
        <v>4</v>
      </c>
      <c r="B8" s="371" t="s">
        <v>507</v>
      </c>
      <c r="C8" s="371" t="s">
        <v>508</v>
      </c>
      <c r="D8" s="371" t="s">
        <v>509</v>
      </c>
      <c r="E8" s="371" t="s">
        <v>510</v>
      </c>
      <c r="F8" s="371" t="s">
        <v>671</v>
      </c>
      <c r="G8" s="371" t="s">
        <v>511</v>
      </c>
      <c r="H8" s="372" t="s">
        <v>512</v>
      </c>
      <c r="I8" s="954" t="s">
        <v>513</v>
      </c>
      <c r="J8" s="955">
        <v>2011</v>
      </c>
      <c r="K8" s="956" t="s">
        <v>516</v>
      </c>
      <c r="L8" s="957" t="s">
        <v>519</v>
      </c>
      <c r="M8" s="957" t="s">
        <v>522</v>
      </c>
      <c r="N8" s="958" t="s">
        <v>525</v>
      </c>
      <c r="O8" s="1096" t="s">
        <v>526</v>
      </c>
      <c r="P8" s="1097" t="s">
        <v>527</v>
      </c>
      <c r="R8" s="1098" t="s">
        <v>672</v>
      </c>
      <c r="S8" s="1099" t="s">
        <v>673</v>
      </c>
      <c r="T8" s="1099" t="s">
        <v>674</v>
      </c>
    </row>
    <row r="9" spans="1:20" ht="12.75">
      <c r="A9" s="378" t="s">
        <v>528</v>
      </c>
      <c r="B9" s="297"/>
      <c r="C9" s="379">
        <v>104</v>
      </c>
      <c r="D9" s="379">
        <v>104</v>
      </c>
      <c r="E9" s="380"/>
      <c r="F9" s="1422">
        <v>36</v>
      </c>
      <c r="G9" s="1422">
        <v>35</v>
      </c>
      <c r="H9" s="1422">
        <v>35</v>
      </c>
      <c r="I9" s="972">
        <v>39</v>
      </c>
      <c r="J9" s="1101"/>
      <c r="K9" s="1423">
        <v>38</v>
      </c>
      <c r="L9" s="1424"/>
      <c r="M9" s="1425"/>
      <c r="N9" s="1426"/>
      <c r="O9" s="434" t="s">
        <v>529</v>
      </c>
      <c r="P9" s="1427" t="s">
        <v>529</v>
      </c>
      <c r="R9" s="1428">
        <v>38</v>
      </c>
      <c r="S9" s="972"/>
      <c r="T9" s="972"/>
    </row>
    <row r="10" spans="1:20" ht="13.5" thickBot="1">
      <c r="A10" s="391" t="s">
        <v>530</v>
      </c>
      <c r="B10" s="392"/>
      <c r="C10" s="393">
        <v>101</v>
      </c>
      <c r="D10" s="393">
        <v>104</v>
      </c>
      <c r="E10" s="394"/>
      <c r="F10" s="450">
        <v>30</v>
      </c>
      <c r="G10" s="450">
        <v>27</v>
      </c>
      <c r="H10" s="450">
        <v>29</v>
      </c>
      <c r="I10" s="983">
        <v>30</v>
      </c>
      <c r="J10" s="1106"/>
      <c r="K10" s="1429">
        <v>30</v>
      </c>
      <c r="L10" s="1430"/>
      <c r="M10" s="1431"/>
      <c r="N10" s="1432"/>
      <c r="O10" s="1433" t="s">
        <v>529</v>
      </c>
      <c r="P10" s="1434" t="s">
        <v>529</v>
      </c>
      <c r="R10" s="1435">
        <v>30</v>
      </c>
      <c r="S10" s="983"/>
      <c r="T10" s="983"/>
    </row>
    <row r="11" spans="1:20" ht="12.75">
      <c r="A11" s="402" t="s">
        <v>531</v>
      </c>
      <c r="B11" s="403" t="s">
        <v>532</v>
      </c>
      <c r="C11" s="298">
        <v>37915</v>
      </c>
      <c r="D11" s="298">
        <v>39774</v>
      </c>
      <c r="E11" s="404" t="s">
        <v>533</v>
      </c>
      <c r="F11" s="417">
        <v>4399</v>
      </c>
      <c r="G11" s="417">
        <v>3859</v>
      </c>
      <c r="H11" s="417">
        <v>4022</v>
      </c>
      <c r="I11" s="994">
        <v>4276</v>
      </c>
      <c r="J11" s="408" t="s">
        <v>529</v>
      </c>
      <c r="K11" s="1436">
        <v>4275</v>
      </c>
      <c r="L11" s="989">
        <f>R11-K11</f>
        <v>308</v>
      </c>
      <c r="M11" s="1437"/>
      <c r="N11" s="1438"/>
      <c r="O11" s="413" t="s">
        <v>529</v>
      </c>
      <c r="P11" s="1439" t="s">
        <v>529</v>
      </c>
      <c r="R11" s="1428">
        <v>4583</v>
      </c>
      <c r="S11" s="994"/>
      <c r="T11" s="994"/>
    </row>
    <row r="12" spans="1:20" ht="12.75">
      <c r="A12" s="415" t="s">
        <v>534</v>
      </c>
      <c r="B12" s="416" t="s">
        <v>535</v>
      </c>
      <c r="C12" s="417">
        <v>-16164</v>
      </c>
      <c r="D12" s="417">
        <v>-17825</v>
      </c>
      <c r="E12" s="404" t="s">
        <v>536</v>
      </c>
      <c r="F12" s="417">
        <v>-4320</v>
      </c>
      <c r="G12" s="417">
        <v>-3736</v>
      </c>
      <c r="H12" s="417">
        <v>-3932</v>
      </c>
      <c r="I12" s="994">
        <v>4219</v>
      </c>
      <c r="J12" s="418" t="s">
        <v>529</v>
      </c>
      <c r="K12" s="1440">
        <v>4226</v>
      </c>
      <c r="L12" s="989">
        <f aca="true" t="shared" si="0" ref="L12:L40">R12-K12</f>
        <v>314</v>
      </c>
      <c r="M12" s="1437"/>
      <c r="N12" s="1438"/>
      <c r="O12" s="413" t="s">
        <v>529</v>
      </c>
      <c r="P12" s="1439" t="s">
        <v>529</v>
      </c>
      <c r="R12" s="1441">
        <v>4540</v>
      </c>
      <c r="S12" s="994"/>
      <c r="T12" s="994"/>
    </row>
    <row r="13" spans="1:20" ht="12.75">
      <c r="A13" s="415" t="s">
        <v>537</v>
      </c>
      <c r="B13" s="416" t="s">
        <v>538</v>
      </c>
      <c r="C13" s="417">
        <v>604</v>
      </c>
      <c r="D13" s="417">
        <v>619</v>
      </c>
      <c r="E13" s="404" t="s">
        <v>539</v>
      </c>
      <c r="F13" s="417"/>
      <c r="G13" s="417"/>
      <c r="H13" s="417"/>
      <c r="I13" s="994"/>
      <c r="J13" s="418" t="s">
        <v>529</v>
      </c>
      <c r="K13" s="1440"/>
      <c r="L13" s="989">
        <f t="shared" si="0"/>
        <v>0</v>
      </c>
      <c r="M13" s="1437"/>
      <c r="N13" s="1438"/>
      <c r="O13" s="413" t="s">
        <v>529</v>
      </c>
      <c r="P13" s="1439" t="s">
        <v>529</v>
      </c>
      <c r="R13" s="1441">
        <v>0</v>
      </c>
      <c r="S13" s="994"/>
      <c r="T13" s="994"/>
    </row>
    <row r="14" spans="1:20" ht="12.75">
      <c r="A14" s="415" t="s">
        <v>540</v>
      </c>
      <c r="B14" s="416" t="s">
        <v>541</v>
      </c>
      <c r="C14" s="417">
        <v>221</v>
      </c>
      <c r="D14" s="417">
        <v>610</v>
      </c>
      <c r="E14" s="404" t="s">
        <v>529</v>
      </c>
      <c r="F14" s="417">
        <v>390</v>
      </c>
      <c r="G14" s="417">
        <v>391</v>
      </c>
      <c r="H14" s="417">
        <v>360</v>
      </c>
      <c r="I14" s="994">
        <v>435</v>
      </c>
      <c r="J14" s="418" t="s">
        <v>529</v>
      </c>
      <c r="K14" s="1440">
        <v>854</v>
      </c>
      <c r="L14" s="989">
        <f t="shared" si="0"/>
        <v>-283</v>
      </c>
      <c r="M14" s="1437"/>
      <c r="N14" s="1438"/>
      <c r="O14" s="413" t="s">
        <v>529</v>
      </c>
      <c r="P14" s="1439" t="s">
        <v>529</v>
      </c>
      <c r="R14" s="1441">
        <v>571</v>
      </c>
      <c r="S14" s="994"/>
      <c r="T14" s="994"/>
    </row>
    <row r="15" spans="1:20" ht="13.5" thickBot="1">
      <c r="A15" s="378" t="s">
        <v>542</v>
      </c>
      <c r="B15" s="422" t="s">
        <v>543</v>
      </c>
      <c r="C15" s="423">
        <v>2021</v>
      </c>
      <c r="D15" s="423">
        <v>852</v>
      </c>
      <c r="E15" s="424" t="s">
        <v>544</v>
      </c>
      <c r="F15" s="253">
        <v>586</v>
      </c>
      <c r="G15" s="253">
        <v>1215</v>
      </c>
      <c r="H15" s="253">
        <v>2545</v>
      </c>
      <c r="I15" s="1007">
        <v>1898</v>
      </c>
      <c r="J15" s="428" t="s">
        <v>529</v>
      </c>
      <c r="K15" s="1442">
        <v>1708</v>
      </c>
      <c r="L15" s="1002">
        <f t="shared" si="0"/>
        <v>1496</v>
      </c>
      <c r="M15" s="1443"/>
      <c r="N15" s="1444"/>
      <c r="O15" s="434" t="s">
        <v>529</v>
      </c>
      <c r="P15" s="1427" t="s">
        <v>529</v>
      </c>
      <c r="R15" s="1445">
        <v>3204</v>
      </c>
      <c r="S15" s="1007"/>
      <c r="T15" s="1007"/>
    </row>
    <row r="16" spans="1:20" ht="15.75" thickBot="1">
      <c r="A16" s="435" t="s">
        <v>545</v>
      </c>
      <c r="B16" s="436"/>
      <c r="C16" s="437">
        <v>24618</v>
      </c>
      <c r="D16" s="437">
        <v>24087</v>
      </c>
      <c r="E16" s="438"/>
      <c r="F16" s="533">
        <v>1092</v>
      </c>
      <c r="G16" s="533">
        <v>1764</v>
      </c>
      <c r="H16" s="533">
        <v>3039</v>
      </c>
      <c r="I16" s="1019">
        <v>2390</v>
      </c>
      <c r="J16" s="442" t="s">
        <v>529</v>
      </c>
      <c r="K16" s="1446">
        <v>2611</v>
      </c>
      <c r="L16" s="1013">
        <f t="shared" si="0"/>
        <v>1207</v>
      </c>
      <c r="M16" s="1447"/>
      <c r="N16" s="1448"/>
      <c r="O16" s="447" t="s">
        <v>529</v>
      </c>
      <c r="P16" s="1449" t="s">
        <v>529</v>
      </c>
      <c r="R16" s="1450">
        <f>R11-R12+R13+R14+R15</f>
        <v>3818</v>
      </c>
      <c r="S16" s="1019"/>
      <c r="T16" s="1019"/>
    </row>
    <row r="17" spans="1:20" ht="12.75">
      <c r="A17" s="378" t="s">
        <v>546</v>
      </c>
      <c r="B17" s="403" t="s">
        <v>547</v>
      </c>
      <c r="C17" s="298">
        <v>7043</v>
      </c>
      <c r="D17" s="298">
        <v>7240</v>
      </c>
      <c r="E17" s="424">
        <v>401</v>
      </c>
      <c r="F17" s="253">
        <v>79</v>
      </c>
      <c r="G17" s="253">
        <v>123</v>
      </c>
      <c r="H17" s="253">
        <v>90</v>
      </c>
      <c r="I17" s="1007">
        <v>57</v>
      </c>
      <c r="J17" s="408" t="s">
        <v>529</v>
      </c>
      <c r="K17" s="1442">
        <v>49</v>
      </c>
      <c r="L17" s="1020">
        <f t="shared" si="0"/>
        <v>-6</v>
      </c>
      <c r="M17" s="1451"/>
      <c r="N17" s="1452"/>
      <c r="O17" s="434" t="s">
        <v>529</v>
      </c>
      <c r="P17" s="1427" t="s">
        <v>529</v>
      </c>
      <c r="R17" s="1453">
        <v>43</v>
      </c>
      <c r="S17" s="1007"/>
      <c r="T17" s="1007"/>
    </row>
    <row r="18" spans="1:20" ht="12.75">
      <c r="A18" s="415" t="s">
        <v>548</v>
      </c>
      <c r="B18" s="416" t="s">
        <v>549</v>
      </c>
      <c r="C18" s="417">
        <v>1001</v>
      </c>
      <c r="D18" s="417">
        <v>820</v>
      </c>
      <c r="E18" s="404" t="s">
        <v>550</v>
      </c>
      <c r="F18" s="417">
        <v>240</v>
      </c>
      <c r="G18" s="417">
        <v>204</v>
      </c>
      <c r="H18" s="417">
        <v>248</v>
      </c>
      <c r="I18" s="994">
        <v>150</v>
      </c>
      <c r="J18" s="418" t="s">
        <v>529</v>
      </c>
      <c r="K18" s="1440">
        <v>172</v>
      </c>
      <c r="L18" s="989">
        <f t="shared" si="0"/>
        <v>-5</v>
      </c>
      <c r="M18" s="1437"/>
      <c r="N18" s="1438"/>
      <c r="O18" s="413" t="s">
        <v>529</v>
      </c>
      <c r="P18" s="1439" t="s">
        <v>529</v>
      </c>
      <c r="R18" s="1441">
        <v>167</v>
      </c>
      <c r="S18" s="994"/>
      <c r="T18" s="994"/>
    </row>
    <row r="19" spans="1:20" ht="12.75">
      <c r="A19" s="415" t="s">
        <v>551</v>
      </c>
      <c r="B19" s="416" t="s">
        <v>552</v>
      </c>
      <c r="C19" s="417">
        <v>14718</v>
      </c>
      <c r="D19" s="417">
        <v>14718</v>
      </c>
      <c r="E19" s="404" t="s">
        <v>529</v>
      </c>
      <c r="F19" s="417"/>
      <c r="G19" s="417"/>
      <c r="H19" s="417"/>
      <c r="I19" s="994"/>
      <c r="J19" s="418" t="s">
        <v>529</v>
      </c>
      <c r="K19" s="1440"/>
      <c r="L19" s="989">
        <f t="shared" si="0"/>
        <v>0</v>
      </c>
      <c r="M19" s="1437"/>
      <c r="N19" s="1438"/>
      <c r="O19" s="413" t="s">
        <v>529</v>
      </c>
      <c r="P19" s="1439" t="s">
        <v>529</v>
      </c>
      <c r="R19" s="1441">
        <v>0</v>
      </c>
      <c r="S19" s="994"/>
      <c r="T19" s="994"/>
    </row>
    <row r="20" spans="1:20" ht="12.75">
      <c r="A20" s="415" t="s">
        <v>553</v>
      </c>
      <c r="B20" s="416" t="s">
        <v>554</v>
      </c>
      <c r="C20" s="417">
        <v>1758</v>
      </c>
      <c r="D20" s="417">
        <v>1762</v>
      </c>
      <c r="E20" s="404" t="s">
        <v>529</v>
      </c>
      <c r="F20" s="417">
        <v>521</v>
      </c>
      <c r="G20" s="417">
        <v>1141</v>
      </c>
      <c r="H20" s="417">
        <v>2065</v>
      </c>
      <c r="I20" s="994">
        <v>2183</v>
      </c>
      <c r="J20" s="418" t="s">
        <v>529</v>
      </c>
      <c r="K20" s="1440">
        <v>2209</v>
      </c>
      <c r="L20" s="989">
        <f t="shared" si="0"/>
        <v>1349</v>
      </c>
      <c r="M20" s="1437"/>
      <c r="N20" s="1438"/>
      <c r="O20" s="413" t="s">
        <v>529</v>
      </c>
      <c r="P20" s="1439" t="s">
        <v>529</v>
      </c>
      <c r="R20" s="1441">
        <v>3558</v>
      </c>
      <c r="S20" s="994"/>
      <c r="T20" s="994"/>
    </row>
    <row r="21" spans="1:20" ht="13.5" thickBot="1">
      <c r="A21" s="391" t="s">
        <v>555</v>
      </c>
      <c r="B21" s="449" t="s">
        <v>556</v>
      </c>
      <c r="C21" s="450">
        <v>0</v>
      </c>
      <c r="D21" s="450">
        <v>0</v>
      </c>
      <c r="E21" s="451" t="s">
        <v>529</v>
      </c>
      <c r="F21" s="417"/>
      <c r="G21" s="417"/>
      <c r="H21" s="417"/>
      <c r="I21" s="1027"/>
      <c r="J21" s="452" t="s">
        <v>529</v>
      </c>
      <c r="K21" s="1454"/>
      <c r="L21" s="1002">
        <f t="shared" si="0"/>
        <v>0</v>
      </c>
      <c r="M21" s="1443"/>
      <c r="N21" s="1444"/>
      <c r="O21" s="453" t="s">
        <v>529</v>
      </c>
      <c r="P21" s="1455" t="s">
        <v>529</v>
      </c>
      <c r="R21" s="1435">
        <v>0</v>
      </c>
      <c r="S21" s="1027"/>
      <c r="T21" s="1027"/>
    </row>
    <row r="22" spans="1:20" ht="15.75" thickBot="1">
      <c r="A22" s="455" t="s">
        <v>557</v>
      </c>
      <c r="B22" s="403" t="s">
        <v>558</v>
      </c>
      <c r="C22" s="298">
        <v>12472</v>
      </c>
      <c r="D22" s="298">
        <v>13728</v>
      </c>
      <c r="E22" s="456" t="s">
        <v>529</v>
      </c>
      <c r="F22" s="1456">
        <v>10052</v>
      </c>
      <c r="G22" s="1456">
        <v>10150</v>
      </c>
      <c r="H22" s="1457">
        <v>10890</v>
      </c>
      <c r="I22" s="1123">
        <v>11223</v>
      </c>
      <c r="J22" s="460">
        <v>11674</v>
      </c>
      <c r="K22" s="1458">
        <v>2827</v>
      </c>
      <c r="L22" s="1033">
        <f t="shared" si="0"/>
        <v>3010</v>
      </c>
      <c r="M22" s="1459"/>
      <c r="N22" s="1460"/>
      <c r="O22" s="464">
        <f>SUM(K22:N22)</f>
        <v>5837</v>
      </c>
      <c r="P22" s="465">
        <f>(O22/J22)*100</f>
        <v>50</v>
      </c>
      <c r="R22" s="1428">
        <v>5837</v>
      </c>
      <c r="S22" s="1125"/>
      <c r="T22" s="1123"/>
    </row>
    <row r="23" spans="1:20" ht="15.75" thickBot="1">
      <c r="A23" s="415" t="s">
        <v>559</v>
      </c>
      <c r="B23" s="416" t="s">
        <v>560</v>
      </c>
      <c r="C23" s="417">
        <v>0</v>
      </c>
      <c r="D23" s="417">
        <v>0</v>
      </c>
      <c r="E23" s="466" t="s">
        <v>529</v>
      </c>
      <c r="F23" s="417"/>
      <c r="G23" s="417"/>
      <c r="H23" s="1461"/>
      <c r="I23" s="1077"/>
      <c r="J23" s="468"/>
      <c r="K23" s="1462"/>
      <c r="L23" s="1043">
        <f t="shared" si="0"/>
        <v>0</v>
      </c>
      <c r="M23" s="1437"/>
      <c r="N23" s="1463"/>
      <c r="O23" s="464">
        <f aca="true" t="shared" si="1" ref="O23:O45">SUM(K23:N23)</f>
        <v>0</v>
      </c>
      <c r="P23" s="465" t="e">
        <f aca="true" t="shared" si="2" ref="P23:P45">(O23/J23)*100</f>
        <v>#DIV/0!</v>
      </c>
      <c r="R23" s="1441"/>
      <c r="S23" s="1127"/>
      <c r="T23" s="1077"/>
    </row>
    <row r="24" spans="1:20" ht="15.75" thickBot="1">
      <c r="A24" s="391" t="s">
        <v>561</v>
      </c>
      <c r="B24" s="449" t="s">
        <v>560</v>
      </c>
      <c r="C24" s="450">
        <v>0</v>
      </c>
      <c r="D24" s="450">
        <v>1215</v>
      </c>
      <c r="E24" s="473">
        <v>672</v>
      </c>
      <c r="F24" s="1464">
        <v>570</v>
      </c>
      <c r="G24" s="1464">
        <v>625</v>
      </c>
      <c r="H24" s="1465">
        <v>625</v>
      </c>
      <c r="I24" s="1129">
        <v>625</v>
      </c>
      <c r="J24" s="476">
        <v>650</v>
      </c>
      <c r="K24" s="1466">
        <v>162</v>
      </c>
      <c r="L24" s="1052">
        <f t="shared" si="0"/>
        <v>162</v>
      </c>
      <c r="M24" s="1431"/>
      <c r="N24" s="1467"/>
      <c r="O24" s="464">
        <f t="shared" si="1"/>
        <v>324</v>
      </c>
      <c r="P24" s="465">
        <f t="shared" si="2"/>
        <v>49.84615384615385</v>
      </c>
      <c r="R24" s="1445">
        <v>324</v>
      </c>
      <c r="S24" s="1131"/>
      <c r="T24" s="1129"/>
    </row>
    <row r="25" spans="1:20" ht="15.75" thickBot="1">
      <c r="A25" s="402" t="s">
        <v>562</v>
      </c>
      <c r="B25" s="403" t="s">
        <v>563</v>
      </c>
      <c r="C25" s="298">
        <v>6341</v>
      </c>
      <c r="D25" s="298">
        <v>6960</v>
      </c>
      <c r="E25" s="481">
        <v>501</v>
      </c>
      <c r="F25" s="417">
        <v>300</v>
      </c>
      <c r="G25" s="417">
        <v>580</v>
      </c>
      <c r="H25" s="417">
        <v>365</v>
      </c>
      <c r="I25" s="1075">
        <v>729</v>
      </c>
      <c r="J25" s="460"/>
      <c r="K25" s="1468">
        <v>56</v>
      </c>
      <c r="L25" s="1020">
        <f t="shared" si="0"/>
        <v>384</v>
      </c>
      <c r="M25" s="1451"/>
      <c r="N25" s="1452"/>
      <c r="O25" s="464">
        <f t="shared" si="1"/>
        <v>440</v>
      </c>
      <c r="P25" s="465" t="e">
        <f t="shared" si="2"/>
        <v>#DIV/0!</v>
      </c>
      <c r="R25" s="1453">
        <v>440</v>
      </c>
      <c r="S25" s="1132"/>
      <c r="T25" s="1075"/>
    </row>
    <row r="26" spans="1:20" ht="15.75" thickBot="1">
      <c r="A26" s="415" t="s">
        <v>564</v>
      </c>
      <c r="B26" s="416" t="s">
        <v>565</v>
      </c>
      <c r="C26" s="417">
        <v>1745</v>
      </c>
      <c r="D26" s="417">
        <v>2223</v>
      </c>
      <c r="E26" s="489">
        <v>502</v>
      </c>
      <c r="F26" s="417">
        <v>719</v>
      </c>
      <c r="G26" s="417">
        <v>396</v>
      </c>
      <c r="H26" s="417">
        <v>594</v>
      </c>
      <c r="I26" s="1077">
        <v>550</v>
      </c>
      <c r="J26" s="468">
        <v>620</v>
      </c>
      <c r="K26" s="1462">
        <v>284</v>
      </c>
      <c r="L26" s="989">
        <f t="shared" si="0"/>
        <v>169</v>
      </c>
      <c r="M26" s="1437"/>
      <c r="N26" s="1438"/>
      <c r="O26" s="464">
        <f t="shared" si="1"/>
        <v>453</v>
      </c>
      <c r="P26" s="465">
        <f t="shared" si="2"/>
        <v>73.06451612903226</v>
      </c>
      <c r="R26" s="1441">
        <v>453</v>
      </c>
      <c r="S26" s="1127"/>
      <c r="T26" s="1077"/>
    </row>
    <row r="27" spans="1:20" ht="15.75" thickBot="1">
      <c r="A27" s="415" t="s">
        <v>566</v>
      </c>
      <c r="B27" s="416" t="s">
        <v>567</v>
      </c>
      <c r="C27" s="417">
        <v>0</v>
      </c>
      <c r="D27" s="417">
        <v>0</v>
      </c>
      <c r="E27" s="489">
        <v>504</v>
      </c>
      <c r="F27" s="417"/>
      <c r="G27" s="417"/>
      <c r="H27" s="417"/>
      <c r="I27" s="1077"/>
      <c r="J27" s="468"/>
      <c r="K27" s="1462"/>
      <c r="L27" s="989">
        <f t="shared" si="0"/>
        <v>0</v>
      </c>
      <c r="M27" s="1437"/>
      <c r="N27" s="1438"/>
      <c r="O27" s="464">
        <f t="shared" si="1"/>
        <v>0</v>
      </c>
      <c r="P27" s="465" t="e">
        <f t="shared" si="2"/>
        <v>#DIV/0!</v>
      </c>
      <c r="R27" s="1441"/>
      <c r="S27" s="1127"/>
      <c r="T27" s="1077"/>
    </row>
    <row r="28" spans="1:20" ht="15.75" thickBot="1">
      <c r="A28" s="415" t="s">
        <v>568</v>
      </c>
      <c r="B28" s="416" t="s">
        <v>569</v>
      </c>
      <c r="C28" s="417">
        <v>428</v>
      </c>
      <c r="D28" s="417">
        <v>253</v>
      </c>
      <c r="E28" s="489">
        <v>511</v>
      </c>
      <c r="F28" s="417">
        <v>725</v>
      </c>
      <c r="G28" s="417">
        <v>377</v>
      </c>
      <c r="H28" s="417">
        <v>293</v>
      </c>
      <c r="I28" s="1077">
        <v>911</v>
      </c>
      <c r="J28" s="468">
        <v>30</v>
      </c>
      <c r="K28" s="1462">
        <v>39</v>
      </c>
      <c r="L28" s="989">
        <f t="shared" si="0"/>
        <v>71</v>
      </c>
      <c r="M28" s="1437"/>
      <c r="N28" s="1438"/>
      <c r="O28" s="464">
        <f t="shared" si="1"/>
        <v>110</v>
      </c>
      <c r="P28" s="465">
        <f t="shared" si="2"/>
        <v>366.66666666666663</v>
      </c>
      <c r="R28" s="1441">
        <v>110</v>
      </c>
      <c r="S28" s="1127"/>
      <c r="T28" s="1077"/>
    </row>
    <row r="29" spans="1:20" ht="15.75" thickBot="1">
      <c r="A29" s="415" t="s">
        <v>570</v>
      </c>
      <c r="B29" s="416" t="s">
        <v>571</v>
      </c>
      <c r="C29" s="417">
        <v>1057</v>
      </c>
      <c r="D29" s="417">
        <v>1451</v>
      </c>
      <c r="E29" s="489">
        <v>518</v>
      </c>
      <c r="F29" s="417">
        <v>405</v>
      </c>
      <c r="G29" s="417">
        <v>397</v>
      </c>
      <c r="H29" s="417">
        <v>322</v>
      </c>
      <c r="I29" s="1077">
        <v>346</v>
      </c>
      <c r="J29" s="468"/>
      <c r="K29" s="1462">
        <v>86</v>
      </c>
      <c r="L29" s="989">
        <f t="shared" si="0"/>
        <v>80</v>
      </c>
      <c r="M29" s="1437"/>
      <c r="N29" s="1438"/>
      <c r="O29" s="464">
        <f t="shared" si="1"/>
        <v>166</v>
      </c>
      <c r="P29" s="465" t="e">
        <f t="shared" si="2"/>
        <v>#DIV/0!</v>
      </c>
      <c r="R29" s="1441">
        <v>166</v>
      </c>
      <c r="S29" s="1127"/>
      <c r="T29" s="1077"/>
    </row>
    <row r="30" spans="1:20" ht="15.75" thickBot="1">
      <c r="A30" s="415" t="s">
        <v>572</v>
      </c>
      <c r="B30" s="494" t="s">
        <v>573</v>
      </c>
      <c r="C30" s="417">
        <v>10408</v>
      </c>
      <c r="D30" s="417">
        <v>11792</v>
      </c>
      <c r="E30" s="489">
        <v>521</v>
      </c>
      <c r="F30" s="417">
        <v>6946</v>
      </c>
      <c r="G30" s="417">
        <v>6990</v>
      </c>
      <c r="H30" s="417">
        <v>7549</v>
      </c>
      <c r="I30" s="1077">
        <v>7781</v>
      </c>
      <c r="J30" s="468">
        <v>8142</v>
      </c>
      <c r="K30" s="1462">
        <v>1935</v>
      </c>
      <c r="L30" s="989">
        <f t="shared" si="0"/>
        <v>2118</v>
      </c>
      <c r="M30" s="1437"/>
      <c r="N30" s="1438"/>
      <c r="O30" s="464">
        <f t="shared" si="1"/>
        <v>4053</v>
      </c>
      <c r="P30" s="465">
        <f t="shared" si="2"/>
        <v>49.778924097273396</v>
      </c>
      <c r="R30" s="1441">
        <v>4053</v>
      </c>
      <c r="S30" s="1127"/>
      <c r="T30" s="1077"/>
    </row>
    <row r="31" spans="1:20" ht="15.75" thickBot="1">
      <c r="A31" s="415" t="s">
        <v>574</v>
      </c>
      <c r="B31" s="494" t="s">
        <v>575</v>
      </c>
      <c r="C31" s="417">
        <v>3640</v>
      </c>
      <c r="D31" s="417">
        <v>4174</v>
      </c>
      <c r="E31" s="489" t="s">
        <v>576</v>
      </c>
      <c r="F31" s="417">
        <v>2596</v>
      </c>
      <c r="G31" s="417">
        <v>2700</v>
      </c>
      <c r="H31" s="417">
        <v>2709</v>
      </c>
      <c r="I31" s="1077">
        <v>2878</v>
      </c>
      <c r="J31" s="468">
        <v>2849</v>
      </c>
      <c r="K31" s="1462">
        <v>709</v>
      </c>
      <c r="L31" s="989">
        <f t="shared" si="0"/>
        <v>780</v>
      </c>
      <c r="M31" s="1437"/>
      <c r="N31" s="1438"/>
      <c r="O31" s="464">
        <f t="shared" si="1"/>
        <v>1489</v>
      </c>
      <c r="P31" s="465">
        <f t="shared" si="2"/>
        <v>52.26395226395226</v>
      </c>
      <c r="R31" s="1441">
        <v>1489</v>
      </c>
      <c r="S31" s="1127"/>
      <c r="T31" s="1077"/>
    </row>
    <row r="32" spans="1:20" ht="15.75" thickBot="1">
      <c r="A32" s="415" t="s">
        <v>577</v>
      </c>
      <c r="B32" s="416" t="s">
        <v>578</v>
      </c>
      <c r="C32" s="417">
        <v>0</v>
      </c>
      <c r="D32" s="417">
        <v>0</v>
      </c>
      <c r="E32" s="489">
        <v>557</v>
      </c>
      <c r="F32" s="417"/>
      <c r="G32" s="417"/>
      <c r="H32" s="417"/>
      <c r="I32" s="1077"/>
      <c r="J32" s="468"/>
      <c r="K32" s="1462"/>
      <c r="L32" s="989">
        <f t="shared" si="0"/>
        <v>0</v>
      </c>
      <c r="M32" s="1437"/>
      <c r="N32" s="1438"/>
      <c r="O32" s="464">
        <f t="shared" si="1"/>
        <v>0</v>
      </c>
      <c r="P32" s="465" t="e">
        <f t="shared" si="2"/>
        <v>#DIV/0!</v>
      </c>
      <c r="R32" s="1441"/>
      <c r="S32" s="1127"/>
      <c r="T32" s="1077"/>
    </row>
    <row r="33" spans="1:20" ht="15.75" thickBot="1">
      <c r="A33" s="415" t="s">
        <v>579</v>
      </c>
      <c r="B33" s="416" t="s">
        <v>580</v>
      </c>
      <c r="C33" s="417">
        <v>1711</v>
      </c>
      <c r="D33" s="417">
        <v>1801</v>
      </c>
      <c r="E33" s="489">
        <v>551</v>
      </c>
      <c r="F33" s="417">
        <v>46</v>
      </c>
      <c r="G33" s="417">
        <v>20</v>
      </c>
      <c r="H33" s="417">
        <v>33</v>
      </c>
      <c r="I33" s="1077">
        <v>33</v>
      </c>
      <c r="J33" s="468"/>
      <c r="K33" s="1462">
        <v>7</v>
      </c>
      <c r="L33" s="989">
        <f t="shared" si="0"/>
        <v>7</v>
      </c>
      <c r="M33" s="1437"/>
      <c r="N33" s="1438"/>
      <c r="O33" s="464">
        <f t="shared" si="1"/>
        <v>14</v>
      </c>
      <c r="P33" s="465" t="e">
        <f t="shared" si="2"/>
        <v>#DIV/0!</v>
      </c>
      <c r="R33" s="1441">
        <v>14</v>
      </c>
      <c r="S33" s="1127"/>
      <c r="T33" s="1077"/>
    </row>
    <row r="34" spans="1:20" ht="15.75" thickBot="1">
      <c r="A34" s="378" t="s">
        <v>581</v>
      </c>
      <c r="B34" s="422"/>
      <c r="C34" s="423">
        <v>569</v>
      </c>
      <c r="D34" s="423">
        <v>614</v>
      </c>
      <c r="E34" s="496" t="s">
        <v>582</v>
      </c>
      <c r="F34" s="253">
        <v>45</v>
      </c>
      <c r="G34" s="253">
        <v>193</v>
      </c>
      <c r="H34" s="253">
        <v>77</v>
      </c>
      <c r="I34" s="1079">
        <v>52</v>
      </c>
      <c r="J34" s="520">
        <v>33</v>
      </c>
      <c r="K34" s="1469">
        <v>9</v>
      </c>
      <c r="L34" s="989">
        <f t="shared" si="0"/>
        <v>14</v>
      </c>
      <c r="M34" s="1443"/>
      <c r="N34" s="1438"/>
      <c r="O34" s="464">
        <f t="shared" si="1"/>
        <v>23</v>
      </c>
      <c r="P34" s="465">
        <f t="shared" si="2"/>
        <v>69.6969696969697</v>
      </c>
      <c r="R34" s="1435">
        <v>23</v>
      </c>
      <c r="S34" s="1470"/>
      <c r="T34" s="1079"/>
    </row>
    <row r="35" spans="1:20" ht="15.75" thickBot="1">
      <c r="A35" s="505" t="s">
        <v>583</v>
      </c>
      <c r="B35" s="506" t="s">
        <v>584</v>
      </c>
      <c r="C35" s="507">
        <f>SUM(C25:C34)</f>
        <v>25899</v>
      </c>
      <c r="D35" s="507">
        <f>SUM(D25:D34)</f>
        <v>29268</v>
      </c>
      <c r="E35" s="508"/>
      <c r="F35" s="507">
        <f aca="true" t="shared" si="3" ref="F35:N35">SUM(F25:F34)</f>
        <v>11782</v>
      </c>
      <c r="G35" s="507">
        <f t="shared" si="3"/>
        <v>11653</v>
      </c>
      <c r="H35" s="507">
        <f t="shared" si="3"/>
        <v>11942</v>
      </c>
      <c r="I35" s="1067">
        <f t="shared" si="3"/>
        <v>13280</v>
      </c>
      <c r="J35" s="1471">
        <f t="shared" si="3"/>
        <v>11674</v>
      </c>
      <c r="K35" s="1472">
        <f t="shared" si="3"/>
        <v>3125</v>
      </c>
      <c r="L35" s="1067">
        <f>SUM(L25:L34)</f>
        <v>3623</v>
      </c>
      <c r="M35" s="507">
        <f t="shared" si="3"/>
        <v>0</v>
      </c>
      <c r="N35" s="524">
        <f t="shared" si="3"/>
        <v>0</v>
      </c>
      <c r="O35" s="464">
        <f t="shared" si="1"/>
        <v>6748</v>
      </c>
      <c r="P35" s="465">
        <f t="shared" si="2"/>
        <v>57.80366626691794</v>
      </c>
      <c r="R35" s="507">
        <f>SUM(R25:R34)</f>
        <v>6748</v>
      </c>
      <c r="S35" s="658">
        <f>SUM(S25:S34)</f>
        <v>0</v>
      </c>
      <c r="T35" s="1067">
        <f>SUM(T25:T34)</f>
        <v>0</v>
      </c>
    </row>
    <row r="36" spans="1:20" ht="15.75" thickBot="1">
      <c r="A36" s="402" t="s">
        <v>585</v>
      </c>
      <c r="B36" s="403" t="s">
        <v>586</v>
      </c>
      <c r="C36" s="298">
        <v>0</v>
      </c>
      <c r="D36" s="298">
        <v>0</v>
      </c>
      <c r="E36" s="481">
        <v>601</v>
      </c>
      <c r="F36" s="298"/>
      <c r="G36" s="298"/>
      <c r="H36" s="298"/>
      <c r="I36" s="1075"/>
      <c r="J36" s="460"/>
      <c r="K36" s="1458"/>
      <c r="L36" s="989">
        <f t="shared" si="0"/>
        <v>0</v>
      </c>
      <c r="M36" s="1451"/>
      <c r="N36" s="1438"/>
      <c r="O36" s="464">
        <f t="shared" si="1"/>
        <v>0</v>
      </c>
      <c r="P36" s="465" t="e">
        <f t="shared" si="2"/>
        <v>#DIV/0!</v>
      </c>
      <c r="R36" s="1453"/>
      <c r="S36" s="1473"/>
      <c r="T36" s="1075"/>
    </row>
    <row r="37" spans="1:20" ht="15.75" thickBot="1">
      <c r="A37" s="415" t="s">
        <v>587</v>
      </c>
      <c r="B37" s="416" t="s">
        <v>588</v>
      </c>
      <c r="C37" s="417">
        <v>1190</v>
      </c>
      <c r="D37" s="417">
        <v>1857</v>
      </c>
      <c r="E37" s="489">
        <v>602</v>
      </c>
      <c r="F37" s="417">
        <v>1441</v>
      </c>
      <c r="G37" s="417">
        <v>1474</v>
      </c>
      <c r="H37" s="417">
        <v>1395</v>
      </c>
      <c r="I37" s="1077">
        <v>1564</v>
      </c>
      <c r="J37" s="468"/>
      <c r="K37" s="1462">
        <v>472</v>
      </c>
      <c r="L37" s="989">
        <f t="shared" si="0"/>
        <v>466</v>
      </c>
      <c r="M37" s="1437"/>
      <c r="N37" s="1438"/>
      <c r="O37" s="464">
        <f t="shared" si="1"/>
        <v>938</v>
      </c>
      <c r="P37" s="465" t="e">
        <f t="shared" si="2"/>
        <v>#DIV/0!</v>
      </c>
      <c r="R37" s="1441">
        <v>938</v>
      </c>
      <c r="S37" s="1474"/>
      <c r="T37" s="1077"/>
    </row>
    <row r="38" spans="1:20" ht="15.75" thickBot="1">
      <c r="A38" s="415" t="s">
        <v>589</v>
      </c>
      <c r="B38" s="416" t="s">
        <v>590</v>
      </c>
      <c r="C38" s="417">
        <v>0</v>
      </c>
      <c r="D38" s="417">
        <v>0</v>
      </c>
      <c r="E38" s="489">
        <v>604</v>
      </c>
      <c r="F38" s="417"/>
      <c r="G38" s="417"/>
      <c r="H38" s="417"/>
      <c r="I38" s="1077"/>
      <c r="J38" s="468"/>
      <c r="K38" s="1462"/>
      <c r="L38" s="989">
        <f t="shared" si="0"/>
        <v>0</v>
      </c>
      <c r="M38" s="1437"/>
      <c r="N38" s="1438"/>
      <c r="O38" s="464">
        <f t="shared" si="1"/>
        <v>0</v>
      </c>
      <c r="P38" s="465" t="e">
        <f t="shared" si="2"/>
        <v>#DIV/0!</v>
      </c>
      <c r="R38" s="1441"/>
      <c r="S38" s="1474"/>
      <c r="T38" s="1077"/>
    </row>
    <row r="39" spans="1:20" ht="15.75" thickBot="1">
      <c r="A39" s="415" t="s">
        <v>591</v>
      </c>
      <c r="B39" s="416" t="s">
        <v>592</v>
      </c>
      <c r="C39" s="417">
        <v>12472</v>
      </c>
      <c r="D39" s="417">
        <v>13728</v>
      </c>
      <c r="E39" s="489" t="s">
        <v>593</v>
      </c>
      <c r="F39" s="417">
        <v>10052</v>
      </c>
      <c r="G39" s="417">
        <v>10150</v>
      </c>
      <c r="H39" s="417">
        <v>10890</v>
      </c>
      <c r="I39" s="1077">
        <v>11223</v>
      </c>
      <c r="J39" s="468">
        <v>11674</v>
      </c>
      <c r="K39" s="1462">
        <v>2827</v>
      </c>
      <c r="L39" s="989">
        <f t="shared" si="0"/>
        <v>3010</v>
      </c>
      <c r="M39" s="1437"/>
      <c r="N39" s="1438"/>
      <c r="O39" s="464">
        <f t="shared" si="1"/>
        <v>5837</v>
      </c>
      <c r="P39" s="465">
        <f t="shared" si="2"/>
        <v>50</v>
      </c>
      <c r="R39" s="1441">
        <v>5837</v>
      </c>
      <c r="S39" s="1474"/>
      <c r="T39" s="1077"/>
    </row>
    <row r="40" spans="1:20" ht="15.75" thickBot="1">
      <c r="A40" s="378" t="s">
        <v>594</v>
      </c>
      <c r="B40" s="422"/>
      <c r="C40" s="423">
        <v>12330</v>
      </c>
      <c r="D40" s="423">
        <v>13218</v>
      </c>
      <c r="E40" s="496" t="s">
        <v>595</v>
      </c>
      <c r="F40" s="253">
        <v>176</v>
      </c>
      <c r="G40" s="253">
        <v>40</v>
      </c>
      <c r="H40" s="253">
        <v>73</v>
      </c>
      <c r="I40" s="1079">
        <v>493</v>
      </c>
      <c r="J40" s="520"/>
      <c r="K40" s="1469">
        <v>8</v>
      </c>
      <c r="L40" s="989">
        <f t="shared" si="0"/>
        <v>14</v>
      </c>
      <c r="M40" s="1443"/>
      <c r="N40" s="1438"/>
      <c r="O40" s="464">
        <f t="shared" si="1"/>
        <v>22</v>
      </c>
      <c r="P40" s="465" t="e">
        <f t="shared" si="2"/>
        <v>#DIV/0!</v>
      </c>
      <c r="R40" s="1435">
        <v>22</v>
      </c>
      <c r="S40" s="1470"/>
      <c r="T40" s="1079"/>
    </row>
    <row r="41" spans="1:20" ht="15.75" thickBot="1">
      <c r="A41" s="505" t="s">
        <v>596</v>
      </c>
      <c r="B41" s="506" t="s">
        <v>597</v>
      </c>
      <c r="C41" s="507">
        <f>SUM(C36:C40)</f>
        <v>25992</v>
      </c>
      <c r="D41" s="507">
        <f>SUM(D36:D40)</f>
        <v>28803</v>
      </c>
      <c r="E41" s="508" t="s">
        <v>529</v>
      </c>
      <c r="F41" s="507">
        <f aca="true" t="shared" si="4" ref="F41:N41">SUM(F36:F40)</f>
        <v>11669</v>
      </c>
      <c r="G41" s="507">
        <f t="shared" si="4"/>
        <v>11664</v>
      </c>
      <c r="H41" s="507">
        <f t="shared" si="4"/>
        <v>12358</v>
      </c>
      <c r="I41" s="1067">
        <f t="shared" si="4"/>
        <v>13280</v>
      </c>
      <c r="J41" s="1471">
        <f t="shared" si="4"/>
        <v>11674</v>
      </c>
      <c r="K41" s="1472">
        <f t="shared" si="4"/>
        <v>3307</v>
      </c>
      <c r="L41" s="1080">
        <f>SUM(L36:L40)</f>
        <v>3490</v>
      </c>
      <c r="M41" s="507">
        <f t="shared" si="4"/>
        <v>0</v>
      </c>
      <c r="N41" s="524">
        <f t="shared" si="4"/>
        <v>0</v>
      </c>
      <c r="O41" s="464">
        <f t="shared" si="1"/>
        <v>6797</v>
      </c>
      <c r="P41" s="465">
        <f t="shared" si="2"/>
        <v>58.22340243275656</v>
      </c>
      <c r="R41" s="507">
        <f>SUM(R36:R40)</f>
        <v>6797</v>
      </c>
      <c r="S41" s="658">
        <f>SUM(S36:S40)</f>
        <v>0</v>
      </c>
      <c r="T41" s="1067">
        <f>SUM(T36:T40)</f>
        <v>0</v>
      </c>
    </row>
    <row r="42" spans="1:20" ht="6.75" customHeight="1" thickBot="1">
      <c r="A42" s="378"/>
      <c r="B42" s="252"/>
      <c r="C42" s="253"/>
      <c r="D42" s="253"/>
      <c r="E42" s="525"/>
      <c r="F42" s="253"/>
      <c r="G42" s="253"/>
      <c r="H42" s="253"/>
      <c r="I42" s="1082"/>
      <c r="J42" s="528"/>
      <c r="K42" s="1475"/>
      <c r="L42" s="1084"/>
      <c r="M42" s="1476">
        <f>S42-L42</f>
        <v>0</v>
      </c>
      <c r="N42" s="532"/>
      <c r="O42" s="464">
        <f t="shared" si="1"/>
        <v>0</v>
      </c>
      <c r="P42" s="465" t="e">
        <f t="shared" si="2"/>
        <v>#DIV/0!</v>
      </c>
      <c r="R42" s="1477"/>
      <c r="S42" s="1478"/>
      <c r="T42" s="1082"/>
    </row>
    <row r="43" spans="1:20" ht="15.75" thickBot="1">
      <c r="A43" s="535" t="s">
        <v>598</v>
      </c>
      <c r="B43" s="506" t="s">
        <v>560</v>
      </c>
      <c r="C43" s="507">
        <f>+C41-C39</f>
        <v>13520</v>
      </c>
      <c r="D43" s="507">
        <f>+D41-D39</f>
        <v>15075</v>
      </c>
      <c r="E43" s="508" t="s">
        <v>529</v>
      </c>
      <c r="F43" s="507">
        <f aca="true" t="shared" si="5" ref="F43:N43">F41-F39</f>
        <v>1617</v>
      </c>
      <c r="G43" s="507">
        <f t="shared" si="5"/>
        <v>1514</v>
      </c>
      <c r="H43" s="507">
        <f t="shared" si="5"/>
        <v>1468</v>
      </c>
      <c r="I43" s="1067">
        <f t="shared" si="5"/>
        <v>2057</v>
      </c>
      <c r="J43" s="507">
        <f t="shared" si="5"/>
        <v>0</v>
      </c>
      <c r="K43" s="1472">
        <f t="shared" si="5"/>
        <v>480</v>
      </c>
      <c r="L43" s="1080">
        <f t="shared" si="5"/>
        <v>480</v>
      </c>
      <c r="M43" s="507">
        <f t="shared" si="5"/>
        <v>0</v>
      </c>
      <c r="N43" s="658">
        <f t="shared" si="5"/>
        <v>0</v>
      </c>
      <c r="O43" s="464">
        <f t="shared" si="1"/>
        <v>960</v>
      </c>
      <c r="P43" s="465" t="e">
        <f t="shared" si="2"/>
        <v>#DIV/0!</v>
      </c>
      <c r="R43" s="507">
        <f>R41-R39</f>
        <v>960</v>
      </c>
      <c r="S43" s="658">
        <f>S41-S39</f>
        <v>0</v>
      </c>
      <c r="T43" s="1067">
        <f>T41-T39</f>
        <v>0</v>
      </c>
    </row>
    <row r="44" spans="1:20" ht="15.75" thickBot="1">
      <c r="A44" s="505" t="s">
        <v>599</v>
      </c>
      <c r="B44" s="506" t="s">
        <v>600</v>
      </c>
      <c r="C44" s="507">
        <f>+C41-C35</f>
        <v>93</v>
      </c>
      <c r="D44" s="507">
        <f>+D41-D35</f>
        <v>-465</v>
      </c>
      <c r="E44" s="508" t="s">
        <v>529</v>
      </c>
      <c r="F44" s="507">
        <f aca="true" t="shared" si="6" ref="F44:N44">F41-F35</f>
        <v>-113</v>
      </c>
      <c r="G44" s="507">
        <f t="shared" si="6"/>
        <v>11</v>
      </c>
      <c r="H44" s="507">
        <f t="shared" si="6"/>
        <v>416</v>
      </c>
      <c r="I44" s="1067">
        <f t="shared" si="6"/>
        <v>0</v>
      </c>
      <c r="J44" s="507">
        <f t="shared" si="6"/>
        <v>0</v>
      </c>
      <c r="K44" s="1472">
        <f t="shared" si="6"/>
        <v>182</v>
      </c>
      <c r="L44" s="1080">
        <f t="shared" si="6"/>
        <v>-133</v>
      </c>
      <c r="M44" s="507">
        <f t="shared" si="6"/>
        <v>0</v>
      </c>
      <c r="N44" s="658">
        <f t="shared" si="6"/>
        <v>0</v>
      </c>
      <c r="O44" s="464">
        <f t="shared" si="1"/>
        <v>49</v>
      </c>
      <c r="P44" s="465" t="e">
        <f t="shared" si="2"/>
        <v>#DIV/0!</v>
      </c>
      <c r="R44" s="507">
        <f>R41-R35</f>
        <v>49</v>
      </c>
      <c r="S44" s="658">
        <f>S41-S35</f>
        <v>0</v>
      </c>
      <c r="T44" s="1067">
        <f>T41-T35</f>
        <v>0</v>
      </c>
    </row>
    <row r="45" spans="1:20" ht="15.75" thickBot="1">
      <c r="A45" s="537" t="s">
        <v>601</v>
      </c>
      <c r="B45" s="538" t="s">
        <v>560</v>
      </c>
      <c r="C45" s="539">
        <f>+C44-C39</f>
        <v>-12379</v>
      </c>
      <c r="D45" s="539">
        <f>+D44-D39</f>
        <v>-14193</v>
      </c>
      <c r="E45" s="540" t="s">
        <v>529</v>
      </c>
      <c r="F45" s="507">
        <f aca="true" t="shared" si="7" ref="F45:N45">F44-F39</f>
        <v>-10165</v>
      </c>
      <c r="G45" s="507">
        <f t="shared" si="7"/>
        <v>-10139</v>
      </c>
      <c r="H45" s="507">
        <f t="shared" si="7"/>
        <v>-10474</v>
      </c>
      <c r="I45" s="1067">
        <f t="shared" si="7"/>
        <v>-11223</v>
      </c>
      <c r="J45" s="507">
        <f t="shared" si="7"/>
        <v>-11674</v>
      </c>
      <c r="K45" s="1472">
        <f t="shared" si="7"/>
        <v>-2645</v>
      </c>
      <c r="L45" s="1080">
        <f t="shared" si="7"/>
        <v>-3143</v>
      </c>
      <c r="M45" s="507">
        <f t="shared" si="7"/>
        <v>0</v>
      </c>
      <c r="N45" s="658">
        <f t="shared" si="7"/>
        <v>0</v>
      </c>
      <c r="O45" s="464">
        <f t="shared" si="1"/>
        <v>-5788</v>
      </c>
      <c r="P45" s="515">
        <f t="shared" si="2"/>
        <v>49.580263834161386</v>
      </c>
      <c r="R45" s="507">
        <f>R44-R39</f>
        <v>-5788</v>
      </c>
      <c r="S45" s="658">
        <f>S44-S39</f>
        <v>0</v>
      </c>
      <c r="T45" s="1067">
        <f>T44-T39</f>
        <v>0</v>
      </c>
    </row>
    <row r="48" spans="1:20" ht="14.25">
      <c r="A48" s="1089" t="s">
        <v>675</v>
      </c>
      <c r="O48"/>
      <c r="P48"/>
      <c r="Q48"/>
      <c r="R48"/>
      <c r="S48"/>
      <c r="T48"/>
    </row>
    <row r="49" spans="1:20" ht="14.25">
      <c r="A49" s="1090" t="s">
        <v>676</v>
      </c>
      <c r="O49"/>
      <c r="P49"/>
      <c r="Q49"/>
      <c r="R49"/>
      <c r="S49"/>
      <c r="T49"/>
    </row>
    <row r="50" spans="1:20" ht="14.25">
      <c r="A50" s="1091" t="s">
        <v>677</v>
      </c>
      <c r="O50"/>
      <c r="P50"/>
      <c r="Q50"/>
      <c r="R50"/>
      <c r="S50"/>
      <c r="T50"/>
    </row>
    <row r="51" spans="1:20" ht="14.25">
      <c r="A51" s="1092"/>
      <c r="O51"/>
      <c r="P51"/>
      <c r="Q51"/>
      <c r="R51"/>
      <c r="S51"/>
      <c r="T51"/>
    </row>
    <row r="52" spans="15:20" ht="12.75">
      <c r="O52"/>
      <c r="P52"/>
      <c r="Q52"/>
      <c r="R52"/>
      <c r="S52"/>
      <c r="T52"/>
    </row>
    <row r="53" spans="15:20" ht="12.75">
      <c r="O53"/>
      <c r="P53"/>
      <c r="Q53"/>
      <c r="R53"/>
      <c r="S53"/>
      <c r="T53"/>
    </row>
    <row r="54" spans="15:20" ht="12.75">
      <c r="O54"/>
      <c r="P54"/>
      <c r="Q54"/>
      <c r="R54"/>
      <c r="S54"/>
      <c r="T54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51"/>
  <sheetViews>
    <sheetView zoomScale="80" zoomScaleNormal="80" zoomScalePageLayoutView="0" workbookViewId="0" topLeftCell="A2">
      <selection activeCell="C49" sqref="C49"/>
    </sheetView>
  </sheetViews>
  <sheetFormatPr defaultColWidth="9.140625" defaultRowHeight="12.75"/>
  <cols>
    <col min="1" max="1" width="7.140625" style="312" customWidth="1"/>
    <col min="2" max="2" width="36.140625" style="312" customWidth="1"/>
    <col min="3" max="3" width="21.421875" style="312" customWidth="1"/>
    <col min="4" max="4" width="21.7109375" style="312" customWidth="1"/>
    <col min="5" max="5" width="21.8515625" style="312" customWidth="1"/>
    <col min="6" max="16384" width="9.140625" style="312" customWidth="1"/>
  </cols>
  <sheetData>
    <row r="1" s="308" customFormat="1" ht="15.75" hidden="1">
      <c r="A1" s="307" t="s">
        <v>478</v>
      </c>
    </row>
    <row r="2" s="308" customFormat="1" ht="12.75"/>
    <row r="3" spans="1:2" s="308" customFormat="1" ht="15.75" hidden="1">
      <c r="A3" s="307" t="s">
        <v>479</v>
      </c>
      <c r="B3" s="309"/>
    </row>
    <row r="4" spans="1:2" s="308" customFormat="1" ht="15.75">
      <c r="A4" s="307" t="s">
        <v>480</v>
      </c>
      <c r="B4" s="309"/>
    </row>
    <row r="5" s="308" customFormat="1" ht="15.75">
      <c r="A5" s="307"/>
    </row>
    <row r="6" spans="1:5" s="308" customFormat="1" ht="18.75">
      <c r="A6" s="1487" t="s">
        <v>481</v>
      </c>
      <c r="B6" s="1488"/>
      <c r="C6" s="1489"/>
      <c r="D6" s="1489"/>
      <c r="E6" s="1489"/>
    </row>
    <row r="7" spans="1:5" ht="15.75">
      <c r="A7" s="310"/>
      <c r="B7" s="311"/>
      <c r="C7" s="311"/>
      <c r="D7" s="311"/>
      <c r="E7" s="311"/>
    </row>
    <row r="8" spans="1:5" ht="13.5" thickBot="1">
      <c r="A8" s="313"/>
      <c r="C8" s="314"/>
      <c r="D8" s="314"/>
      <c r="E8" s="314" t="s">
        <v>267</v>
      </c>
    </row>
    <row r="9" spans="2:229" ht="18.75" customHeight="1">
      <c r="B9" s="1490" t="s">
        <v>482</v>
      </c>
      <c r="C9" s="315" t="s">
        <v>483</v>
      </c>
      <c r="D9" s="315" t="s">
        <v>484</v>
      </c>
      <c r="E9" s="316" t="s">
        <v>7</v>
      </c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7"/>
      <c r="CN9" s="317"/>
      <c r="CO9" s="317"/>
      <c r="CP9" s="317"/>
      <c r="CQ9" s="317"/>
      <c r="CR9" s="317"/>
      <c r="CS9" s="317"/>
      <c r="CT9" s="317"/>
      <c r="CU9" s="317"/>
      <c r="CV9" s="317"/>
      <c r="CW9" s="317"/>
      <c r="CX9" s="317"/>
      <c r="CY9" s="317"/>
      <c r="CZ9" s="317"/>
      <c r="DA9" s="317"/>
      <c r="DB9" s="317"/>
      <c r="DC9" s="317"/>
      <c r="DD9" s="317"/>
      <c r="DE9" s="317"/>
      <c r="DF9" s="317"/>
      <c r="DG9" s="317"/>
      <c r="DH9" s="317"/>
      <c r="DI9" s="317"/>
      <c r="DJ9" s="317"/>
      <c r="DK9" s="317"/>
      <c r="DL9" s="317"/>
      <c r="DM9" s="317"/>
      <c r="DN9" s="317"/>
      <c r="DO9" s="317"/>
      <c r="DP9" s="317"/>
      <c r="DQ9" s="317"/>
      <c r="DR9" s="317"/>
      <c r="DS9" s="317"/>
      <c r="DT9" s="317"/>
      <c r="DU9" s="317"/>
      <c r="DV9" s="317"/>
      <c r="DW9" s="317"/>
      <c r="DX9" s="317"/>
      <c r="DY9" s="317"/>
      <c r="DZ9" s="317"/>
      <c r="EA9" s="317"/>
      <c r="EB9" s="317"/>
      <c r="EC9" s="317"/>
      <c r="ED9" s="317"/>
      <c r="EE9" s="317"/>
      <c r="EF9" s="317"/>
      <c r="EG9" s="317"/>
      <c r="EH9" s="317"/>
      <c r="EI9" s="317"/>
      <c r="EJ9" s="317"/>
      <c r="EK9" s="317"/>
      <c r="EL9" s="317"/>
      <c r="EM9" s="317"/>
      <c r="EN9" s="317"/>
      <c r="EO9" s="317"/>
      <c r="EP9" s="317"/>
      <c r="EQ9" s="317"/>
      <c r="ER9" s="317"/>
      <c r="ES9" s="317"/>
      <c r="ET9" s="317"/>
      <c r="EU9" s="317"/>
      <c r="EV9" s="317"/>
      <c r="EW9" s="317"/>
      <c r="EX9" s="317"/>
      <c r="EY9" s="317"/>
      <c r="EZ9" s="317"/>
      <c r="FA9" s="317"/>
      <c r="FB9" s="317"/>
      <c r="FC9" s="317"/>
      <c r="FD9" s="317"/>
      <c r="FE9" s="317"/>
      <c r="FF9" s="317"/>
      <c r="FG9" s="317"/>
      <c r="FH9" s="317"/>
      <c r="FI9" s="317"/>
      <c r="FJ9" s="317"/>
      <c r="FK9" s="317"/>
      <c r="FL9" s="317"/>
      <c r="FM9" s="317"/>
      <c r="FN9" s="317"/>
      <c r="FO9" s="317"/>
      <c r="FP9" s="317"/>
      <c r="FQ9" s="317"/>
      <c r="FR9" s="317"/>
      <c r="FS9" s="317"/>
      <c r="FT9" s="317"/>
      <c r="FU9" s="317"/>
      <c r="FV9" s="317"/>
      <c r="FW9" s="317"/>
      <c r="FX9" s="317"/>
      <c r="FY9" s="317"/>
      <c r="FZ9" s="317"/>
      <c r="GA9" s="317"/>
      <c r="GB9" s="317"/>
      <c r="GC9" s="317"/>
      <c r="GD9" s="317"/>
      <c r="GE9" s="317"/>
      <c r="GF9" s="317"/>
      <c r="GG9" s="317"/>
      <c r="GH9" s="317"/>
      <c r="GI9" s="317"/>
      <c r="GJ9" s="317"/>
      <c r="GK9" s="317"/>
      <c r="GL9" s="317"/>
      <c r="GM9" s="317"/>
      <c r="GN9" s="317"/>
      <c r="GO9" s="317"/>
      <c r="GP9" s="317"/>
      <c r="GQ9" s="317"/>
      <c r="GR9" s="317"/>
      <c r="GS9" s="317"/>
      <c r="GT9" s="317"/>
      <c r="GU9" s="317"/>
      <c r="GV9" s="317"/>
      <c r="GW9" s="317"/>
      <c r="GX9" s="317"/>
      <c r="GY9" s="317"/>
      <c r="GZ9" s="317"/>
      <c r="HA9" s="317"/>
      <c r="HB9" s="317"/>
      <c r="HC9" s="317"/>
      <c r="HD9" s="317"/>
      <c r="HE9" s="317"/>
      <c r="HF9" s="317"/>
      <c r="HG9" s="317"/>
      <c r="HH9" s="317"/>
      <c r="HI9" s="317"/>
      <c r="HJ9" s="317"/>
      <c r="HK9" s="317"/>
      <c r="HL9" s="317"/>
      <c r="HM9" s="317"/>
      <c r="HN9" s="317"/>
      <c r="HO9" s="317"/>
      <c r="HP9" s="317"/>
      <c r="HQ9" s="317"/>
      <c r="HR9" s="317"/>
      <c r="HS9" s="317"/>
      <c r="HT9" s="317"/>
      <c r="HU9" s="317"/>
    </row>
    <row r="10" spans="2:229" ht="20.25" customHeight="1" thickBot="1">
      <c r="B10" s="1491"/>
      <c r="C10" s="318" t="s">
        <v>485</v>
      </c>
      <c r="D10" s="318" t="s">
        <v>485</v>
      </c>
      <c r="E10" s="319" t="s">
        <v>485</v>
      </c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317"/>
      <c r="BE10" s="317"/>
      <c r="BF10" s="317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7"/>
      <c r="CN10" s="317"/>
      <c r="CO10" s="317"/>
      <c r="CP10" s="317"/>
      <c r="CQ10" s="317"/>
      <c r="CR10" s="317"/>
      <c r="CS10" s="317"/>
      <c r="CT10" s="317"/>
      <c r="CU10" s="317"/>
      <c r="CV10" s="317"/>
      <c r="CW10" s="317"/>
      <c r="CX10" s="317"/>
      <c r="CY10" s="317"/>
      <c r="CZ10" s="317"/>
      <c r="DA10" s="317"/>
      <c r="DB10" s="317"/>
      <c r="DC10" s="317"/>
      <c r="DD10" s="317"/>
      <c r="DE10" s="317"/>
      <c r="DF10" s="317"/>
      <c r="DG10" s="317"/>
      <c r="DH10" s="317"/>
      <c r="DI10" s="317"/>
      <c r="DJ10" s="317"/>
      <c r="DK10" s="317"/>
      <c r="DL10" s="317"/>
      <c r="DM10" s="317"/>
      <c r="DN10" s="317"/>
      <c r="DO10" s="317"/>
      <c r="DP10" s="317"/>
      <c r="DQ10" s="317"/>
      <c r="DR10" s="317"/>
      <c r="DS10" s="317"/>
      <c r="DT10" s="317"/>
      <c r="DU10" s="317"/>
      <c r="DV10" s="317"/>
      <c r="DW10" s="317"/>
      <c r="DX10" s="317"/>
      <c r="DY10" s="317"/>
      <c r="DZ10" s="317"/>
      <c r="EA10" s="317"/>
      <c r="EB10" s="317"/>
      <c r="EC10" s="317"/>
      <c r="ED10" s="317"/>
      <c r="EE10" s="317"/>
      <c r="EF10" s="317"/>
      <c r="EG10" s="317"/>
      <c r="EH10" s="317"/>
      <c r="EI10" s="317"/>
      <c r="EJ10" s="317"/>
      <c r="EK10" s="317"/>
      <c r="EL10" s="317"/>
      <c r="EM10" s="317"/>
      <c r="EN10" s="317"/>
      <c r="EO10" s="317"/>
      <c r="EP10" s="317"/>
      <c r="EQ10" s="317"/>
      <c r="ER10" s="317"/>
      <c r="ES10" s="317"/>
      <c r="ET10" s="317"/>
      <c r="EU10" s="317"/>
      <c r="EV10" s="317"/>
      <c r="EW10" s="317"/>
      <c r="EX10" s="317"/>
      <c r="EY10" s="317"/>
      <c r="EZ10" s="317"/>
      <c r="FA10" s="317"/>
      <c r="FB10" s="317"/>
      <c r="FC10" s="317"/>
      <c r="FD10" s="317"/>
      <c r="FE10" s="317"/>
      <c r="FF10" s="317"/>
      <c r="FG10" s="317"/>
      <c r="FH10" s="317"/>
      <c r="FI10" s="317"/>
      <c r="FJ10" s="317"/>
      <c r="FK10" s="317"/>
      <c r="FL10" s="317"/>
      <c r="FM10" s="317"/>
      <c r="FN10" s="317"/>
      <c r="FO10" s="317"/>
      <c r="FP10" s="317"/>
      <c r="FQ10" s="317"/>
      <c r="FR10" s="317"/>
      <c r="FS10" s="317"/>
      <c r="FT10" s="317"/>
      <c r="FU10" s="317"/>
      <c r="FV10" s="317"/>
      <c r="FW10" s="317"/>
      <c r="FX10" s="317"/>
      <c r="FY10" s="317"/>
      <c r="FZ10" s="317"/>
      <c r="GA10" s="317"/>
      <c r="GB10" s="317"/>
      <c r="GC10" s="317"/>
      <c r="GD10" s="317"/>
      <c r="GE10" s="317"/>
      <c r="GF10" s="317"/>
      <c r="GG10" s="317"/>
      <c r="GH10" s="317"/>
      <c r="GI10" s="317"/>
      <c r="GJ10" s="317"/>
      <c r="GK10" s="317"/>
      <c r="GL10" s="317"/>
      <c r="GM10" s="317"/>
      <c r="GN10" s="317"/>
      <c r="GO10" s="317"/>
      <c r="GP10" s="317"/>
      <c r="GQ10" s="317"/>
      <c r="GR10" s="317"/>
      <c r="GS10" s="317"/>
      <c r="GT10" s="317"/>
      <c r="GU10" s="317"/>
      <c r="GV10" s="317"/>
      <c r="GW10" s="317"/>
      <c r="GX10" s="317"/>
      <c r="GY10" s="317"/>
      <c r="GZ10" s="317"/>
      <c r="HA10" s="317"/>
      <c r="HB10" s="317"/>
      <c r="HC10" s="317"/>
      <c r="HD10" s="317"/>
      <c r="HE10" s="317"/>
      <c r="HF10" s="317"/>
      <c r="HG10" s="317"/>
      <c r="HH10" s="317"/>
      <c r="HI10" s="317"/>
      <c r="HJ10" s="317"/>
      <c r="HK10" s="317"/>
      <c r="HL10" s="317"/>
      <c r="HM10" s="317"/>
      <c r="HN10" s="317"/>
      <c r="HO10" s="317"/>
      <c r="HP10" s="317"/>
      <c r="HQ10" s="317"/>
      <c r="HR10" s="317"/>
      <c r="HS10" s="317"/>
      <c r="HT10" s="317"/>
      <c r="HU10" s="317"/>
    </row>
    <row r="11" spans="2:229" ht="16.5" thickTop="1">
      <c r="B11" s="324" t="s">
        <v>486</v>
      </c>
      <c r="C11" s="325">
        <v>270963</v>
      </c>
      <c r="D11" s="325">
        <v>274637</v>
      </c>
      <c r="E11" s="326">
        <v>135685.5</v>
      </c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7"/>
      <c r="CI11" s="317"/>
      <c r="CJ11" s="317"/>
      <c r="CK11" s="317"/>
      <c r="CL11" s="317"/>
      <c r="CM11" s="317"/>
      <c r="CN11" s="317"/>
      <c r="CO11" s="317"/>
      <c r="CP11" s="317"/>
      <c r="CQ11" s="317"/>
      <c r="CR11" s="317"/>
      <c r="CS11" s="317"/>
      <c r="CT11" s="317"/>
      <c r="CU11" s="317"/>
      <c r="CV11" s="317"/>
      <c r="CW11" s="317"/>
      <c r="CX11" s="317"/>
      <c r="CY11" s="317"/>
      <c r="CZ11" s="317"/>
      <c r="DA11" s="317"/>
      <c r="DB11" s="317"/>
      <c r="DC11" s="317"/>
      <c r="DD11" s="317"/>
      <c r="DE11" s="317"/>
      <c r="DF11" s="317"/>
      <c r="DG11" s="317"/>
      <c r="DH11" s="317"/>
      <c r="DI11" s="317"/>
      <c r="DJ11" s="317"/>
      <c r="DK11" s="317"/>
      <c r="DL11" s="317"/>
      <c r="DM11" s="317"/>
      <c r="DN11" s="317"/>
      <c r="DO11" s="317"/>
      <c r="DP11" s="317"/>
      <c r="DQ11" s="317"/>
      <c r="DR11" s="317"/>
      <c r="DS11" s="317"/>
      <c r="DT11" s="317"/>
      <c r="DU11" s="317"/>
      <c r="DV11" s="317"/>
      <c r="DW11" s="317"/>
      <c r="DX11" s="317"/>
      <c r="DY11" s="317"/>
      <c r="DZ11" s="317"/>
      <c r="EA11" s="317"/>
      <c r="EB11" s="317"/>
      <c r="EC11" s="317"/>
      <c r="ED11" s="317"/>
      <c r="EE11" s="317"/>
      <c r="EF11" s="317"/>
      <c r="EG11" s="317"/>
      <c r="EH11" s="317"/>
      <c r="EI11" s="317"/>
      <c r="EJ11" s="317"/>
      <c r="EK11" s="317"/>
      <c r="EL11" s="317"/>
      <c r="EM11" s="317"/>
      <c r="EN11" s="317"/>
      <c r="EO11" s="317"/>
      <c r="EP11" s="317"/>
      <c r="EQ11" s="317"/>
      <c r="ER11" s="317"/>
      <c r="ES11" s="317"/>
      <c r="ET11" s="317"/>
      <c r="EU11" s="317"/>
      <c r="EV11" s="317"/>
      <c r="EW11" s="317"/>
      <c r="EX11" s="317"/>
      <c r="EY11" s="317"/>
      <c r="EZ11" s="317"/>
      <c r="FA11" s="317"/>
      <c r="FB11" s="317"/>
      <c r="FC11" s="317"/>
      <c r="FD11" s="317"/>
      <c r="FE11" s="317"/>
      <c r="FF11" s="317"/>
      <c r="FG11" s="317"/>
      <c r="FH11" s="317"/>
      <c r="FI11" s="317"/>
      <c r="FJ11" s="317"/>
      <c r="FK11" s="317"/>
      <c r="FL11" s="317"/>
      <c r="FM11" s="317"/>
      <c r="FN11" s="317"/>
      <c r="FO11" s="317"/>
      <c r="FP11" s="317"/>
      <c r="FQ11" s="317"/>
      <c r="FR11" s="317"/>
      <c r="FS11" s="317"/>
      <c r="FT11" s="317"/>
      <c r="FU11" s="317"/>
      <c r="FV11" s="317"/>
      <c r="FW11" s="317"/>
      <c r="FX11" s="317"/>
      <c r="FY11" s="317"/>
      <c r="FZ11" s="317"/>
      <c r="GA11" s="317"/>
      <c r="GB11" s="317"/>
      <c r="GC11" s="317"/>
      <c r="GD11" s="317"/>
      <c r="GE11" s="317"/>
      <c r="GF11" s="317"/>
      <c r="GG11" s="317"/>
      <c r="GH11" s="317"/>
      <c r="GI11" s="317"/>
      <c r="GJ11" s="317"/>
      <c r="GK11" s="317"/>
      <c r="GL11" s="317"/>
      <c r="GM11" s="317"/>
      <c r="GN11" s="317"/>
      <c r="GO11" s="317"/>
      <c r="GP11" s="317"/>
      <c r="GQ11" s="317"/>
      <c r="GR11" s="317"/>
      <c r="GS11" s="317"/>
      <c r="GT11" s="317"/>
      <c r="GU11" s="317"/>
      <c r="GV11" s="317"/>
      <c r="GW11" s="317"/>
      <c r="GX11" s="317"/>
      <c r="GY11" s="317"/>
      <c r="GZ11" s="317"/>
      <c r="HA11" s="317"/>
      <c r="HB11" s="317"/>
      <c r="HC11" s="317"/>
      <c r="HD11" s="317"/>
      <c r="HE11" s="317"/>
      <c r="HF11" s="317"/>
      <c r="HG11" s="317"/>
      <c r="HH11" s="317"/>
      <c r="HI11" s="317"/>
      <c r="HJ11" s="317"/>
      <c r="HK11" s="317"/>
      <c r="HL11" s="317"/>
      <c r="HM11" s="317"/>
      <c r="HN11" s="317"/>
      <c r="HO11" s="317"/>
      <c r="HP11" s="317"/>
      <c r="HQ11" s="317"/>
      <c r="HR11" s="317"/>
      <c r="HS11" s="317"/>
      <c r="HT11" s="317"/>
      <c r="HU11" s="317"/>
    </row>
    <row r="12" spans="2:229" ht="15.75">
      <c r="B12" s="327" t="s">
        <v>487</v>
      </c>
      <c r="C12" s="328">
        <v>56599</v>
      </c>
      <c r="D12" s="328">
        <v>57909.2</v>
      </c>
      <c r="E12" s="329">
        <v>34608.9</v>
      </c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  <c r="BD12" s="317"/>
      <c r="BE12" s="317"/>
      <c r="BF12" s="317"/>
      <c r="BG12" s="317"/>
      <c r="BH12" s="317"/>
      <c r="BI12" s="317"/>
      <c r="BJ12" s="317"/>
      <c r="BK12" s="317"/>
      <c r="BL12" s="317"/>
      <c r="BM12" s="317"/>
      <c r="BN12" s="317"/>
      <c r="BO12" s="317"/>
      <c r="BP12" s="317"/>
      <c r="BQ12" s="317"/>
      <c r="BR12" s="317"/>
      <c r="BS12" s="317"/>
      <c r="BT12" s="317"/>
      <c r="BU12" s="317"/>
      <c r="BV12" s="317"/>
      <c r="BW12" s="317"/>
      <c r="BX12" s="317"/>
      <c r="BY12" s="317"/>
      <c r="BZ12" s="317"/>
      <c r="CA12" s="317"/>
      <c r="CB12" s="317"/>
      <c r="CC12" s="317"/>
      <c r="CD12" s="317"/>
      <c r="CE12" s="317"/>
      <c r="CF12" s="317"/>
      <c r="CG12" s="317"/>
      <c r="CH12" s="317"/>
      <c r="CI12" s="317"/>
      <c r="CJ12" s="317"/>
      <c r="CK12" s="317"/>
      <c r="CL12" s="317"/>
      <c r="CM12" s="317"/>
      <c r="CN12" s="317"/>
      <c r="CO12" s="317"/>
      <c r="CP12" s="317"/>
      <c r="CQ12" s="317"/>
      <c r="CR12" s="317"/>
      <c r="CS12" s="317"/>
      <c r="CT12" s="317"/>
      <c r="CU12" s="317"/>
      <c r="CV12" s="317"/>
      <c r="CW12" s="317"/>
      <c r="CX12" s="317"/>
      <c r="CY12" s="317"/>
      <c r="CZ12" s="317"/>
      <c r="DA12" s="317"/>
      <c r="DB12" s="317"/>
      <c r="DC12" s="317"/>
      <c r="DD12" s="317"/>
      <c r="DE12" s="317"/>
      <c r="DF12" s="317"/>
      <c r="DG12" s="317"/>
      <c r="DH12" s="317"/>
      <c r="DI12" s="317"/>
      <c r="DJ12" s="317"/>
      <c r="DK12" s="317"/>
      <c r="DL12" s="317"/>
      <c r="DM12" s="317"/>
      <c r="DN12" s="317"/>
      <c r="DO12" s="317"/>
      <c r="DP12" s="317"/>
      <c r="DQ12" s="317"/>
      <c r="DR12" s="317"/>
      <c r="DS12" s="317"/>
      <c r="DT12" s="317"/>
      <c r="DU12" s="317"/>
      <c r="DV12" s="317"/>
      <c r="DW12" s="317"/>
      <c r="DX12" s="317"/>
      <c r="DY12" s="317"/>
      <c r="DZ12" s="317"/>
      <c r="EA12" s="317"/>
      <c r="EB12" s="317"/>
      <c r="EC12" s="317"/>
      <c r="ED12" s="317"/>
      <c r="EE12" s="317"/>
      <c r="EF12" s="317"/>
      <c r="EG12" s="317"/>
      <c r="EH12" s="317"/>
      <c r="EI12" s="317"/>
      <c r="EJ12" s="317"/>
      <c r="EK12" s="317"/>
      <c r="EL12" s="317"/>
      <c r="EM12" s="317"/>
      <c r="EN12" s="317"/>
      <c r="EO12" s="317"/>
      <c r="EP12" s="317"/>
      <c r="EQ12" s="317"/>
      <c r="ER12" s="317"/>
      <c r="ES12" s="317"/>
      <c r="ET12" s="317"/>
      <c r="EU12" s="317"/>
      <c r="EV12" s="317"/>
      <c r="EW12" s="317"/>
      <c r="EX12" s="317"/>
      <c r="EY12" s="317"/>
      <c r="EZ12" s="317"/>
      <c r="FA12" s="317"/>
      <c r="FB12" s="317"/>
      <c r="FC12" s="317"/>
      <c r="FD12" s="317"/>
      <c r="FE12" s="317"/>
      <c r="FF12" s="317"/>
      <c r="FG12" s="317"/>
      <c r="FH12" s="317"/>
      <c r="FI12" s="317"/>
      <c r="FJ12" s="317"/>
      <c r="FK12" s="317"/>
      <c r="FL12" s="317"/>
      <c r="FM12" s="317"/>
      <c r="FN12" s="317"/>
      <c r="FO12" s="317"/>
      <c r="FP12" s="317"/>
      <c r="FQ12" s="317"/>
      <c r="FR12" s="317"/>
      <c r="FS12" s="317"/>
      <c r="FT12" s="317"/>
      <c r="FU12" s="317"/>
      <c r="FV12" s="317"/>
      <c r="FW12" s="317"/>
      <c r="FX12" s="317"/>
      <c r="FY12" s="317"/>
      <c r="FZ12" s="317"/>
      <c r="GA12" s="317"/>
      <c r="GB12" s="317"/>
      <c r="GC12" s="317"/>
      <c r="GD12" s="317"/>
      <c r="GE12" s="317"/>
      <c r="GF12" s="317"/>
      <c r="GG12" s="317"/>
      <c r="GH12" s="317"/>
      <c r="GI12" s="317"/>
      <c r="GJ12" s="317"/>
      <c r="GK12" s="317"/>
      <c r="GL12" s="317"/>
      <c r="GM12" s="317"/>
      <c r="GN12" s="317"/>
      <c r="GO12" s="317"/>
      <c r="GP12" s="317"/>
      <c r="GQ12" s="317"/>
      <c r="GR12" s="317"/>
      <c r="GS12" s="317"/>
      <c r="GT12" s="317"/>
      <c r="GU12" s="317"/>
      <c r="GV12" s="317"/>
      <c r="GW12" s="317"/>
      <c r="GX12" s="317"/>
      <c r="GY12" s="317"/>
      <c r="GZ12" s="317"/>
      <c r="HA12" s="317"/>
      <c r="HB12" s="317"/>
      <c r="HC12" s="317"/>
      <c r="HD12" s="317"/>
      <c r="HE12" s="317"/>
      <c r="HF12" s="317"/>
      <c r="HG12" s="317"/>
      <c r="HH12" s="317"/>
      <c r="HI12" s="317"/>
      <c r="HJ12" s="317"/>
      <c r="HK12" s="317"/>
      <c r="HL12" s="317"/>
      <c r="HM12" s="317"/>
      <c r="HN12" s="317"/>
      <c r="HO12" s="317"/>
      <c r="HP12" s="317"/>
      <c r="HQ12" s="317"/>
      <c r="HR12" s="317"/>
      <c r="HS12" s="317"/>
      <c r="HT12" s="317"/>
      <c r="HU12" s="317"/>
    </row>
    <row r="13" spans="2:229" ht="15.75">
      <c r="B13" s="327" t="s">
        <v>488</v>
      </c>
      <c r="C13" s="328">
        <v>18700</v>
      </c>
      <c r="D13" s="328">
        <v>18700</v>
      </c>
      <c r="E13" s="329">
        <v>10982.2</v>
      </c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7"/>
      <c r="BQ13" s="317"/>
      <c r="BR13" s="317"/>
      <c r="BS13" s="317"/>
      <c r="BT13" s="317"/>
      <c r="BU13" s="317"/>
      <c r="BV13" s="317"/>
      <c r="BW13" s="317"/>
      <c r="BX13" s="317"/>
      <c r="BY13" s="317"/>
      <c r="BZ13" s="317"/>
      <c r="CA13" s="317"/>
      <c r="CB13" s="317"/>
      <c r="CC13" s="317"/>
      <c r="CD13" s="317"/>
      <c r="CE13" s="317"/>
      <c r="CF13" s="317"/>
      <c r="CG13" s="317"/>
      <c r="CH13" s="317"/>
      <c r="CI13" s="317"/>
      <c r="CJ13" s="317"/>
      <c r="CK13" s="317"/>
      <c r="CL13" s="317"/>
      <c r="CM13" s="317"/>
      <c r="CN13" s="317"/>
      <c r="CO13" s="317"/>
      <c r="CP13" s="317"/>
      <c r="CQ13" s="317"/>
      <c r="CR13" s="317"/>
      <c r="CS13" s="317"/>
      <c r="CT13" s="317"/>
      <c r="CU13" s="317"/>
      <c r="CV13" s="317"/>
      <c r="CW13" s="317"/>
      <c r="CX13" s="317"/>
      <c r="CY13" s="317"/>
      <c r="CZ13" s="317"/>
      <c r="DA13" s="317"/>
      <c r="DB13" s="317"/>
      <c r="DC13" s="317"/>
      <c r="DD13" s="317"/>
      <c r="DE13" s="317"/>
      <c r="DF13" s="317"/>
      <c r="DG13" s="317"/>
      <c r="DH13" s="317"/>
      <c r="DI13" s="317"/>
      <c r="DJ13" s="317"/>
      <c r="DK13" s="317"/>
      <c r="DL13" s="317"/>
      <c r="DM13" s="317"/>
      <c r="DN13" s="317"/>
      <c r="DO13" s="317"/>
      <c r="DP13" s="317"/>
      <c r="DQ13" s="317"/>
      <c r="DR13" s="317"/>
      <c r="DS13" s="317"/>
      <c r="DT13" s="317"/>
      <c r="DU13" s="317"/>
      <c r="DV13" s="317"/>
      <c r="DW13" s="317"/>
      <c r="DX13" s="317"/>
      <c r="DY13" s="317"/>
      <c r="DZ13" s="317"/>
      <c r="EA13" s="317"/>
      <c r="EB13" s="317"/>
      <c r="EC13" s="317"/>
      <c r="ED13" s="317"/>
      <c r="EE13" s="317"/>
      <c r="EF13" s="317"/>
      <c r="EG13" s="317"/>
      <c r="EH13" s="317"/>
      <c r="EI13" s="317"/>
      <c r="EJ13" s="317"/>
      <c r="EK13" s="317"/>
      <c r="EL13" s="317"/>
      <c r="EM13" s="317"/>
      <c r="EN13" s="317"/>
      <c r="EO13" s="317"/>
      <c r="EP13" s="317"/>
      <c r="EQ13" s="317"/>
      <c r="ER13" s="317"/>
      <c r="ES13" s="317"/>
      <c r="ET13" s="317"/>
      <c r="EU13" s="317"/>
      <c r="EV13" s="317"/>
      <c r="EW13" s="317"/>
      <c r="EX13" s="317"/>
      <c r="EY13" s="317"/>
      <c r="EZ13" s="317"/>
      <c r="FA13" s="317"/>
      <c r="FB13" s="317"/>
      <c r="FC13" s="317"/>
      <c r="FD13" s="317"/>
      <c r="FE13" s="317"/>
      <c r="FF13" s="317"/>
      <c r="FG13" s="317"/>
      <c r="FH13" s="317"/>
      <c r="FI13" s="317"/>
      <c r="FJ13" s="317"/>
      <c r="FK13" s="317"/>
      <c r="FL13" s="317"/>
      <c r="FM13" s="317"/>
      <c r="FN13" s="317"/>
      <c r="FO13" s="317"/>
      <c r="FP13" s="317"/>
      <c r="FQ13" s="317"/>
      <c r="FR13" s="317"/>
      <c r="FS13" s="317"/>
      <c r="FT13" s="317"/>
      <c r="FU13" s="317"/>
      <c r="FV13" s="317"/>
      <c r="FW13" s="317"/>
      <c r="FX13" s="317"/>
      <c r="FY13" s="317"/>
      <c r="FZ13" s="317"/>
      <c r="GA13" s="317"/>
      <c r="GB13" s="317"/>
      <c r="GC13" s="317"/>
      <c r="GD13" s="317"/>
      <c r="GE13" s="317"/>
      <c r="GF13" s="317"/>
      <c r="GG13" s="317"/>
      <c r="GH13" s="317"/>
      <c r="GI13" s="317"/>
      <c r="GJ13" s="317"/>
      <c r="GK13" s="317"/>
      <c r="GL13" s="317"/>
      <c r="GM13" s="317"/>
      <c r="GN13" s="317"/>
      <c r="GO13" s="317"/>
      <c r="GP13" s="317"/>
      <c r="GQ13" s="317"/>
      <c r="GR13" s="317"/>
      <c r="GS13" s="317"/>
      <c r="GT13" s="317"/>
      <c r="GU13" s="317"/>
      <c r="GV13" s="317"/>
      <c r="GW13" s="317"/>
      <c r="GX13" s="317"/>
      <c r="GY13" s="317"/>
      <c r="GZ13" s="317"/>
      <c r="HA13" s="317"/>
      <c r="HB13" s="317"/>
      <c r="HC13" s="317"/>
      <c r="HD13" s="317"/>
      <c r="HE13" s="317"/>
      <c r="HF13" s="317"/>
      <c r="HG13" s="317"/>
      <c r="HH13" s="317"/>
      <c r="HI13" s="317"/>
      <c r="HJ13" s="317"/>
      <c r="HK13" s="317"/>
      <c r="HL13" s="317"/>
      <c r="HM13" s="317"/>
      <c r="HN13" s="317"/>
      <c r="HO13" s="317"/>
      <c r="HP13" s="317"/>
      <c r="HQ13" s="317"/>
      <c r="HR13" s="317"/>
      <c r="HS13" s="317"/>
      <c r="HT13" s="317"/>
      <c r="HU13" s="317"/>
    </row>
    <row r="14" spans="2:229" ht="15.75">
      <c r="B14" s="330" t="s">
        <v>489</v>
      </c>
      <c r="C14" s="328">
        <v>197921</v>
      </c>
      <c r="D14" s="328">
        <v>186149.2</v>
      </c>
      <c r="E14" s="329">
        <f>367217.3-269481.5</f>
        <v>97735.79999999999</v>
      </c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317"/>
      <c r="CJ14" s="317"/>
      <c r="CK14" s="317"/>
      <c r="CL14" s="317"/>
      <c r="CM14" s="317"/>
      <c r="CN14" s="317"/>
      <c r="CO14" s="317"/>
      <c r="CP14" s="317"/>
      <c r="CQ14" s="317"/>
      <c r="CR14" s="317"/>
      <c r="CS14" s="317"/>
      <c r="CT14" s="317"/>
      <c r="CU14" s="317"/>
      <c r="CV14" s="317"/>
      <c r="CW14" s="317"/>
      <c r="CX14" s="317"/>
      <c r="CY14" s="317"/>
      <c r="CZ14" s="317"/>
      <c r="DA14" s="317"/>
      <c r="DB14" s="317"/>
      <c r="DC14" s="317"/>
      <c r="DD14" s="317"/>
      <c r="DE14" s="317"/>
      <c r="DF14" s="317"/>
      <c r="DG14" s="317"/>
      <c r="DH14" s="317"/>
      <c r="DI14" s="317"/>
      <c r="DJ14" s="317"/>
      <c r="DK14" s="317"/>
      <c r="DL14" s="317"/>
      <c r="DM14" s="317"/>
      <c r="DN14" s="317"/>
      <c r="DO14" s="317"/>
      <c r="DP14" s="317"/>
      <c r="DQ14" s="317"/>
      <c r="DR14" s="317"/>
      <c r="DS14" s="317"/>
      <c r="DT14" s="317"/>
      <c r="DU14" s="317"/>
      <c r="DV14" s="317"/>
      <c r="DW14" s="317"/>
      <c r="DX14" s="317"/>
      <c r="DY14" s="317"/>
      <c r="DZ14" s="317"/>
      <c r="EA14" s="317"/>
      <c r="EB14" s="317"/>
      <c r="EC14" s="317"/>
      <c r="ED14" s="317"/>
      <c r="EE14" s="317"/>
      <c r="EF14" s="317"/>
      <c r="EG14" s="317"/>
      <c r="EH14" s="317"/>
      <c r="EI14" s="317"/>
      <c r="EJ14" s="317"/>
      <c r="EK14" s="317"/>
      <c r="EL14" s="317"/>
      <c r="EM14" s="317"/>
      <c r="EN14" s="317"/>
      <c r="EO14" s="317"/>
      <c r="EP14" s="317"/>
      <c r="EQ14" s="317"/>
      <c r="ER14" s="317"/>
      <c r="ES14" s="317"/>
      <c r="ET14" s="317"/>
      <c r="EU14" s="317"/>
      <c r="EV14" s="317"/>
      <c r="EW14" s="317"/>
      <c r="EX14" s="317"/>
      <c r="EY14" s="317"/>
      <c r="EZ14" s="317"/>
      <c r="FA14" s="317"/>
      <c r="FB14" s="317"/>
      <c r="FC14" s="317"/>
      <c r="FD14" s="317"/>
      <c r="FE14" s="317"/>
      <c r="FF14" s="317"/>
      <c r="FG14" s="317"/>
      <c r="FH14" s="317"/>
      <c r="FI14" s="317"/>
      <c r="FJ14" s="317"/>
      <c r="FK14" s="317"/>
      <c r="FL14" s="317"/>
      <c r="FM14" s="317"/>
      <c r="FN14" s="317"/>
      <c r="FO14" s="317"/>
      <c r="FP14" s="317"/>
      <c r="FQ14" s="317"/>
      <c r="FR14" s="317"/>
      <c r="FS14" s="317"/>
      <c r="FT14" s="317"/>
      <c r="FU14" s="317"/>
      <c r="FV14" s="317"/>
      <c r="FW14" s="317"/>
      <c r="FX14" s="317"/>
      <c r="FY14" s="317"/>
      <c r="FZ14" s="317"/>
      <c r="GA14" s="317"/>
      <c r="GB14" s="317"/>
      <c r="GC14" s="317"/>
      <c r="GD14" s="317"/>
      <c r="GE14" s="317"/>
      <c r="GF14" s="317"/>
      <c r="GG14" s="317"/>
      <c r="GH14" s="317"/>
      <c r="GI14" s="317"/>
      <c r="GJ14" s="317"/>
      <c r="GK14" s="317"/>
      <c r="GL14" s="317"/>
      <c r="GM14" s="317"/>
      <c r="GN14" s="317"/>
      <c r="GO14" s="317"/>
      <c r="GP14" s="317"/>
      <c r="GQ14" s="317"/>
      <c r="GR14" s="317"/>
      <c r="GS14" s="317"/>
      <c r="GT14" s="317"/>
      <c r="GU14" s="317"/>
      <c r="GV14" s="317"/>
      <c r="GW14" s="317"/>
      <c r="GX14" s="317"/>
      <c r="GY14" s="317"/>
      <c r="GZ14" s="317"/>
      <c r="HA14" s="317"/>
      <c r="HB14" s="317"/>
      <c r="HC14" s="317"/>
      <c r="HD14" s="317"/>
      <c r="HE14" s="317"/>
      <c r="HF14" s="317"/>
      <c r="HG14" s="317"/>
      <c r="HH14" s="317"/>
      <c r="HI14" s="317"/>
      <c r="HJ14" s="317"/>
      <c r="HK14" s="317"/>
      <c r="HL14" s="317"/>
      <c r="HM14" s="317"/>
      <c r="HN14" s="317"/>
      <c r="HO14" s="317"/>
      <c r="HP14" s="317"/>
      <c r="HQ14" s="317"/>
      <c r="HR14" s="317"/>
      <c r="HS14" s="317"/>
      <c r="HT14" s="317"/>
      <c r="HU14" s="317"/>
    </row>
    <row r="15" spans="2:229" ht="19.5" customHeight="1" thickBot="1">
      <c r="B15" s="331" t="s">
        <v>490</v>
      </c>
      <c r="C15" s="332">
        <f>SUM(C11:C14)</f>
        <v>544183</v>
      </c>
      <c r="D15" s="332">
        <f>SUM(D11:D14)</f>
        <v>537395.4</v>
      </c>
      <c r="E15" s="333">
        <f>SUM(E11:E14)</f>
        <v>279012.4</v>
      </c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17"/>
      <c r="BE15" s="317"/>
      <c r="BF15" s="317"/>
      <c r="BG15" s="317"/>
      <c r="BH15" s="317"/>
      <c r="BI15" s="317"/>
      <c r="BJ15" s="317"/>
      <c r="BK15" s="317"/>
      <c r="BL15" s="317"/>
      <c r="BM15" s="317"/>
      <c r="BN15" s="317"/>
      <c r="BO15" s="317"/>
      <c r="BP15" s="317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317"/>
      <c r="CJ15" s="317"/>
      <c r="CK15" s="317"/>
      <c r="CL15" s="317"/>
      <c r="CM15" s="317"/>
      <c r="CN15" s="317"/>
      <c r="CO15" s="317"/>
      <c r="CP15" s="317"/>
      <c r="CQ15" s="317"/>
      <c r="CR15" s="317"/>
      <c r="CS15" s="317"/>
      <c r="CT15" s="317"/>
      <c r="CU15" s="317"/>
      <c r="CV15" s="317"/>
      <c r="CW15" s="317"/>
      <c r="CX15" s="317"/>
      <c r="CY15" s="317"/>
      <c r="CZ15" s="317"/>
      <c r="DA15" s="317"/>
      <c r="DB15" s="317"/>
      <c r="DC15" s="317"/>
      <c r="DD15" s="317"/>
      <c r="DE15" s="317"/>
      <c r="DF15" s="317"/>
      <c r="DG15" s="317"/>
      <c r="DH15" s="317"/>
      <c r="DI15" s="317"/>
      <c r="DJ15" s="317"/>
      <c r="DK15" s="317"/>
      <c r="DL15" s="317"/>
      <c r="DM15" s="317"/>
      <c r="DN15" s="317"/>
      <c r="DO15" s="317"/>
      <c r="DP15" s="317"/>
      <c r="DQ15" s="317"/>
      <c r="DR15" s="317"/>
      <c r="DS15" s="317"/>
      <c r="DT15" s="317"/>
      <c r="DU15" s="317"/>
      <c r="DV15" s="317"/>
      <c r="DW15" s="317"/>
      <c r="DX15" s="317"/>
      <c r="DY15" s="317"/>
      <c r="DZ15" s="317"/>
      <c r="EA15" s="317"/>
      <c r="EB15" s="317"/>
      <c r="EC15" s="317"/>
      <c r="ED15" s="317"/>
      <c r="EE15" s="317"/>
      <c r="EF15" s="317"/>
      <c r="EG15" s="317"/>
      <c r="EH15" s="317"/>
      <c r="EI15" s="317"/>
      <c r="EJ15" s="317"/>
      <c r="EK15" s="317"/>
      <c r="EL15" s="317"/>
      <c r="EM15" s="317"/>
      <c r="EN15" s="317"/>
      <c r="EO15" s="317"/>
      <c r="EP15" s="317"/>
      <c r="EQ15" s="317"/>
      <c r="ER15" s="317"/>
      <c r="ES15" s="317"/>
      <c r="ET15" s="317"/>
      <c r="EU15" s="317"/>
      <c r="EV15" s="317"/>
      <c r="EW15" s="317"/>
      <c r="EX15" s="317"/>
      <c r="EY15" s="317"/>
      <c r="EZ15" s="317"/>
      <c r="FA15" s="317"/>
      <c r="FB15" s="317"/>
      <c r="FC15" s="317"/>
      <c r="FD15" s="317"/>
      <c r="FE15" s="317"/>
      <c r="FF15" s="317"/>
      <c r="FG15" s="317"/>
      <c r="FH15" s="317"/>
      <c r="FI15" s="317"/>
      <c r="FJ15" s="317"/>
      <c r="FK15" s="317"/>
      <c r="FL15" s="317"/>
      <c r="FM15" s="317"/>
      <c r="FN15" s="317"/>
      <c r="FO15" s="317"/>
      <c r="FP15" s="317"/>
      <c r="FQ15" s="317"/>
      <c r="FR15" s="317"/>
      <c r="FS15" s="317"/>
      <c r="FT15" s="317"/>
      <c r="FU15" s="317"/>
      <c r="FV15" s="317"/>
      <c r="FW15" s="317"/>
      <c r="FX15" s="317"/>
      <c r="FY15" s="317"/>
      <c r="FZ15" s="317"/>
      <c r="GA15" s="317"/>
      <c r="GB15" s="317"/>
      <c r="GC15" s="317"/>
      <c r="GD15" s="317"/>
      <c r="GE15" s="317"/>
      <c r="GF15" s="317"/>
      <c r="GG15" s="317"/>
      <c r="GH15" s="317"/>
      <c r="GI15" s="317"/>
      <c r="GJ15" s="317"/>
      <c r="GK15" s="317"/>
      <c r="GL15" s="317"/>
      <c r="GM15" s="317"/>
      <c r="GN15" s="317"/>
      <c r="GO15" s="317"/>
      <c r="GP15" s="317"/>
      <c r="GQ15" s="317"/>
      <c r="GR15" s="317"/>
      <c r="GS15" s="317"/>
      <c r="GT15" s="317"/>
      <c r="GU15" s="317"/>
      <c r="GV15" s="317"/>
      <c r="GW15" s="317"/>
      <c r="GX15" s="317"/>
      <c r="GY15" s="317"/>
      <c r="GZ15" s="317"/>
      <c r="HA15" s="317"/>
      <c r="HB15" s="317"/>
      <c r="HC15" s="317"/>
      <c r="HD15" s="317"/>
      <c r="HE15" s="317"/>
      <c r="HF15" s="317"/>
      <c r="HG15" s="317"/>
      <c r="HH15" s="317"/>
      <c r="HI15" s="317"/>
      <c r="HJ15" s="317"/>
      <c r="HK15" s="317"/>
      <c r="HL15" s="317"/>
      <c r="HM15" s="317"/>
      <c r="HN15" s="317"/>
      <c r="HO15" s="317"/>
      <c r="HP15" s="317"/>
      <c r="HQ15" s="317"/>
      <c r="HR15" s="317"/>
      <c r="HS15" s="317"/>
      <c r="HT15" s="317"/>
      <c r="HU15" s="317"/>
    </row>
    <row r="16" spans="2:229" ht="16.5" thickTop="1">
      <c r="B16" s="334"/>
      <c r="C16" s="335"/>
      <c r="D16" s="335"/>
      <c r="E16" s="336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  <c r="AM16" s="317"/>
      <c r="AN16" s="317"/>
      <c r="AO16" s="317"/>
      <c r="AP16" s="317"/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/>
      <c r="BC16" s="317"/>
      <c r="BD16" s="317"/>
      <c r="BE16" s="317"/>
      <c r="BF16" s="317"/>
      <c r="BG16" s="317"/>
      <c r="BH16" s="317"/>
      <c r="BI16" s="317"/>
      <c r="BJ16" s="317"/>
      <c r="BK16" s="317"/>
      <c r="BL16" s="317"/>
      <c r="BM16" s="317"/>
      <c r="BN16" s="317"/>
      <c r="BO16" s="317"/>
      <c r="BP16" s="317"/>
      <c r="BQ16" s="317"/>
      <c r="BR16" s="317"/>
      <c r="BS16" s="317"/>
      <c r="BT16" s="317"/>
      <c r="BU16" s="317"/>
      <c r="BV16" s="317"/>
      <c r="BW16" s="317"/>
      <c r="BX16" s="317"/>
      <c r="BY16" s="317"/>
      <c r="BZ16" s="317"/>
      <c r="CA16" s="317"/>
      <c r="CB16" s="317"/>
      <c r="CC16" s="317"/>
      <c r="CD16" s="317"/>
      <c r="CE16" s="317"/>
      <c r="CF16" s="317"/>
      <c r="CG16" s="317"/>
      <c r="CH16" s="317"/>
      <c r="CI16" s="317"/>
      <c r="CJ16" s="317"/>
      <c r="CK16" s="317"/>
      <c r="CL16" s="317"/>
      <c r="CM16" s="317"/>
      <c r="CN16" s="317"/>
      <c r="CO16" s="317"/>
      <c r="CP16" s="317"/>
      <c r="CQ16" s="317"/>
      <c r="CR16" s="317"/>
      <c r="CS16" s="317"/>
      <c r="CT16" s="317"/>
      <c r="CU16" s="317"/>
      <c r="CV16" s="317"/>
      <c r="CW16" s="317"/>
      <c r="CX16" s="317"/>
      <c r="CY16" s="317"/>
      <c r="CZ16" s="317"/>
      <c r="DA16" s="317"/>
      <c r="DB16" s="317"/>
      <c r="DC16" s="317"/>
      <c r="DD16" s="317"/>
      <c r="DE16" s="317"/>
      <c r="DF16" s="317"/>
      <c r="DG16" s="317"/>
      <c r="DH16" s="317"/>
      <c r="DI16" s="317"/>
      <c r="DJ16" s="317"/>
      <c r="DK16" s="317"/>
      <c r="DL16" s="317"/>
      <c r="DM16" s="317"/>
      <c r="DN16" s="317"/>
      <c r="DO16" s="317"/>
      <c r="DP16" s="317"/>
      <c r="DQ16" s="317"/>
      <c r="DR16" s="317"/>
      <c r="DS16" s="317"/>
      <c r="DT16" s="317"/>
      <c r="DU16" s="317"/>
      <c r="DV16" s="317"/>
      <c r="DW16" s="317"/>
      <c r="DX16" s="317"/>
      <c r="DY16" s="317"/>
      <c r="DZ16" s="317"/>
      <c r="EA16" s="317"/>
      <c r="EB16" s="317"/>
      <c r="EC16" s="317"/>
      <c r="ED16" s="317"/>
      <c r="EE16" s="317"/>
      <c r="EF16" s="317"/>
      <c r="EG16" s="317"/>
      <c r="EH16" s="317"/>
      <c r="EI16" s="317"/>
      <c r="EJ16" s="317"/>
      <c r="EK16" s="317"/>
      <c r="EL16" s="317"/>
      <c r="EM16" s="317"/>
      <c r="EN16" s="317"/>
      <c r="EO16" s="317"/>
      <c r="EP16" s="317"/>
      <c r="EQ16" s="317"/>
      <c r="ER16" s="317"/>
      <c r="ES16" s="317"/>
      <c r="ET16" s="317"/>
      <c r="EU16" s="317"/>
      <c r="EV16" s="317"/>
      <c r="EW16" s="317"/>
      <c r="EX16" s="317"/>
      <c r="EY16" s="317"/>
      <c r="EZ16" s="317"/>
      <c r="FA16" s="317"/>
      <c r="FB16" s="317"/>
      <c r="FC16" s="317"/>
      <c r="FD16" s="317"/>
      <c r="FE16" s="317"/>
      <c r="FF16" s="317"/>
      <c r="FG16" s="317"/>
      <c r="FH16" s="317"/>
      <c r="FI16" s="317"/>
      <c r="FJ16" s="317"/>
      <c r="FK16" s="317"/>
      <c r="FL16" s="317"/>
      <c r="FM16" s="317"/>
      <c r="FN16" s="317"/>
      <c r="FO16" s="317"/>
      <c r="FP16" s="317"/>
      <c r="FQ16" s="317"/>
      <c r="FR16" s="317"/>
      <c r="FS16" s="317"/>
      <c r="FT16" s="317"/>
      <c r="FU16" s="317"/>
      <c r="FV16" s="317"/>
      <c r="FW16" s="317"/>
      <c r="FX16" s="317"/>
      <c r="FY16" s="317"/>
      <c r="FZ16" s="317"/>
      <c r="GA16" s="317"/>
      <c r="GB16" s="317"/>
      <c r="GC16" s="317"/>
      <c r="GD16" s="317"/>
      <c r="GE16" s="317"/>
      <c r="GF16" s="317"/>
      <c r="GG16" s="317"/>
      <c r="GH16" s="317"/>
      <c r="GI16" s="317"/>
      <c r="GJ16" s="317"/>
      <c r="GK16" s="317"/>
      <c r="GL16" s="317"/>
      <c r="GM16" s="317"/>
      <c r="GN16" s="317"/>
      <c r="GO16" s="317"/>
      <c r="GP16" s="317"/>
      <c r="GQ16" s="317"/>
      <c r="GR16" s="317"/>
      <c r="GS16" s="317"/>
      <c r="GT16" s="317"/>
      <c r="GU16" s="317"/>
      <c r="GV16" s="317"/>
      <c r="GW16" s="317"/>
      <c r="GX16" s="317"/>
      <c r="GY16" s="317"/>
      <c r="GZ16" s="317"/>
      <c r="HA16" s="317"/>
      <c r="HB16" s="317"/>
      <c r="HC16" s="317"/>
      <c r="HD16" s="317"/>
      <c r="HE16" s="317"/>
      <c r="HF16" s="317"/>
      <c r="HG16" s="317"/>
      <c r="HH16" s="317"/>
      <c r="HI16" s="317"/>
      <c r="HJ16" s="317"/>
      <c r="HK16" s="317"/>
      <c r="HL16" s="317"/>
      <c r="HM16" s="317"/>
      <c r="HN16" s="317"/>
      <c r="HO16" s="317"/>
      <c r="HP16" s="317"/>
      <c r="HQ16" s="317"/>
      <c r="HR16" s="317"/>
      <c r="HS16" s="317"/>
      <c r="HT16" s="317"/>
      <c r="HU16" s="317"/>
    </row>
    <row r="17" spans="1:229" ht="15.75">
      <c r="A17" s="317"/>
      <c r="B17" s="327" t="s">
        <v>491</v>
      </c>
      <c r="C17" s="328">
        <v>472809</v>
      </c>
      <c r="D17" s="328">
        <v>476628.6</v>
      </c>
      <c r="E17" s="329">
        <f>515176.4-269481.5</f>
        <v>245694.90000000002</v>
      </c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C17" s="317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7"/>
      <c r="CC17" s="317"/>
      <c r="CD17" s="317"/>
      <c r="CE17" s="317"/>
      <c r="CF17" s="317"/>
      <c r="CG17" s="317"/>
      <c r="CH17" s="317"/>
      <c r="CI17" s="317"/>
      <c r="CJ17" s="317"/>
      <c r="CK17" s="317"/>
      <c r="CL17" s="317"/>
      <c r="CM17" s="317"/>
      <c r="CN17" s="317"/>
      <c r="CO17" s="317"/>
      <c r="CP17" s="317"/>
      <c r="CQ17" s="317"/>
      <c r="CR17" s="317"/>
      <c r="CS17" s="317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7"/>
      <c r="DE17" s="317"/>
      <c r="DF17" s="317"/>
      <c r="DG17" s="317"/>
      <c r="DH17" s="317"/>
      <c r="DI17" s="317"/>
      <c r="DJ17" s="317"/>
      <c r="DK17" s="317"/>
      <c r="DL17" s="317"/>
      <c r="DM17" s="317"/>
      <c r="DN17" s="317"/>
      <c r="DO17" s="317"/>
      <c r="DP17" s="317"/>
      <c r="DQ17" s="317"/>
      <c r="DR17" s="317"/>
      <c r="DS17" s="317"/>
      <c r="DT17" s="317"/>
      <c r="DU17" s="317"/>
      <c r="DV17" s="317"/>
      <c r="DW17" s="317"/>
      <c r="DX17" s="317"/>
      <c r="DY17" s="317"/>
      <c r="DZ17" s="317"/>
      <c r="EA17" s="317"/>
      <c r="EB17" s="317"/>
      <c r="EC17" s="317"/>
      <c r="ED17" s="317"/>
      <c r="EE17" s="317"/>
      <c r="EF17" s="317"/>
      <c r="EG17" s="317"/>
      <c r="EH17" s="317"/>
      <c r="EI17" s="317"/>
      <c r="EJ17" s="317"/>
      <c r="EK17" s="317"/>
      <c r="EL17" s="317"/>
      <c r="EM17" s="317"/>
      <c r="EN17" s="317"/>
      <c r="EO17" s="317"/>
      <c r="EP17" s="317"/>
      <c r="EQ17" s="317"/>
      <c r="ER17" s="317"/>
      <c r="ES17" s="317"/>
      <c r="ET17" s="317"/>
      <c r="EU17" s="317"/>
      <c r="EV17" s="317"/>
      <c r="EW17" s="317"/>
      <c r="EX17" s="317"/>
      <c r="EY17" s="317"/>
      <c r="EZ17" s="317"/>
      <c r="FA17" s="317"/>
      <c r="FB17" s="317"/>
      <c r="FC17" s="317"/>
      <c r="FD17" s="317"/>
      <c r="FE17" s="317"/>
      <c r="FF17" s="317"/>
      <c r="FG17" s="317"/>
      <c r="FH17" s="317"/>
      <c r="FI17" s="317"/>
      <c r="FJ17" s="317"/>
      <c r="FK17" s="317"/>
      <c r="FL17" s="317"/>
      <c r="FM17" s="317"/>
      <c r="FN17" s="317"/>
      <c r="FO17" s="317"/>
      <c r="FP17" s="317"/>
      <c r="FQ17" s="317"/>
      <c r="FR17" s="317"/>
      <c r="FS17" s="317"/>
      <c r="FT17" s="317"/>
      <c r="FU17" s="317"/>
      <c r="FV17" s="317"/>
      <c r="FW17" s="317"/>
      <c r="FX17" s="317"/>
      <c r="FY17" s="317"/>
      <c r="FZ17" s="317"/>
      <c r="GA17" s="317"/>
      <c r="GB17" s="317"/>
      <c r="GC17" s="317"/>
      <c r="GD17" s="317"/>
      <c r="GE17" s="317"/>
      <c r="GF17" s="317"/>
      <c r="GG17" s="317"/>
      <c r="GH17" s="317"/>
      <c r="GI17" s="317"/>
      <c r="GJ17" s="317"/>
      <c r="GK17" s="317"/>
      <c r="GL17" s="317"/>
      <c r="GM17" s="317"/>
      <c r="GN17" s="317"/>
      <c r="GO17" s="317"/>
      <c r="GP17" s="317"/>
      <c r="GQ17" s="317"/>
      <c r="GR17" s="317"/>
      <c r="GS17" s="317"/>
      <c r="GT17" s="317"/>
      <c r="GU17" s="317"/>
      <c r="GV17" s="317"/>
      <c r="GW17" s="317"/>
      <c r="GX17" s="317"/>
      <c r="GY17" s="317"/>
      <c r="GZ17" s="317"/>
      <c r="HA17" s="317"/>
      <c r="HB17" s="317"/>
      <c r="HC17" s="317"/>
      <c r="HD17" s="317"/>
      <c r="HE17" s="317"/>
      <c r="HF17" s="317"/>
      <c r="HG17" s="317"/>
      <c r="HH17" s="317"/>
      <c r="HI17" s="317"/>
      <c r="HJ17" s="317"/>
      <c r="HK17" s="317"/>
      <c r="HL17" s="317"/>
      <c r="HM17" s="317"/>
      <c r="HN17" s="317"/>
      <c r="HO17" s="317"/>
      <c r="HP17" s="317"/>
      <c r="HQ17" s="317"/>
      <c r="HR17" s="317"/>
      <c r="HS17" s="317"/>
      <c r="HT17" s="317"/>
      <c r="HU17" s="317"/>
    </row>
    <row r="18" spans="1:251" s="320" customFormat="1" ht="15.75">
      <c r="A18" s="317"/>
      <c r="B18" s="330" t="s">
        <v>492</v>
      </c>
      <c r="C18" s="328">
        <v>71374</v>
      </c>
      <c r="D18" s="328">
        <v>81261</v>
      </c>
      <c r="E18" s="329">
        <v>7741.7</v>
      </c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AY18" s="317"/>
      <c r="AZ18" s="317"/>
      <c r="BA18" s="317"/>
      <c r="BB18" s="317"/>
      <c r="BC18" s="317"/>
      <c r="BD18" s="317"/>
      <c r="BE18" s="317"/>
      <c r="BF18" s="317"/>
      <c r="BG18" s="317"/>
      <c r="BH18" s="317"/>
      <c r="BI18" s="317"/>
      <c r="BJ18" s="317"/>
      <c r="BK18" s="317"/>
      <c r="BL18" s="317"/>
      <c r="BM18" s="317"/>
      <c r="BN18" s="317"/>
      <c r="BO18" s="317"/>
      <c r="BP18" s="317"/>
      <c r="BQ18" s="317"/>
      <c r="BR18" s="317"/>
      <c r="BS18" s="317"/>
      <c r="BT18" s="317"/>
      <c r="BU18" s="317"/>
      <c r="BV18" s="317"/>
      <c r="BW18" s="317"/>
      <c r="BX18" s="317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317"/>
      <c r="CN18" s="317"/>
      <c r="CO18" s="317"/>
      <c r="CP18" s="317"/>
      <c r="CQ18" s="317"/>
      <c r="CR18" s="317"/>
      <c r="CS18" s="317"/>
      <c r="CT18" s="317"/>
      <c r="CU18" s="317"/>
      <c r="CV18" s="317"/>
      <c r="CW18" s="317"/>
      <c r="CX18" s="317"/>
      <c r="CY18" s="317"/>
      <c r="CZ18" s="317"/>
      <c r="DA18" s="317"/>
      <c r="DB18" s="317"/>
      <c r="DC18" s="317"/>
      <c r="DD18" s="317"/>
      <c r="DE18" s="317"/>
      <c r="DF18" s="317"/>
      <c r="DG18" s="317"/>
      <c r="DH18" s="317"/>
      <c r="DI18" s="317"/>
      <c r="DJ18" s="317"/>
      <c r="DK18" s="317"/>
      <c r="DL18" s="317"/>
      <c r="DM18" s="317"/>
      <c r="DN18" s="317"/>
      <c r="DO18" s="317"/>
      <c r="DP18" s="317"/>
      <c r="DQ18" s="317"/>
      <c r="DR18" s="317"/>
      <c r="DS18" s="317"/>
      <c r="DT18" s="317"/>
      <c r="DU18" s="317"/>
      <c r="DV18" s="317"/>
      <c r="DW18" s="317"/>
      <c r="DX18" s="317"/>
      <c r="DY18" s="317"/>
      <c r="DZ18" s="317"/>
      <c r="EA18" s="317"/>
      <c r="EB18" s="317"/>
      <c r="EC18" s="317"/>
      <c r="ED18" s="317"/>
      <c r="EE18" s="317"/>
      <c r="EF18" s="317"/>
      <c r="EG18" s="317"/>
      <c r="EH18" s="317"/>
      <c r="EI18" s="317"/>
      <c r="EJ18" s="317"/>
      <c r="EK18" s="317"/>
      <c r="EL18" s="317"/>
      <c r="EM18" s="317"/>
      <c r="EN18" s="317"/>
      <c r="EO18" s="317"/>
      <c r="EP18" s="317"/>
      <c r="EQ18" s="317"/>
      <c r="ER18" s="317"/>
      <c r="ES18" s="317"/>
      <c r="ET18" s="317"/>
      <c r="EU18" s="317"/>
      <c r="EV18" s="317"/>
      <c r="EW18" s="317"/>
      <c r="EX18" s="317"/>
      <c r="EY18" s="317"/>
      <c r="EZ18" s="317"/>
      <c r="FA18" s="317"/>
      <c r="FB18" s="317"/>
      <c r="FC18" s="317"/>
      <c r="FD18" s="317"/>
      <c r="FE18" s="317"/>
      <c r="FF18" s="317"/>
      <c r="FG18" s="317"/>
      <c r="FH18" s="317"/>
      <c r="FI18" s="317"/>
      <c r="FJ18" s="317"/>
      <c r="FK18" s="317"/>
      <c r="FL18" s="317"/>
      <c r="FM18" s="317"/>
      <c r="FN18" s="317"/>
      <c r="FO18" s="317"/>
      <c r="FP18" s="317"/>
      <c r="FQ18" s="317"/>
      <c r="FR18" s="317"/>
      <c r="FS18" s="317"/>
      <c r="FT18" s="317"/>
      <c r="FU18" s="317"/>
      <c r="FV18" s="317"/>
      <c r="FW18" s="317"/>
      <c r="FX18" s="317"/>
      <c r="FY18" s="317"/>
      <c r="FZ18" s="317"/>
      <c r="GA18" s="317"/>
      <c r="GB18" s="317"/>
      <c r="GC18" s="317"/>
      <c r="GD18" s="317"/>
      <c r="GE18" s="317"/>
      <c r="GF18" s="317"/>
      <c r="GG18" s="317"/>
      <c r="GH18" s="317"/>
      <c r="GI18" s="317"/>
      <c r="GJ18" s="317"/>
      <c r="GK18" s="317"/>
      <c r="GL18" s="317"/>
      <c r="GM18" s="317"/>
      <c r="GN18" s="317"/>
      <c r="GO18" s="317"/>
      <c r="GP18" s="317"/>
      <c r="GQ18" s="317"/>
      <c r="GR18" s="317"/>
      <c r="GS18" s="317"/>
      <c r="GT18" s="317"/>
      <c r="GU18" s="317"/>
      <c r="GV18" s="317"/>
      <c r="GW18" s="317"/>
      <c r="GX18" s="317"/>
      <c r="GY18" s="317"/>
      <c r="GZ18" s="317"/>
      <c r="HA18" s="317"/>
      <c r="HB18" s="317"/>
      <c r="HC18" s="317"/>
      <c r="HD18" s="317"/>
      <c r="HE18" s="317"/>
      <c r="HF18" s="317"/>
      <c r="HG18" s="317"/>
      <c r="HH18" s="317"/>
      <c r="HI18" s="317"/>
      <c r="HJ18" s="317"/>
      <c r="HK18" s="317"/>
      <c r="HL18" s="317"/>
      <c r="HM18" s="317"/>
      <c r="HN18" s="317"/>
      <c r="HO18" s="317"/>
      <c r="HP18" s="317"/>
      <c r="HQ18" s="317"/>
      <c r="HR18" s="317"/>
      <c r="HS18" s="317"/>
      <c r="HT18" s="317"/>
      <c r="HU18" s="317"/>
      <c r="HV18" s="317"/>
      <c r="HW18" s="317"/>
      <c r="HX18" s="317"/>
      <c r="HY18" s="317"/>
      <c r="HZ18" s="317"/>
      <c r="IA18" s="317"/>
      <c r="IB18" s="317"/>
      <c r="IC18" s="317"/>
      <c r="ID18" s="317"/>
      <c r="IE18" s="317"/>
      <c r="IF18" s="317"/>
      <c r="IG18" s="317"/>
      <c r="IH18" s="317"/>
      <c r="II18" s="317"/>
      <c r="IJ18" s="317"/>
      <c r="IK18" s="317"/>
      <c r="IL18" s="317"/>
      <c r="IM18" s="317"/>
      <c r="IN18" s="317"/>
      <c r="IO18" s="317"/>
      <c r="IP18" s="317"/>
      <c r="IQ18" s="317"/>
    </row>
    <row r="19" spans="1:229" ht="19.5" customHeight="1" thickBot="1">
      <c r="A19" s="317"/>
      <c r="B19" s="331" t="s">
        <v>493</v>
      </c>
      <c r="C19" s="332">
        <f>SUM(C17:C18)</f>
        <v>544183</v>
      </c>
      <c r="D19" s="332">
        <f>SUM(D17:D18)</f>
        <v>557889.6</v>
      </c>
      <c r="E19" s="333">
        <f>SUM(E17:E18)</f>
        <v>253436.60000000003</v>
      </c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7"/>
      <c r="BB19" s="317"/>
      <c r="BC19" s="317"/>
      <c r="BD19" s="317"/>
      <c r="BE19" s="317"/>
      <c r="BF19" s="317"/>
      <c r="BG19" s="317"/>
      <c r="BH19" s="317"/>
      <c r="BI19" s="317"/>
      <c r="BJ19" s="317"/>
      <c r="BK19" s="317"/>
      <c r="BL19" s="317"/>
      <c r="BM19" s="317"/>
      <c r="BN19" s="317"/>
      <c r="BO19" s="317"/>
      <c r="BP19" s="317"/>
      <c r="BQ19" s="317"/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7"/>
      <c r="CC19" s="317"/>
      <c r="CD19" s="317"/>
      <c r="CE19" s="317"/>
      <c r="CF19" s="317"/>
      <c r="CG19" s="317"/>
      <c r="CH19" s="317"/>
      <c r="CI19" s="317"/>
      <c r="CJ19" s="317"/>
      <c r="CK19" s="317"/>
      <c r="CL19" s="317"/>
      <c r="CM19" s="317"/>
      <c r="CN19" s="317"/>
      <c r="CO19" s="317"/>
      <c r="CP19" s="317"/>
      <c r="CQ19" s="317"/>
      <c r="CR19" s="317"/>
      <c r="CS19" s="317"/>
      <c r="CT19" s="317"/>
      <c r="CU19" s="317"/>
      <c r="CV19" s="317"/>
      <c r="CW19" s="317"/>
      <c r="CX19" s="317"/>
      <c r="CY19" s="317"/>
      <c r="CZ19" s="317"/>
      <c r="DA19" s="317"/>
      <c r="DB19" s="317"/>
      <c r="DC19" s="317"/>
      <c r="DD19" s="317"/>
      <c r="DE19" s="317"/>
      <c r="DF19" s="317"/>
      <c r="DG19" s="317"/>
      <c r="DH19" s="317"/>
      <c r="DI19" s="317"/>
      <c r="DJ19" s="317"/>
      <c r="DK19" s="317"/>
      <c r="DL19" s="317"/>
      <c r="DM19" s="317"/>
      <c r="DN19" s="317"/>
      <c r="DO19" s="317"/>
      <c r="DP19" s="317"/>
      <c r="DQ19" s="317"/>
      <c r="DR19" s="317"/>
      <c r="DS19" s="317"/>
      <c r="DT19" s="317"/>
      <c r="DU19" s="317"/>
      <c r="DV19" s="317"/>
      <c r="DW19" s="317"/>
      <c r="DX19" s="317"/>
      <c r="DY19" s="317"/>
      <c r="DZ19" s="317"/>
      <c r="EA19" s="317"/>
      <c r="EB19" s="317"/>
      <c r="EC19" s="317"/>
      <c r="ED19" s="317"/>
      <c r="EE19" s="317"/>
      <c r="EF19" s="317"/>
      <c r="EG19" s="317"/>
      <c r="EH19" s="317"/>
      <c r="EI19" s="317"/>
      <c r="EJ19" s="317"/>
      <c r="EK19" s="317"/>
      <c r="EL19" s="317"/>
      <c r="EM19" s="317"/>
      <c r="EN19" s="317"/>
      <c r="EO19" s="317"/>
      <c r="EP19" s="317"/>
      <c r="EQ19" s="317"/>
      <c r="ER19" s="317"/>
      <c r="ES19" s="317"/>
      <c r="ET19" s="317"/>
      <c r="EU19" s="317"/>
      <c r="EV19" s="317"/>
      <c r="EW19" s="317"/>
      <c r="EX19" s="317"/>
      <c r="EY19" s="317"/>
      <c r="EZ19" s="317"/>
      <c r="FA19" s="317"/>
      <c r="FB19" s="317"/>
      <c r="FC19" s="317"/>
      <c r="FD19" s="317"/>
      <c r="FE19" s="317"/>
      <c r="FF19" s="317"/>
      <c r="FG19" s="317"/>
      <c r="FH19" s="317"/>
      <c r="FI19" s="317"/>
      <c r="FJ19" s="317"/>
      <c r="FK19" s="317"/>
      <c r="FL19" s="317"/>
      <c r="FM19" s="317"/>
      <c r="FN19" s="317"/>
      <c r="FO19" s="317"/>
      <c r="FP19" s="317"/>
      <c r="FQ19" s="317"/>
      <c r="FR19" s="317"/>
      <c r="FS19" s="317"/>
      <c r="FT19" s="317"/>
      <c r="FU19" s="317"/>
      <c r="FV19" s="317"/>
      <c r="FW19" s="317"/>
      <c r="FX19" s="317"/>
      <c r="FY19" s="317"/>
      <c r="FZ19" s="317"/>
      <c r="GA19" s="317"/>
      <c r="GB19" s="317"/>
      <c r="GC19" s="317"/>
      <c r="GD19" s="317"/>
      <c r="GE19" s="317"/>
      <c r="GF19" s="317"/>
      <c r="GG19" s="317"/>
      <c r="GH19" s="317"/>
      <c r="GI19" s="317"/>
      <c r="GJ19" s="317"/>
      <c r="GK19" s="317"/>
      <c r="GL19" s="317"/>
      <c r="GM19" s="317"/>
      <c r="GN19" s="317"/>
      <c r="GO19" s="317"/>
      <c r="GP19" s="317"/>
      <c r="GQ19" s="317"/>
      <c r="GR19" s="317"/>
      <c r="GS19" s="317"/>
      <c r="GT19" s="317"/>
      <c r="GU19" s="317"/>
      <c r="GV19" s="317"/>
      <c r="GW19" s="317"/>
      <c r="GX19" s="317"/>
      <c r="GY19" s="317"/>
      <c r="GZ19" s="317"/>
      <c r="HA19" s="317"/>
      <c r="HB19" s="317"/>
      <c r="HC19" s="317"/>
      <c r="HD19" s="317"/>
      <c r="HE19" s="317"/>
      <c r="HF19" s="317"/>
      <c r="HG19" s="317"/>
      <c r="HH19" s="317"/>
      <c r="HI19" s="317"/>
      <c r="HJ19" s="317"/>
      <c r="HK19" s="317"/>
      <c r="HL19" s="317"/>
      <c r="HM19" s="317"/>
      <c r="HN19" s="317"/>
      <c r="HO19" s="317"/>
      <c r="HP19" s="317"/>
      <c r="HQ19" s="317"/>
      <c r="HR19" s="317"/>
      <c r="HS19" s="317"/>
      <c r="HT19" s="317"/>
      <c r="HU19" s="317"/>
    </row>
    <row r="20" spans="2:229" ht="16.5" thickTop="1">
      <c r="B20" s="337"/>
      <c r="C20" s="338"/>
      <c r="D20" s="338"/>
      <c r="E20" s="339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7"/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317"/>
      <c r="BR20" s="317"/>
      <c r="BS20" s="317"/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R20" s="317"/>
      <c r="CS20" s="317"/>
      <c r="CT20" s="317"/>
      <c r="CU20" s="317"/>
      <c r="CV20" s="317"/>
      <c r="CW20" s="317"/>
      <c r="CX20" s="317"/>
      <c r="CY20" s="317"/>
      <c r="CZ20" s="317"/>
      <c r="DA20" s="317"/>
      <c r="DB20" s="317"/>
      <c r="DC20" s="317"/>
      <c r="DD20" s="317"/>
      <c r="DE20" s="317"/>
      <c r="DF20" s="317"/>
      <c r="DG20" s="317"/>
      <c r="DH20" s="317"/>
      <c r="DI20" s="317"/>
      <c r="DJ20" s="317"/>
      <c r="DK20" s="317"/>
      <c r="DL20" s="317"/>
      <c r="DM20" s="317"/>
      <c r="DN20" s="317"/>
      <c r="DO20" s="317"/>
      <c r="DP20" s="317"/>
      <c r="DQ20" s="317"/>
      <c r="DR20" s="317"/>
      <c r="DS20" s="317"/>
      <c r="DT20" s="317"/>
      <c r="DU20" s="317"/>
      <c r="DV20" s="317"/>
      <c r="DW20" s="317"/>
      <c r="DX20" s="317"/>
      <c r="DY20" s="317"/>
      <c r="DZ20" s="317"/>
      <c r="EA20" s="317"/>
      <c r="EB20" s="317"/>
      <c r="EC20" s="317"/>
      <c r="ED20" s="317"/>
      <c r="EE20" s="317"/>
      <c r="EF20" s="317"/>
      <c r="EG20" s="317"/>
      <c r="EH20" s="317"/>
      <c r="EI20" s="317"/>
      <c r="EJ20" s="317"/>
      <c r="EK20" s="317"/>
      <c r="EL20" s="317"/>
      <c r="EM20" s="317"/>
      <c r="EN20" s="317"/>
      <c r="EO20" s="317"/>
      <c r="EP20" s="317"/>
      <c r="EQ20" s="317"/>
      <c r="ER20" s="317"/>
      <c r="ES20" s="317"/>
      <c r="ET20" s="317"/>
      <c r="EU20" s="317"/>
      <c r="EV20" s="317"/>
      <c r="EW20" s="317"/>
      <c r="EX20" s="317"/>
      <c r="EY20" s="317"/>
      <c r="EZ20" s="317"/>
      <c r="FA20" s="317"/>
      <c r="FB20" s="317"/>
      <c r="FC20" s="317"/>
      <c r="FD20" s="317"/>
      <c r="FE20" s="317"/>
      <c r="FF20" s="317"/>
      <c r="FG20" s="317"/>
      <c r="FH20" s="317"/>
      <c r="FI20" s="317"/>
      <c r="FJ20" s="317"/>
      <c r="FK20" s="317"/>
      <c r="FL20" s="317"/>
      <c r="FM20" s="317"/>
      <c r="FN20" s="317"/>
      <c r="FO20" s="317"/>
      <c r="FP20" s="317"/>
      <c r="FQ20" s="317"/>
      <c r="FR20" s="317"/>
      <c r="FS20" s="317"/>
      <c r="FT20" s="317"/>
      <c r="FU20" s="317"/>
      <c r="FV20" s="317"/>
      <c r="FW20" s="317"/>
      <c r="FX20" s="317"/>
      <c r="FY20" s="317"/>
      <c r="FZ20" s="317"/>
      <c r="GA20" s="317"/>
      <c r="GB20" s="317"/>
      <c r="GC20" s="317"/>
      <c r="GD20" s="317"/>
      <c r="GE20" s="317"/>
      <c r="GF20" s="317"/>
      <c r="GG20" s="317"/>
      <c r="GH20" s="317"/>
      <c r="GI20" s="317"/>
      <c r="GJ20" s="317"/>
      <c r="GK20" s="317"/>
      <c r="GL20" s="317"/>
      <c r="GM20" s="317"/>
      <c r="GN20" s="317"/>
      <c r="GO20" s="317"/>
      <c r="GP20" s="317"/>
      <c r="GQ20" s="317"/>
      <c r="GR20" s="317"/>
      <c r="GS20" s="317"/>
      <c r="GT20" s="317"/>
      <c r="GU20" s="317"/>
      <c r="GV20" s="317"/>
      <c r="GW20" s="317"/>
      <c r="GX20" s="317"/>
      <c r="GY20" s="317"/>
      <c r="GZ20" s="317"/>
      <c r="HA20" s="317"/>
      <c r="HB20" s="317"/>
      <c r="HC20" s="317"/>
      <c r="HD20" s="317"/>
      <c r="HE20" s="317"/>
      <c r="HF20" s="317"/>
      <c r="HG20" s="317"/>
      <c r="HH20" s="317"/>
      <c r="HI20" s="317"/>
      <c r="HJ20" s="317"/>
      <c r="HK20" s="317"/>
      <c r="HL20" s="317"/>
      <c r="HM20" s="317"/>
      <c r="HN20" s="317"/>
      <c r="HO20" s="317"/>
      <c r="HP20" s="317"/>
      <c r="HQ20" s="317"/>
      <c r="HR20" s="317"/>
      <c r="HS20" s="317"/>
      <c r="HT20" s="317"/>
      <c r="HU20" s="317"/>
    </row>
    <row r="21" spans="2:229" ht="15.75">
      <c r="B21" s="340" t="s">
        <v>494</v>
      </c>
      <c r="C21" s="341"/>
      <c r="D21" s="341"/>
      <c r="E21" s="342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7"/>
      <c r="BF21" s="317"/>
      <c r="BG21" s="317"/>
      <c r="BH21" s="317"/>
      <c r="BI21" s="317"/>
      <c r="BJ21" s="317"/>
      <c r="BK21" s="317"/>
      <c r="BL21" s="317"/>
      <c r="BM21" s="317"/>
      <c r="BN21" s="317"/>
      <c r="BO21" s="317"/>
      <c r="BP21" s="317"/>
      <c r="BQ21" s="317"/>
      <c r="BR21" s="317"/>
      <c r="BS21" s="317"/>
      <c r="BT21" s="317"/>
      <c r="BU21" s="317"/>
      <c r="BV21" s="317"/>
      <c r="BW21" s="317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7"/>
      <c r="CJ21" s="317"/>
      <c r="CK21" s="317"/>
      <c r="CL21" s="317"/>
      <c r="CM21" s="317"/>
      <c r="CN21" s="317"/>
      <c r="CO21" s="317"/>
      <c r="CP21" s="317"/>
      <c r="CQ21" s="317"/>
      <c r="CR21" s="317"/>
      <c r="CS21" s="317"/>
      <c r="CT21" s="317"/>
      <c r="CU21" s="317"/>
      <c r="CV21" s="317"/>
      <c r="CW21" s="317"/>
      <c r="CX21" s="317"/>
      <c r="CY21" s="317"/>
      <c r="CZ21" s="317"/>
      <c r="DA21" s="317"/>
      <c r="DB21" s="317"/>
      <c r="DC21" s="317"/>
      <c r="DD21" s="317"/>
      <c r="DE21" s="317"/>
      <c r="DF21" s="317"/>
      <c r="DG21" s="317"/>
      <c r="DH21" s="317"/>
      <c r="DI21" s="317"/>
      <c r="DJ21" s="317"/>
      <c r="DK21" s="317"/>
      <c r="DL21" s="317"/>
      <c r="DM21" s="317"/>
      <c r="DN21" s="317"/>
      <c r="DO21" s="317"/>
      <c r="DP21" s="317"/>
      <c r="DQ21" s="317"/>
      <c r="DR21" s="317"/>
      <c r="DS21" s="317"/>
      <c r="DT21" s="317"/>
      <c r="DU21" s="317"/>
      <c r="DV21" s="317"/>
      <c r="DW21" s="317"/>
      <c r="DX21" s="317"/>
      <c r="DY21" s="317"/>
      <c r="DZ21" s="317"/>
      <c r="EA21" s="317"/>
      <c r="EB21" s="317"/>
      <c r="EC21" s="317"/>
      <c r="ED21" s="317"/>
      <c r="EE21" s="317"/>
      <c r="EF21" s="317"/>
      <c r="EG21" s="317"/>
      <c r="EH21" s="317"/>
      <c r="EI21" s="317"/>
      <c r="EJ21" s="317"/>
      <c r="EK21" s="317"/>
      <c r="EL21" s="317"/>
      <c r="EM21" s="317"/>
      <c r="EN21" s="317"/>
      <c r="EO21" s="317"/>
      <c r="EP21" s="317"/>
      <c r="EQ21" s="317"/>
      <c r="ER21" s="317"/>
      <c r="ES21" s="317"/>
      <c r="ET21" s="317"/>
      <c r="EU21" s="317"/>
      <c r="EV21" s="317"/>
      <c r="EW21" s="317"/>
      <c r="EX21" s="317"/>
      <c r="EY21" s="317"/>
      <c r="EZ21" s="317"/>
      <c r="FA21" s="317"/>
      <c r="FB21" s="317"/>
      <c r="FC21" s="317"/>
      <c r="FD21" s="317"/>
      <c r="FE21" s="317"/>
      <c r="FF21" s="317"/>
      <c r="FG21" s="317"/>
      <c r="FH21" s="317"/>
      <c r="FI21" s="317"/>
      <c r="FJ21" s="317"/>
      <c r="FK21" s="317"/>
      <c r="FL21" s="317"/>
      <c r="FM21" s="317"/>
      <c r="FN21" s="317"/>
      <c r="FO21" s="317"/>
      <c r="FP21" s="317"/>
      <c r="FQ21" s="317"/>
      <c r="FR21" s="317"/>
      <c r="FS21" s="317"/>
      <c r="FT21" s="317"/>
      <c r="FU21" s="317"/>
      <c r="FV21" s="317"/>
      <c r="FW21" s="317"/>
      <c r="FX21" s="317"/>
      <c r="FY21" s="317"/>
      <c r="FZ21" s="317"/>
      <c r="GA21" s="317"/>
      <c r="GB21" s="317"/>
      <c r="GC21" s="317"/>
      <c r="GD21" s="317"/>
      <c r="GE21" s="317"/>
      <c r="GF21" s="317"/>
      <c r="GG21" s="317"/>
      <c r="GH21" s="317"/>
      <c r="GI21" s="317"/>
      <c r="GJ21" s="317"/>
      <c r="GK21" s="317"/>
      <c r="GL21" s="317"/>
      <c r="GM21" s="317"/>
      <c r="GN21" s="317"/>
      <c r="GO21" s="317"/>
      <c r="GP21" s="317"/>
      <c r="GQ21" s="317"/>
      <c r="GR21" s="317"/>
      <c r="GS21" s="317"/>
      <c r="GT21" s="317"/>
      <c r="GU21" s="317"/>
      <c r="GV21" s="317"/>
      <c r="GW21" s="317"/>
      <c r="GX21" s="317"/>
      <c r="GY21" s="317"/>
      <c r="GZ21" s="317"/>
      <c r="HA21" s="317"/>
      <c r="HB21" s="317"/>
      <c r="HC21" s="317"/>
      <c r="HD21" s="317"/>
      <c r="HE21" s="317"/>
      <c r="HF21" s="317"/>
      <c r="HG21" s="317"/>
      <c r="HH21" s="317"/>
      <c r="HI21" s="317"/>
      <c r="HJ21" s="317"/>
      <c r="HK21" s="317"/>
      <c r="HL21" s="317"/>
      <c r="HM21" s="317"/>
      <c r="HN21" s="317"/>
      <c r="HO21" s="317"/>
      <c r="HP21" s="317"/>
      <c r="HQ21" s="317"/>
      <c r="HR21" s="317"/>
      <c r="HS21" s="317"/>
      <c r="HT21" s="317"/>
      <c r="HU21" s="317"/>
    </row>
    <row r="22" spans="2:5" ht="15.75">
      <c r="B22" s="340" t="s">
        <v>495</v>
      </c>
      <c r="C22" s="343">
        <f>C15-C19</f>
        <v>0</v>
      </c>
      <c r="D22" s="343"/>
      <c r="E22" s="344">
        <v>25575.8</v>
      </c>
    </row>
    <row r="23" spans="2:5" ht="15" customHeight="1" thickBot="1">
      <c r="B23" s="345" t="s">
        <v>496</v>
      </c>
      <c r="C23" s="346"/>
      <c r="D23" s="346">
        <v>-20494.2</v>
      </c>
      <c r="E23" s="347"/>
    </row>
    <row r="26" ht="12.75">
      <c r="B26" s="321" t="s">
        <v>497</v>
      </c>
    </row>
    <row r="27" spans="2:5" ht="12.75">
      <c r="B27" s="321" t="s">
        <v>498</v>
      </c>
      <c r="C27" s="321"/>
      <c r="D27" s="321"/>
      <c r="E27" s="321"/>
    </row>
    <row r="28" spans="2:5" ht="15">
      <c r="B28" s="321"/>
      <c r="C28" s="322"/>
      <c r="D28" s="322"/>
      <c r="E28" s="322"/>
    </row>
    <row r="29" spans="2:5" ht="15">
      <c r="B29" s="321"/>
      <c r="C29" s="323"/>
      <c r="D29" s="323"/>
      <c r="E29" s="323"/>
    </row>
    <row r="30" ht="12.75">
      <c r="B30" s="321"/>
    </row>
    <row r="31" spans="2:5" ht="12.75">
      <c r="B31" s="321"/>
      <c r="C31" s="321"/>
      <c r="D31" s="321"/>
      <c r="E31" s="321"/>
    </row>
    <row r="32" spans="2:5" ht="15">
      <c r="B32" s="321"/>
      <c r="C32" s="322"/>
      <c r="D32" s="322"/>
      <c r="E32" s="322"/>
    </row>
    <row r="33" spans="2:5" ht="15">
      <c r="B33" s="321"/>
      <c r="C33" s="323"/>
      <c r="D33" s="323"/>
      <c r="E33" s="323"/>
    </row>
    <row r="34" spans="2:5" ht="15">
      <c r="B34" s="321"/>
      <c r="C34" s="323"/>
      <c r="D34" s="323"/>
      <c r="E34" s="323"/>
    </row>
    <row r="35" spans="2:5" ht="15">
      <c r="B35" s="321"/>
      <c r="C35" s="323"/>
      <c r="D35" s="323"/>
      <c r="E35" s="323"/>
    </row>
    <row r="36" spans="2:5" ht="15">
      <c r="B36" s="321"/>
      <c r="C36" s="323"/>
      <c r="D36" s="323"/>
      <c r="E36" s="323"/>
    </row>
    <row r="47" ht="12.75">
      <c r="B47" s="321"/>
    </row>
    <row r="48" spans="2:5" ht="12.75">
      <c r="B48" s="321"/>
      <c r="C48" s="321"/>
      <c r="D48" s="321"/>
      <c r="E48" s="321"/>
    </row>
    <row r="49" spans="2:5" ht="15">
      <c r="B49" s="321"/>
      <c r="C49" s="322"/>
      <c r="D49" s="322"/>
      <c r="E49" s="322"/>
    </row>
    <row r="50" spans="2:5" ht="15">
      <c r="B50" s="321"/>
      <c r="C50" s="323"/>
      <c r="D50" s="323"/>
      <c r="E50" s="323"/>
    </row>
    <row r="51" spans="2:5" ht="15">
      <c r="B51" s="321"/>
      <c r="C51" s="323"/>
      <c r="D51" s="323"/>
      <c r="E51" s="323"/>
    </row>
  </sheetData>
  <sheetProtection/>
  <mergeCells count="2">
    <mergeCell ref="A6:E6"/>
    <mergeCell ref="B9:B10"/>
  </mergeCells>
  <printOptions/>
  <pageMargins left="0.6299212598425197" right="0.1968503937007874" top="1.220472440944882" bottom="0.2362204724409449" header="0.03937007874015748" footer="0.07874015748031496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B72" sqref="B72"/>
    </sheetView>
  </sheetViews>
  <sheetFormatPr defaultColWidth="9.140625" defaultRowHeight="12.75"/>
  <cols>
    <col min="1" max="1" width="6.7109375" style="0" customWidth="1"/>
    <col min="2" max="2" width="60.421875" style="0" customWidth="1"/>
    <col min="3" max="3" width="8.28125" style="0" hidden="1" customWidth="1"/>
    <col min="4" max="6" width="7.8515625" style="0" hidden="1" customWidth="1"/>
    <col min="7" max="7" width="15.421875" style="0" customWidth="1"/>
    <col min="8" max="9" width="13.7109375" style="0" customWidth="1"/>
    <col min="10" max="10" width="9.140625" style="235" customWidth="1"/>
  </cols>
  <sheetData>
    <row r="1" ht="15.75">
      <c r="B1" s="234" t="s">
        <v>0</v>
      </c>
    </row>
    <row r="2" ht="15.75">
      <c r="B2" s="234"/>
    </row>
    <row r="3" ht="15.75">
      <c r="B3" s="234"/>
    </row>
    <row r="4" ht="15.75">
      <c r="B4" s="236" t="s">
        <v>433</v>
      </c>
    </row>
    <row r="5" ht="15.75">
      <c r="B5" s="236"/>
    </row>
    <row r="6" ht="15.75">
      <c r="B6" s="236" t="s">
        <v>476</v>
      </c>
    </row>
    <row r="7" ht="13.5" thickBot="1">
      <c r="I7" s="237" t="s">
        <v>267</v>
      </c>
    </row>
    <row r="8" spans="1:9" ht="13.5" thickBot="1">
      <c r="A8" s="238"/>
      <c r="B8" s="239"/>
      <c r="C8" s="239"/>
      <c r="D8" s="239"/>
      <c r="E8" s="239"/>
      <c r="F8" s="239"/>
      <c r="G8" s="240"/>
      <c r="H8" s="241" t="s">
        <v>434</v>
      </c>
      <c r="I8" s="242"/>
    </row>
    <row r="9" spans="1:9" ht="13.5" thickBot="1">
      <c r="A9" s="243"/>
      <c r="B9" s="244"/>
      <c r="C9" s="244"/>
      <c r="D9" s="244"/>
      <c r="E9" s="244">
        <v>2003</v>
      </c>
      <c r="F9" s="244">
        <v>2004</v>
      </c>
      <c r="G9" s="245">
        <v>2011</v>
      </c>
      <c r="H9" s="245">
        <v>2012</v>
      </c>
      <c r="I9" s="246">
        <v>2013</v>
      </c>
    </row>
    <row r="10" spans="1:9" ht="21" customHeight="1">
      <c r="A10" s="247" t="s">
        <v>435</v>
      </c>
      <c r="B10" s="248" t="s">
        <v>436</v>
      </c>
      <c r="C10" s="248"/>
      <c r="D10" s="248"/>
      <c r="E10" s="249">
        <v>8539</v>
      </c>
      <c r="F10" s="249">
        <v>22351</v>
      </c>
      <c r="G10" s="249">
        <v>93845</v>
      </c>
      <c r="H10" s="249">
        <f>+G53</f>
        <v>47189</v>
      </c>
      <c r="I10" s="250">
        <f>+H53</f>
        <v>47189</v>
      </c>
    </row>
    <row r="11" spans="1:9" ht="12.75">
      <c r="A11" s="251"/>
      <c r="B11" s="252"/>
      <c r="C11" s="252"/>
      <c r="D11" s="252"/>
      <c r="E11" s="252"/>
      <c r="F11" s="252"/>
      <c r="G11" s="253"/>
      <c r="H11" s="252"/>
      <c r="I11" s="254"/>
    </row>
    <row r="12" spans="1:9" ht="15">
      <c r="A12" s="255" t="s">
        <v>437</v>
      </c>
      <c r="B12" s="256" t="s">
        <v>438</v>
      </c>
      <c r="C12" s="252"/>
      <c r="D12" s="252"/>
      <c r="E12" s="252"/>
      <c r="F12" s="253">
        <v>615833</v>
      </c>
      <c r="G12" s="257">
        <v>544183</v>
      </c>
      <c r="H12" s="257">
        <v>511121</v>
      </c>
      <c r="I12" s="258">
        <v>519401</v>
      </c>
    </row>
    <row r="13" spans="1:9" ht="15">
      <c r="A13" s="255" t="s">
        <v>439</v>
      </c>
      <c r="B13" s="256" t="s">
        <v>440</v>
      </c>
      <c r="C13" s="252"/>
      <c r="D13" s="252"/>
      <c r="E13" s="252"/>
      <c r="F13" s="253">
        <v>556450</v>
      </c>
      <c r="G13" s="257">
        <v>-544183</v>
      </c>
      <c r="H13" s="257">
        <v>-493207</v>
      </c>
      <c r="I13" s="258">
        <v>-501369</v>
      </c>
    </row>
    <row r="14" spans="1:9" ht="12" customHeight="1">
      <c r="A14" s="251"/>
      <c r="B14" s="252"/>
      <c r="C14" s="252"/>
      <c r="D14" s="252"/>
      <c r="E14" s="252"/>
      <c r="F14" s="252"/>
      <c r="G14" s="253"/>
      <c r="H14" s="253"/>
      <c r="I14" s="259"/>
    </row>
    <row r="15" spans="1:10" s="265" customFormat="1" ht="20.25" customHeight="1">
      <c r="A15" s="260" t="s">
        <v>441</v>
      </c>
      <c r="B15" s="261" t="s">
        <v>442</v>
      </c>
      <c r="C15" s="262"/>
      <c r="D15" s="262"/>
      <c r="E15" s="262"/>
      <c r="F15" s="263">
        <f>+F12-F13</f>
        <v>59383</v>
      </c>
      <c r="G15" s="263">
        <f>+G12+G13</f>
        <v>0</v>
      </c>
      <c r="H15" s="263">
        <f>+H12+H13</f>
        <v>17914</v>
      </c>
      <c r="I15" s="263">
        <f>+I12+I13</f>
        <v>18032</v>
      </c>
      <c r="J15" s="264"/>
    </row>
    <row r="16" spans="1:10" s="265" customFormat="1" ht="6.75" customHeight="1">
      <c r="A16" s="266"/>
      <c r="B16" s="267"/>
      <c r="C16" s="268"/>
      <c r="D16" s="268"/>
      <c r="E16" s="268"/>
      <c r="F16" s="269"/>
      <c r="G16" s="269"/>
      <c r="H16" s="269"/>
      <c r="I16" s="270"/>
      <c r="J16" s="264"/>
    </row>
    <row r="17" spans="1:10" s="265" customFormat="1" ht="15">
      <c r="A17" s="271" t="s">
        <v>443</v>
      </c>
      <c r="B17" s="272" t="s">
        <v>444</v>
      </c>
      <c r="C17" s="273"/>
      <c r="D17" s="273"/>
      <c r="E17" s="273"/>
      <c r="F17" s="274"/>
      <c r="G17" s="274">
        <f>+G10+G15</f>
        <v>93845</v>
      </c>
      <c r="H17" s="274">
        <f>+H10+H15</f>
        <v>65103</v>
      </c>
      <c r="I17" s="275">
        <f>+I10+I15</f>
        <v>65221</v>
      </c>
      <c r="J17" s="276"/>
    </row>
    <row r="18" spans="1:9" ht="12.75">
      <c r="A18" s="251"/>
      <c r="B18" s="277"/>
      <c r="C18" s="252"/>
      <c r="D18" s="252"/>
      <c r="E18" s="252"/>
      <c r="F18" s="253"/>
      <c r="G18" s="253"/>
      <c r="H18" s="253"/>
      <c r="I18" s="259"/>
    </row>
    <row r="19" spans="1:9" ht="12.75">
      <c r="A19" s="251"/>
      <c r="B19" s="278" t="s">
        <v>445</v>
      </c>
      <c r="C19" s="252"/>
      <c r="D19" s="252"/>
      <c r="E19" s="252"/>
      <c r="F19" s="252"/>
      <c r="G19" s="252"/>
      <c r="H19" s="252"/>
      <c r="I19" s="254"/>
    </row>
    <row r="20" spans="1:9" ht="12.75">
      <c r="A20" s="251"/>
      <c r="B20" s="252"/>
      <c r="C20" s="252"/>
      <c r="D20" s="252"/>
      <c r="E20" s="252"/>
      <c r="F20" s="252"/>
      <c r="G20" s="252"/>
      <c r="H20" s="252"/>
      <c r="I20" s="254"/>
    </row>
    <row r="21" spans="1:10" ht="12.75">
      <c r="A21" s="251"/>
      <c r="B21" s="279" t="s">
        <v>446</v>
      </c>
      <c r="C21" s="279"/>
      <c r="D21" s="279"/>
      <c r="E21" s="279"/>
      <c r="F21" s="279"/>
      <c r="G21" s="280">
        <v>-11434</v>
      </c>
      <c r="H21" s="280"/>
      <c r="I21" s="281"/>
      <c r="J21" s="282"/>
    </row>
    <row r="22" spans="1:10" ht="12.75">
      <c r="A22" s="251"/>
      <c r="B22" s="279" t="s">
        <v>447</v>
      </c>
      <c r="C22" s="279"/>
      <c r="D22" s="279"/>
      <c r="E22" s="279"/>
      <c r="F22" s="279"/>
      <c r="G22" s="280">
        <v>-3704</v>
      </c>
      <c r="H22" s="280"/>
      <c r="I22" s="281"/>
      <c r="J22" s="282"/>
    </row>
    <row r="23" spans="1:10" ht="12.75">
      <c r="A23" s="251"/>
      <c r="B23" s="279" t="s">
        <v>448</v>
      </c>
      <c r="C23" s="279"/>
      <c r="D23" s="279"/>
      <c r="E23" s="279"/>
      <c r="F23" s="279"/>
      <c r="G23" s="280">
        <v>-968</v>
      </c>
      <c r="H23" s="280"/>
      <c r="I23" s="281"/>
      <c r="J23" s="282"/>
    </row>
    <row r="24" spans="1:10" s="284" customFormat="1" ht="12.75">
      <c r="A24" s="283"/>
      <c r="B24" s="279" t="s">
        <v>449</v>
      </c>
      <c r="C24" s="279"/>
      <c r="D24" s="279"/>
      <c r="E24" s="279"/>
      <c r="F24" s="279"/>
      <c r="G24" s="280">
        <v>-1099</v>
      </c>
      <c r="H24" s="280"/>
      <c r="I24" s="281"/>
      <c r="J24" s="282"/>
    </row>
    <row r="25" spans="1:10" s="284" customFormat="1" ht="12.75">
      <c r="A25" s="283"/>
      <c r="B25" s="279" t="s">
        <v>450</v>
      </c>
      <c r="C25" s="279"/>
      <c r="D25" s="279"/>
      <c r="E25" s="279"/>
      <c r="F25" s="279"/>
      <c r="G25" s="280">
        <v>-650</v>
      </c>
      <c r="H25" s="280"/>
      <c r="I25" s="281"/>
      <c r="J25" s="282"/>
    </row>
    <row r="26" spans="1:10" s="284" customFormat="1" ht="12.75">
      <c r="A26" s="283"/>
      <c r="B26" s="279" t="s">
        <v>451</v>
      </c>
      <c r="C26" s="279"/>
      <c r="D26" s="279"/>
      <c r="E26" s="279"/>
      <c r="F26" s="279"/>
      <c r="G26" s="280">
        <v>-1380</v>
      </c>
      <c r="H26" s="280"/>
      <c r="I26" s="281"/>
      <c r="J26" s="282"/>
    </row>
    <row r="27" spans="1:10" s="284" customFormat="1" ht="12.75">
      <c r="A27" s="283"/>
      <c r="B27" s="279" t="s">
        <v>452</v>
      </c>
      <c r="C27" s="279"/>
      <c r="D27" s="279"/>
      <c r="E27" s="279"/>
      <c r="F27" s="279"/>
      <c r="G27" s="280">
        <v>-4200</v>
      </c>
      <c r="H27" s="280"/>
      <c r="I27" s="281"/>
      <c r="J27" s="282"/>
    </row>
    <row r="28" spans="1:10" s="284" customFormat="1" ht="12.75">
      <c r="A28" s="283"/>
      <c r="B28" s="279" t="s">
        <v>453</v>
      </c>
      <c r="C28" s="279"/>
      <c r="D28" s="279"/>
      <c r="E28" s="279"/>
      <c r="F28" s="279"/>
      <c r="G28" s="280">
        <v>-2826</v>
      </c>
      <c r="H28" s="280"/>
      <c r="I28" s="281"/>
      <c r="J28" s="282"/>
    </row>
    <row r="29" spans="1:10" s="284" customFormat="1" ht="12.75">
      <c r="A29" s="283"/>
      <c r="B29" s="279" t="s">
        <v>454</v>
      </c>
      <c r="C29" s="279"/>
      <c r="D29" s="279"/>
      <c r="E29" s="279"/>
      <c r="F29" s="279"/>
      <c r="G29" s="280">
        <v>-1890</v>
      </c>
      <c r="H29" s="280"/>
      <c r="I29" s="281"/>
      <c r="J29" s="282"/>
    </row>
    <row r="30" spans="1:10" s="284" customFormat="1" ht="12.75">
      <c r="A30" s="283"/>
      <c r="B30" s="279" t="s">
        <v>477</v>
      </c>
      <c r="C30" s="279"/>
      <c r="D30" s="279"/>
      <c r="E30" s="279"/>
      <c r="F30" s="279"/>
      <c r="G30" s="280">
        <v>-400</v>
      </c>
      <c r="H30" s="280"/>
      <c r="I30" s="281"/>
      <c r="J30" s="282"/>
    </row>
    <row r="31" spans="1:10" s="284" customFormat="1" ht="12.75">
      <c r="A31" s="283"/>
      <c r="B31" s="279" t="s">
        <v>499</v>
      </c>
      <c r="C31" s="279"/>
      <c r="D31" s="279"/>
      <c r="E31" s="279"/>
      <c r="F31" s="279"/>
      <c r="G31" s="280">
        <v>-300</v>
      </c>
      <c r="H31" s="280"/>
      <c r="I31" s="281"/>
      <c r="J31" s="282"/>
    </row>
    <row r="32" spans="1:10" s="284" customFormat="1" ht="12.75">
      <c r="A32" s="283"/>
      <c r="B32" s="279"/>
      <c r="C32" s="279"/>
      <c r="D32" s="279"/>
      <c r="E32" s="279"/>
      <c r="F32" s="279"/>
      <c r="G32" s="280"/>
      <c r="H32" s="280"/>
      <c r="I32" s="281"/>
      <c r="J32" s="282"/>
    </row>
    <row r="33" spans="1:10" s="284" customFormat="1" ht="12.75">
      <c r="A33" s="283"/>
      <c r="B33" s="285" t="s">
        <v>455</v>
      </c>
      <c r="C33" s="279"/>
      <c r="D33" s="279"/>
      <c r="E33" s="279"/>
      <c r="F33" s="279"/>
      <c r="G33" s="280"/>
      <c r="H33" s="280"/>
      <c r="I33" s="281"/>
      <c r="J33" s="282"/>
    </row>
    <row r="34" spans="1:10" s="284" customFormat="1" ht="12.75">
      <c r="A34" s="283"/>
      <c r="B34" s="279" t="s">
        <v>456</v>
      </c>
      <c r="C34" s="279"/>
      <c r="D34" s="279"/>
      <c r="E34" s="279"/>
      <c r="F34" s="279"/>
      <c r="G34" s="280">
        <v>15000</v>
      </c>
      <c r="H34" s="280"/>
      <c r="I34" s="281"/>
      <c r="J34" s="282"/>
    </row>
    <row r="35" spans="1:11" s="284" customFormat="1" ht="12.75">
      <c r="A35" s="283"/>
      <c r="B35" s="279"/>
      <c r="C35" s="252"/>
      <c r="D35" s="252"/>
      <c r="E35" s="252"/>
      <c r="F35" s="252"/>
      <c r="G35" s="253"/>
      <c r="H35" s="253"/>
      <c r="I35" s="281"/>
      <c r="J35" s="282"/>
      <c r="K35" s="282"/>
    </row>
    <row r="36" spans="1:10" s="265" customFormat="1" ht="17.25" customHeight="1">
      <c r="A36" s="260" t="s">
        <v>457</v>
      </c>
      <c r="B36" s="262" t="s">
        <v>458</v>
      </c>
      <c r="C36" s="262"/>
      <c r="D36" s="262"/>
      <c r="E36" s="262"/>
      <c r="F36" s="262"/>
      <c r="G36" s="263">
        <f>SUM(G21:G35)</f>
        <v>-13851</v>
      </c>
      <c r="H36" s="263">
        <f>SUM(H21:H35)</f>
        <v>0</v>
      </c>
      <c r="I36" s="263">
        <f>SUM(I21:I35)</f>
        <v>0</v>
      </c>
      <c r="J36" s="286"/>
    </row>
    <row r="37" spans="1:10" s="265" customFormat="1" ht="17.25" customHeight="1">
      <c r="A37" s="266"/>
      <c r="B37" s="287"/>
      <c r="C37" s="287"/>
      <c r="D37" s="287"/>
      <c r="E37" s="287"/>
      <c r="F37" s="287"/>
      <c r="G37" s="288"/>
      <c r="H37" s="288"/>
      <c r="I37" s="289"/>
      <c r="J37" s="286"/>
    </row>
    <row r="38" spans="1:10" s="265" customFormat="1" ht="15">
      <c r="A38" s="290"/>
      <c r="B38" s="279" t="s">
        <v>459</v>
      </c>
      <c r="C38" s="268"/>
      <c r="D38" s="268"/>
      <c r="E38" s="268"/>
      <c r="F38" s="268"/>
      <c r="G38" s="268">
        <v>0</v>
      </c>
      <c r="H38" s="268"/>
      <c r="I38" s="291"/>
      <c r="J38" s="264"/>
    </row>
    <row r="39" spans="1:10" s="284" customFormat="1" ht="12.75">
      <c r="A39" s="283"/>
      <c r="B39" s="279" t="s">
        <v>460</v>
      </c>
      <c r="C39" s="279"/>
      <c r="D39" s="279"/>
      <c r="E39" s="279"/>
      <c r="F39" s="279"/>
      <c r="G39" s="280">
        <v>-11000</v>
      </c>
      <c r="H39" s="279"/>
      <c r="I39" s="292"/>
      <c r="J39" s="235"/>
    </row>
    <row r="40" spans="1:10" s="284" customFormat="1" ht="12.75">
      <c r="A40" s="283"/>
      <c r="B40" s="279" t="s">
        <v>461</v>
      </c>
      <c r="C40" s="279"/>
      <c r="D40" s="279"/>
      <c r="E40" s="279"/>
      <c r="F40" s="279"/>
      <c r="G40" s="280">
        <v>-4000</v>
      </c>
      <c r="H40" s="279"/>
      <c r="I40" s="292"/>
      <c r="J40" s="235"/>
    </row>
    <row r="41" spans="1:10" s="284" customFormat="1" ht="12.75">
      <c r="A41" s="283"/>
      <c r="B41" s="279"/>
      <c r="C41" s="279"/>
      <c r="D41" s="279"/>
      <c r="E41" s="279"/>
      <c r="F41" s="279"/>
      <c r="G41" s="280"/>
      <c r="H41" s="279"/>
      <c r="I41" s="292"/>
      <c r="J41" s="235"/>
    </row>
    <row r="42" spans="1:10" s="284" customFormat="1" ht="12.75" hidden="1">
      <c r="A42" s="283"/>
      <c r="B42" s="279"/>
      <c r="C42" s="279"/>
      <c r="D42" s="279"/>
      <c r="E42" s="279"/>
      <c r="F42" s="279"/>
      <c r="G42" s="280"/>
      <c r="H42" s="280"/>
      <c r="I42" s="281"/>
      <c r="J42" s="235"/>
    </row>
    <row r="43" spans="1:10" s="284" customFormat="1" ht="12.75" hidden="1">
      <c r="A43" s="283"/>
      <c r="B43" s="279"/>
      <c r="C43" s="279"/>
      <c r="D43" s="279"/>
      <c r="E43" s="279"/>
      <c r="F43" s="279"/>
      <c r="G43" s="280"/>
      <c r="H43" s="280"/>
      <c r="I43" s="281"/>
      <c r="J43" s="235"/>
    </row>
    <row r="44" spans="1:10" s="284" customFormat="1" ht="12.75" hidden="1">
      <c r="A44" s="283"/>
      <c r="B44" s="279"/>
      <c r="C44" s="279"/>
      <c r="D44" s="279"/>
      <c r="E44" s="279"/>
      <c r="F44" s="279"/>
      <c r="G44" s="280"/>
      <c r="H44" s="280"/>
      <c r="I44" s="281"/>
      <c r="J44" s="235"/>
    </row>
    <row r="45" spans="1:10" s="284" customFormat="1" ht="12.75">
      <c r="A45" s="283"/>
      <c r="B45" s="279"/>
      <c r="C45" s="279"/>
      <c r="D45" s="279"/>
      <c r="E45" s="279"/>
      <c r="F45" s="279"/>
      <c r="G45" s="280"/>
      <c r="H45" s="280"/>
      <c r="I45" s="281"/>
      <c r="J45" s="235"/>
    </row>
    <row r="46" spans="1:10" s="265" customFormat="1" ht="16.5" customHeight="1">
      <c r="A46" s="260" t="s">
        <v>462</v>
      </c>
      <c r="B46" s="262" t="s">
        <v>463</v>
      </c>
      <c r="C46" s="262"/>
      <c r="D46" s="262"/>
      <c r="E46" s="262"/>
      <c r="F46" s="262"/>
      <c r="G46" s="263">
        <f>SUM(G39:G45)</f>
        <v>-15000</v>
      </c>
      <c r="H46" s="263">
        <f>SUM(H39:H45)</f>
        <v>0</v>
      </c>
      <c r="I46" s="263">
        <f>SUM(I39:I45)</f>
        <v>0</v>
      </c>
      <c r="J46" s="264"/>
    </row>
    <row r="47" spans="1:10" s="265" customFormat="1" ht="15">
      <c r="A47" s="266"/>
      <c r="B47" s="287"/>
      <c r="C47" s="287"/>
      <c r="D47" s="287"/>
      <c r="E47" s="287"/>
      <c r="F47" s="287"/>
      <c r="G47" s="287"/>
      <c r="H47" s="287"/>
      <c r="I47" s="293"/>
      <c r="J47" s="264"/>
    </row>
    <row r="48" spans="1:10" s="265" customFormat="1" ht="15.75" customHeight="1">
      <c r="A48" s="271" t="s">
        <v>464</v>
      </c>
      <c r="B48" s="272" t="s">
        <v>465</v>
      </c>
      <c r="C48" s="273"/>
      <c r="D48" s="273"/>
      <c r="E48" s="273"/>
      <c r="F48" s="274"/>
      <c r="G48" s="274">
        <f>+G17+G36+G46</f>
        <v>64994</v>
      </c>
      <c r="H48" s="274">
        <f>+H17+H36+H46</f>
        <v>65103</v>
      </c>
      <c r="I48" s="275">
        <f>+I17+I36+I46</f>
        <v>65221</v>
      </c>
      <c r="J48" s="264"/>
    </row>
    <row r="49" spans="1:9" ht="12.75">
      <c r="A49" s="251"/>
      <c r="B49" s="252"/>
      <c r="C49" s="252"/>
      <c r="D49" s="252"/>
      <c r="E49" s="252"/>
      <c r="F49" s="252"/>
      <c r="G49" s="252"/>
      <c r="H49" s="252"/>
      <c r="I49" s="254"/>
    </row>
    <row r="50" spans="1:9" ht="15">
      <c r="A50" s="255" t="s">
        <v>466</v>
      </c>
      <c r="B50" s="294" t="s">
        <v>467</v>
      </c>
      <c r="C50" s="252"/>
      <c r="D50" s="252"/>
      <c r="E50" s="252"/>
      <c r="F50" s="252"/>
      <c r="G50" s="257">
        <v>0</v>
      </c>
      <c r="H50" s="257">
        <v>0</v>
      </c>
      <c r="I50" s="295">
        <v>0</v>
      </c>
    </row>
    <row r="51" spans="1:9" ht="15">
      <c r="A51" s="255" t="s">
        <v>468</v>
      </c>
      <c r="B51" s="294" t="s">
        <v>469</v>
      </c>
      <c r="C51" s="252"/>
      <c r="D51" s="252"/>
      <c r="E51" s="252"/>
      <c r="F51" s="252"/>
      <c r="G51" s="257">
        <v>-17805</v>
      </c>
      <c r="H51" s="257">
        <v>-17914</v>
      </c>
      <c r="I51" s="258">
        <v>-18032</v>
      </c>
    </row>
    <row r="52" spans="1:9" ht="12.75">
      <c r="A52" s="296"/>
      <c r="B52" s="297"/>
      <c r="C52" s="297"/>
      <c r="D52" s="297"/>
      <c r="E52" s="297"/>
      <c r="F52" s="297"/>
      <c r="G52" s="298"/>
      <c r="H52" s="297"/>
      <c r="I52" s="299"/>
    </row>
    <row r="53" spans="1:10" s="235" customFormat="1" ht="27" customHeight="1" thickBot="1">
      <c r="A53" s="300" t="s">
        <v>470</v>
      </c>
      <c r="B53" s="301" t="s">
        <v>471</v>
      </c>
      <c r="C53" s="302"/>
      <c r="D53" s="302"/>
      <c r="E53" s="302"/>
      <c r="F53" s="303"/>
      <c r="G53" s="303">
        <f>+G48+G50+G51</f>
        <v>47189</v>
      </c>
      <c r="H53" s="303">
        <f>+H48+H50+H51</f>
        <v>47189</v>
      </c>
      <c r="I53" s="303">
        <f>+I48+I50+I51</f>
        <v>47189</v>
      </c>
      <c r="J53" s="304"/>
    </row>
    <row r="55" s="235" customFormat="1" ht="12.75"/>
    <row r="56" s="235" customFormat="1" ht="12.75">
      <c r="A56" s="305" t="s">
        <v>472</v>
      </c>
    </row>
    <row r="57" s="235" customFormat="1" ht="6.75" customHeight="1">
      <c r="A57" s="305"/>
    </row>
    <row r="58" s="235" customFormat="1" ht="12.75">
      <c r="A58" s="305"/>
    </row>
    <row r="59" spans="1:2" s="235" customFormat="1" ht="12.75">
      <c r="A59" s="306"/>
      <c r="B59" s="235" t="s">
        <v>473</v>
      </c>
    </row>
    <row r="60" s="235" customFormat="1" ht="12.75">
      <c r="B60" s="235" t="s">
        <v>474</v>
      </c>
    </row>
    <row r="62" spans="1:2" ht="12.75">
      <c r="A62" s="306"/>
      <c r="B62" s="235" t="s">
        <v>475</v>
      </c>
    </row>
    <row r="63" ht="12.75">
      <c r="B63" s="235"/>
    </row>
    <row r="64" spans="2:7" ht="12.75">
      <c r="B64" s="1479" t="s">
        <v>699</v>
      </c>
      <c r="C64" s="1480"/>
      <c r="D64" s="1480"/>
      <c r="E64" s="1480"/>
      <c r="F64" s="1480"/>
      <c r="G64" s="1481" t="s">
        <v>267</v>
      </c>
    </row>
    <row r="65" spans="1:7" ht="12.75">
      <c r="A65" s="306"/>
      <c r="B65" s="1479" t="s">
        <v>700</v>
      </c>
      <c r="C65" s="1482"/>
      <c r="D65" s="1482"/>
      <c r="E65" s="1482"/>
      <c r="F65" s="1482"/>
      <c r="G65" s="1483">
        <v>5900</v>
      </c>
    </row>
    <row r="66" spans="2:7" ht="12.75">
      <c r="B66" s="1479" t="s">
        <v>701</v>
      </c>
      <c r="C66" s="1482"/>
      <c r="D66" s="1482"/>
      <c r="E66" s="1482"/>
      <c r="F66" s="1482"/>
      <c r="G66" s="1483">
        <v>5000</v>
      </c>
    </row>
    <row r="67" spans="2:7" ht="12.75">
      <c r="B67" s="1479" t="s">
        <v>702</v>
      </c>
      <c r="C67" s="1482"/>
      <c r="D67" s="1482"/>
      <c r="E67" s="1482"/>
      <c r="F67" s="1482"/>
      <c r="G67" s="1483">
        <v>4710</v>
      </c>
    </row>
    <row r="68" spans="1:2" ht="12.75">
      <c r="A68" s="306"/>
      <c r="B68" s="235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zoomScalePageLayoutView="0" workbookViewId="0" topLeftCell="A13">
      <selection activeCell="B26" sqref="B26"/>
    </sheetView>
  </sheetViews>
  <sheetFormatPr defaultColWidth="9.140625" defaultRowHeight="12.75"/>
  <cols>
    <col min="1" max="1" width="37.7109375" style="0" customWidth="1"/>
    <col min="2" max="2" width="13.57421875" style="0" customWidth="1"/>
    <col min="3" max="4" width="10.8515625" style="0" hidden="1" customWidth="1"/>
    <col min="5" max="5" width="6.421875" style="349" customWidth="1"/>
    <col min="6" max="6" width="11.7109375" style="0" customWidth="1"/>
    <col min="7" max="8" width="11.57421875" style="0" customWidth="1"/>
    <col min="9" max="9" width="11.421875" style="0" customWidth="1"/>
    <col min="11" max="11" width="9.28125" style="0" bestFit="1" customWidth="1"/>
    <col min="18" max="18" width="9.28125" style="0" bestFit="1" customWidth="1"/>
  </cols>
  <sheetData>
    <row r="1" spans="1:9" ht="26.25">
      <c r="A1" s="348" t="s">
        <v>500</v>
      </c>
      <c r="I1" s="235"/>
    </row>
    <row r="2" spans="1:9" ht="21.75" customHeight="1">
      <c r="A2" s="350" t="s">
        <v>501</v>
      </c>
      <c r="B2" s="351"/>
      <c r="I2" s="235"/>
    </row>
    <row r="3" spans="1:9" ht="12.75">
      <c r="A3" s="235"/>
      <c r="I3" s="235"/>
    </row>
    <row r="4" spans="2:9" ht="13.5" thickBot="1">
      <c r="B4" s="352"/>
      <c r="C4" s="352"/>
      <c r="D4" s="352"/>
      <c r="E4" s="353"/>
      <c r="F4" s="352"/>
      <c r="G4" s="352"/>
      <c r="I4" s="235"/>
    </row>
    <row r="5" spans="1:9" ht="16.5" thickBot="1">
      <c r="A5" s="354" t="s">
        <v>502</v>
      </c>
      <c r="B5" s="355" t="s">
        <v>377</v>
      </c>
      <c r="C5" s="356"/>
      <c r="D5" s="356"/>
      <c r="E5" s="357"/>
      <c r="F5" s="356"/>
      <c r="G5" s="358"/>
      <c r="H5" s="359"/>
      <c r="I5" s="234"/>
    </row>
    <row r="6" spans="1:9" ht="23.25" customHeight="1" thickBot="1">
      <c r="A6" s="235" t="s">
        <v>503</v>
      </c>
      <c r="I6" s="235"/>
    </row>
    <row r="7" spans="1:23" ht="15">
      <c r="A7" s="360"/>
      <c r="B7" s="361"/>
      <c r="C7" s="361"/>
      <c r="D7" s="361"/>
      <c r="E7" s="362"/>
      <c r="F7" s="361"/>
      <c r="G7" s="363"/>
      <c r="H7" s="363"/>
      <c r="I7" s="364" t="s">
        <v>6</v>
      </c>
      <c r="J7" s="365"/>
      <c r="K7" s="366"/>
      <c r="L7" s="366"/>
      <c r="M7" s="366"/>
      <c r="N7" s="366"/>
      <c r="O7" s="367" t="s">
        <v>504</v>
      </c>
      <c r="P7" s="366"/>
      <c r="Q7" s="366"/>
      <c r="R7" s="366"/>
      <c r="S7" s="366"/>
      <c r="T7" s="366"/>
      <c r="U7" s="366"/>
      <c r="V7" s="368" t="s">
        <v>505</v>
      </c>
      <c r="W7" s="369" t="s">
        <v>506</v>
      </c>
    </row>
    <row r="8" spans="1:23" ht="13.5" thickBot="1">
      <c r="A8" s="370" t="s">
        <v>4</v>
      </c>
      <c r="B8" s="371" t="s">
        <v>507</v>
      </c>
      <c r="C8" s="371" t="s">
        <v>508</v>
      </c>
      <c r="D8" s="371" t="s">
        <v>509</v>
      </c>
      <c r="E8" s="371" t="s">
        <v>510</v>
      </c>
      <c r="F8" s="371" t="s">
        <v>511</v>
      </c>
      <c r="G8" s="372" t="s">
        <v>512</v>
      </c>
      <c r="H8" s="372" t="s">
        <v>513</v>
      </c>
      <c r="I8" s="373">
        <v>2011</v>
      </c>
      <c r="J8" s="374" t="s">
        <v>514</v>
      </c>
      <c r="K8" s="375" t="s">
        <v>515</v>
      </c>
      <c r="L8" s="375" t="s">
        <v>516</v>
      </c>
      <c r="M8" s="375" t="s">
        <v>517</v>
      </c>
      <c r="N8" s="375" t="s">
        <v>518</v>
      </c>
      <c r="O8" s="375" t="s">
        <v>519</v>
      </c>
      <c r="P8" s="375" t="s">
        <v>520</v>
      </c>
      <c r="Q8" s="375" t="s">
        <v>521</v>
      </c>
      <c r="R8" s="375" t="s">
        <v>522</v>
      </c>
      <c r="S8" s="375" t="s">
        <v>523</v>
      </c>
      <c r="T8" s="375" t="s">
        <v>524</v>
      </c>
      <c r="U8" s="374" t="s">
        <v>525</v>
      </c>
      <c r="V8" s="376" t="s">
        <v>526</v>
      </c>
      <c r="W8" s="377" t="s">
        <v>527</v>
      </c>
    </row>
    <row r="9" spans="1:23" ht="12.75">
      <c r="A9" s="378" t="s">
        <v>528</v>
      </c>
      <c r="B9" s="297"/>
      <c r="C9" s="379">
        <v>104</v>
      </c>
      <c r="D9" s="379">
        <v>104</v>
      </c>
      <c r="E9" s="380"/>
      <c r="F9" s="381">
        <v>129</v>
      </c>
      <c r="G9" s="382">
        <v>142</v>
      </c>
      <c r="H9" s="383">
        <v>139</v>
      </c>
      <c r="I9" s="384">
        <v>140</v>
      </c>
      <c r="J9" s="385">
        <v>139</v>
      </c>
      <c r="K9" s="386">
        <v>140</v>
      </c>
      <c r="L9" s="386">
        <v>138</v>
      </c>
      <c r="M9" s="386">
        <v>138</v>
      </c>
      <c r="N9" s="387">
        <v>138</v>
      </c>
      <c r="O9" s="387">
        <v>137</v>
      </c>
      <c r="P9" s="387"/>
      <c r="Q9" s="387"/>
      <c r="R9" s="387"/>
      <c r="S9" s="387"/>
      <c r="T9" s="387"/>
      <c r="U9" s="388"/>
      <c r="V9" s="389" t="s">
        <v>529</v>
      </c>
      <c r="W9" s="390" t="s">
        <v>529</v>
      </c>
    </row>
    <row r="10" spans="1:23" ht="13.5" thickBot="1">
      <c r="A10" s="391" t="s">
        <v>530</v>
      </c>
      <c r="B10" s="392"/>
      <c r="C10" s="393">
        <v>101</v>
      </c>
      <c r="D10" s="393">
        <v>104</v>
      </c>
      <c r="E10" s="394"/>
      <c r="F10" s="393">
        <v>127</v>
      </c>
      <c r="G10" s="395">
        <v>139</v>
      </c>
      <c r="H10" s="396">
        <v>137</v>
      </c>
      <c r="I10" s="397">
        <v>138</v>
      </c>
      <c r="J10" s="396">
        <v>137</v>
      </c>
      <c r="K10" s="398">
        <v>138</v>
      </c>
      <c r="L10" s="399">
        <v>136</v>
      </c>
      <c r="M10" s="399">
        <v>136</v>
      </c>
      <c r="N10" s="398">
        <v>136</v>
      </c>
      <c r="O10" s="398">
        <v>134</v>
      </c>
      <c r="P10" s="398"/>
      <c r="Q10" s="398"/>
      <c r="R10" s="398"/>
      <c r="S10" s="398"/>
      <c r="T10" s="398"/>
      <c r="U10" s="396"/>
      <c r="V10" s="400"/>
      <c r="W10" s="401" t="s">
        <v>529</v>
      </c>
    </row>
    <row r="11" spans="1:23" ht="12.75">
      <c r="A11" s="402" t="s">
        <v>531</v>
      </c>
      <c r="B11" s="403" t="s">
        <v>532</v>
      </c>
      <c r="C11" s="298">
        <v>37915</v>
      </c>
      <c r="D11" s="298">
        <v>39774</v>
      </c>
      <c r="E11" s="404" t="s">
        <v>533</v>
      </c>
      <c r="F11" s="405">
        <v>17717</v>
      </c>
      <c r="G11" s="406">
        <v>22515</v>
      </c>
      <c r="H11" s="407">
        <v>23549</v>
      </c>
      <c r="I11" s="408" t="s">
        <v>529</v>
      </c>
      <c r="J11" s="409">
        <v>23637</v>
      </c>
      <c r="K11" s="410">
        <v>23701</v>
      </c>
      <c r="L11" s="411">
        <v>24147</v>
      </c>
      <c r="M11" s="411">
        <v>24434</v>
      </c>
      <c r="N11" s="410">
        <v>24721</v>
      </c>
      <c r="O11" s="410">
        <v>24920</v>
      </c>
      <c r="P11" s="412"/>
      <c r="Q11" s="412"/>
      <c r="R11" s="412"/>
      <c r="S11" s="412"/>
      <c r="T11" s="412"/>
      <c r="U11" s="407"/>
      <c r="V11" s="413" t="s">
        <v>529</v>
      </c>
      <c r="W11" s="414" t="s">
        <v>529</v>
      </c>
    </row>
    <row r="12" spans="1:23" ht="12.75">
      <c r="A12" s="415" t="s">
        <v>534</v>
      </c>
      <c r="B12" s="416" t="s">
        <v>535</v>
      </c>
      <c r="C12" s="417">
        <v>-16164</v>
      </c>
      <c r="D12" s="417">
        <v>-17825</v>
      </c>
      <c r="E12" s="404" t="s">
        <v>536</v>
      </c>
      <c r="F12" s="405">
        <v>-15701</v>
      </c>
      <c r="G12" s="406">
        <v>-20194</v>
      </c>
      <c r="H12" s="407">
        <v>-21592</v>
      </c>
      <c r="I12" s="418" t="s">
        <v>529</v>
      </c>
      <c r="J12" s="419">
        <v>-21710</v>
      </c>
      <c r="K12" s="420">
        <v>-21773</v>
      </c>
      <c r="L12" s="421">
        <v>-21928</v>
      </c>
      <c r="M12" s="421">
        <v>-21982</v>
      </c>
      <c r="N12" s="410">
        <v>-21928</v>
      </c>
      <c r="O12" s="410">
        <v>-21954</v>
      </c>
      <c r="P12" s="412"/>
      <c r="Q12" s="412"/>
      <c r="R12" s="412"/>
      <c r="S12" s="412"/>
      <c r="T12" s="412"/>
      <c r="U12" s="407"/>
      <c r="V12" s="413" t="s">
        <v>529</v>
      </c>
      <c r="W12" s="414" t="s">
        <v>529</v>
      </c>
    </row>
    <row r="13" spans="1:23" ht="12.75">
      <c r="A13" s="415" t="s">
        <v>537</v>
      </c>
      <c r="B13" s="416" t="s">
        <v>538</v>
      </c>
      <c r="C13" s="417">
        <v>604</v>
      </c>
      <c r="D13" s="417">
        <v>619</v>
      </c>
      <c r="E13" s="404" t="s">
        <v>539</v>
      </c>
      <c r="F13" s="405">
        <v>743</v>
      </c>
      <c r="G13" s="406">
        <v>856</v>
      </c>
      <c r="H13" s="407">
        <v>965</v>
      </c>
      <c r="I13" s="418" t="s">
        <v>529</v>
      </c>
      <c r="J13" s="419">
        <v>736</v>
      </c>
      <c r="K13" s="420">
        <v>726</v>
      </c>
      <c r="L13" s="421">
        <v>842</v>
      </c>
      <c r="M13" s="421">
        <v>1028</v>
      </c>
      <c r="N13" s="410">
        <v>879</v>
      </c>
      <c r="O13" s="410">
        <v>885</v>
      </c>
      <c r="P13" s="412"/>
      <c r="Q13" s="412"/>
      <c r="R13" s="412"/>
      <c r="S13" s="412"/>
      <c r="T13" s="412"/>
      <c r="U13" s="407"/>
      <c r="V13" s="413" t="s">
        <v>529</v>
      </c>
      <c r="W13" s="414" t="s">
        <v>529</v>
      </c>
    </row>
    <row r="14" spans="1:23" ht="12.75">
      <c r="A14" s="415" t="s">
        <v>540</v>
      </c>
      <c r="B14" s="416" t="s">
        <v>541</v>
      </c>
      <c r="C14" s="417">
        <v>221</v>
      </c>
      <c r="D14" s="417">
        <v>610</v>
      </c>
      <c r="E14" s="404" t="s">
        <v>529</v>
      </c>
      <c r="F14" s="405">
        <v>930</v>
      </c>
      <c r="G14" s="406">
        <v>920</v>
      </c>
      <c r="H14" s="407">
        <v>975</v>
      </c>
      <c r="I14" s="418" t="s">
        <v>529</v>
      </c>
      <c r="J14" s="419">
        <v>1613</v>
      </c>
      <c r="K14" s="420">
        <v>1216</v>
      </c>
      <c r="L14" s="421">
        <v>1840</v>
      </c>
      <c r="M14" s="421">
        <v>1583</v>
      </c>
      <c r="N14" s="410">
        <v>1617</v>
      </c>
      <c r="O14" s="410">
        <v>1378</v>
      </c>
      <c r="P14" s="412"/>
      <c r="Q14" s="412"/>
      <c r="R14" s="412"/>
      <c r="S14" s="412"/>
      <c r="T14" s="412"/>
      <c r="U14" s="407"/>
      <c r="V14" s="413" t="s">
        <v>529</v>
      </c>
      <c r="W14" s="414" t="s">
        <v>529</v>
      </c>
    </row>
    <row r="15" spans="1:23" ht="13.5" thickBot="1">
      <c r="A15" s="378" t="s">
        <v>542</v>
      </c>
      <c r="B15" s="422" t="s">
        <v>543</v>
      </c>
      <c r="C15" s="423">
        <v>2021</v>
      </c>
      <c r="D15" s="423">
        <v>852</v>
      </c>
      <c r="E15" s="424" t="s">
        <v>544</v>
      </c>
      <c r="F15" s="425">
        <v>3594</v>
      </c>
      <c r="G15" s="426">
        <v>5418</v>
      </c>
      <c r="H15" s="427">
        <v>3509</v>
      </c>
      <c r="I15" s="428" t="s">
        <v>529</v>
      </c>
      <c r="J15" s="429">
        <v>3350</v>
      </c>
      <c r="K15" s="430">
        <v>4348</v>
      </c>
      <c r="L15" s="431">
        <v>8902</v>
      </c>
      <c r="M15" s="431">
        <v>6595</v>
      </c>
      <c r="N15" s="430">
        <v>9998</v>
      </c>
      <c r="O15" s="430">
        <v>8708</v>
      </c>
      <c r="P15" s="432"/>
      <c r="Q15" s="432"/>
      <c r="R15" s="432"/>
      <c r="S15" s="432"/>
      <c r="T15" s="432"/>
      <c r="U15" s="433"/>
      <c r="V15" s="434" t="s">
        <v>529</v>
      </c>
      <c r="W15" s="390" t="s">
        <v>529</v>
      </c>
    </row>
    <row r="16" spans="1:23" ht="13.5" thickBot="1">
      <c r="A16" s="435" t="s">
        <v>545</v>
      </c>
      <c r="B16" s="436"/>
      <c r="C16" s="437">
        <v>24618</v>
      </c>
      <c r="D16" s="437">
        <v>24087</v>
      </c>
      <c r="E16" s="438"/>
      <c r="F16" s="439">
        <v>7284</v>
      </c>
      <c r="G16" s="440">
        <v>9516</v>
      </c>
      <c r="H16" s="441">
        <v>9516</v>
      </c>
      <c r="I16" s="442" t="s">
        <v>529</v>
      </c>
      <c r="J16" s="443">
        <v>7732</v>
      </c>
      <c r="K16" s="444">
        <v>8218</v>
      </c>
      <c r="L16" s="445">
        <v>13803</v>
      </c>
      <c r="M16" s="445">
        <v>11658</v>
      </c>
      <c r="N16" s="444">
        <v>15287</v>
      </c>
      <c r="O16" s="444">
        <v>13307</v>
      </c>
      <c r="P16" s="446"/>
      <c r="Q16" s="446"/>
      <c r="R16" s="446"/>
      <c r="S16" s="446"/>
      <c r="T16" s="446"/>
      <c r="U16" s="441"/>
      <c r="V16" s="447" t="s">
        <v>529</v>
      </c>
      <c r="W16" s="448" t="s">
        <v>529</v>
      </c>
    </row>
    <row r="17" spans="1:23" ht="12.75">
      <c r="A17" s="378" t="s">
        <v>546</v>
      </c>
      <c r="B17" s="403" t="s">
        <v>547</v>
      </c>
      <c r="C17" s="298">
        <v>7043</v>
      </c>
      <c r="D17" s="298">
        <v>7240</v>
      </c>
      <c r="E17" s="424">
        <v>401</v>
      </c>
      <c r="F17" s="425">
        <v>2026</v>
      </c>
      <c r="G17" s="426">
        <v>2330</v>
      </c>
      <c r="H17" s="427">
        <v>1966</v>
      </c>
      <c r="I17" s="408" t="s">
        <v>529</v>
      </c>
      <c r="J17" s="429">
        <v>1915</v>
      </c>
      <c r="K17" s="430">
        <v>1887</v>
      </c>
      <c r="L17" s="431">
        <v>2228</v>
      </c>
      <c r="M17" s="431">
        <v>2462</v>
      </c>
      <c r="N17" s="430">
        <v>2205</v>
      </c>
      <c r="O17" s="430">
        <v>2345</v>
      </c>
      <c r="P17" s="432"/>
      <c r="Q17" s="432"/>
      <c r="R17" s="432"/>
      <c r="S17" s="432"/>
      <c r="T17" s="432"/>
      <c r="U17" s="433"/>
      <c r="V17" s="434" t="s">
        <v>529</v>
      </c>
      <c r="W17" s="390" t="s">
        <v>529</v>
      </c>
    </row>
    <row r="18" spans="1:23" ht="12.75">
      <c r="A18" s="415" t="s">
        <v>548</v>
      </c>
      <c r="B18" s="416" t="s">
        <v>549</v>
      </c>
      <c r="C18" s="417">
        <v>1001</v>
      </c>
      <c r="D18" s="417">
        <v>820</v>
      </c>
      <c r="E18" s="404" t="s">
        <v>550</v>
      </c>
      <c r="F18" s="405">
        <v>1309</v>
      </c>
      <c r="G18" s="406">
        <v>1130</v>
      </c>
      <c r="H18" s="407">
        <v>1207</v>
      </c>
      <c r="I18" s="418" t="s">
        <v>529</v>
      </c>
      <c r="J18" s="409">
        <v>1477</v>
      </c>
      <c r="K18" s="410">
        <v>796</v>
      </c>
      <c r="L18" s="411">
        <v>1335</v>
      </c>
      <c r="M18" s="411">
        <v>1158</v>
      </c>
      <c r="N18" s="410">
        <v>1032</v>
      </c>
      <c r="O18" s="410">
        <v>1317</v>
      </c>
      <c r="P18" s="412"/>
      <c r="Q18" s="412"/>
      <c r="R18" s="412"/>
      <c r="S18" s="412"/>
      <c r="T18" s="412"/>
      <c r="U18" s="407"/>
      <c r="V18" s="413" t="s">
        <v>529</v>
      </c>
      <c r="W18" s="414" t="s">
        <v>529</v>
      </c>
    </row>
    <row r="19" spans="1:23" ht="12.75">
      <c r="A19" s="415" t="s">
        <v>551</v>
      </c>
      <c r="B19" s="416" t="s">
        <v>552</v>
      </c>
      <c r="C19" s="417">
        <v>14718</v>
      </c>
      <c r="D19" s="417">
        <v>14718</v>
      </c>
      <c r="E19" s="404" t="s">
        <v>529</v>
      </c>
      <c r="F19" s="405">
        <v>0</v>
      </c>
      <c r="G19" s="406">
        <v>0</v>
      </c>
      <c r="H19" s="407">
        <v>0</v>
      </c>
      <c r="I19" s="418" t="s">
        <v>529</v>
      </c>
      <c r="J19" s="419">
        <v>0</v>
      </c>
      <c r="K19" s="420">
        <v>0</v>
      </c>
      <c r="L19" s="421">
        <v>0</v>
      </c>
      <c r="M19" s="421">
        <v>0</v>
      </c>
      <c r="N19" s="410">
        <v>0</v>
      </c>
      <c r="O19" s="410">
        <v>0</v>
      </c>
      <c r="P19" s="412"/>
      <c r="Q19" s="412"/>
      <c r="R19" s="412"/>
      <c r="S19" s="412"/>
      <c r="T19" s="412"/>
      <c r="U19" s="407"/>
      <c r="V19" s="413" t="s">
        <v>529</v>
      </c>
      <c r="W19" s="414" t="s">
        <v>529</v>
      </c>
    </row>
    <row r="20" spans="1:23" ht="12.75">
      <c r="A20" s="415" t="s">
        <v>553</v>
      </c>
      <c r="B20" s="416" t="s">
        <v>554</v>
      </c>
      <c r="C20" s="417">
        <v>1758</v>
      </c>
      <c r="D20" s="417">
        <v>1762</v>
      </c>
      <c r="E20" s="404" t="s">
        <v>529</v>
      </c>
      <c r="F20" s="405">
        <v>3881</v>
      </c>
      <c r="G20" s="406">
        <v>6031</v>
      </c>
      <c r="H20" s="407">
        <v>4210</v>
      </c>
      <c r="I20" s="418" t="s">
        <v>529</v>
      </c>
      <c r="J20" s="419">
        <v>3971</v>
      </c>
      <c r="K20" s="420">
        <v>3826</v>
      </c>
      <c r="L20" s="421">
        <v>4225</v>
      </c>
      <c r="M20" s="421">
        <v>4425</v>
      </c>
      <c r="N20" s="410">
        <v>4108</v>
      </c>
      <c r="O20" s="410">
        <v>4623</v>
      </c>
      <c r="P20" s="412"/>
      <c r="Q20" s="412"/>
      <c r="R20" s="412"/>
      <c r="S20" s="412"/>
      <c r="T20" s="412"/>
      <c r="U20" s="407"/>
      <c r="V20" s="413" t="s">
        <v>529</v>
      </c>
      <c r="W20" s="414" t="s">
        <v>529</v>
      </c>
    </row>
    <row r="21" spans="1:23" ht="13.5" thickBot="1">
      <c r="A21" s="391" t="s">
        <v>555</v>
      </c>
      <c r="B21" s="449" t="s">
        <v>556</v>
      </c>
      <c r="C21" s="450">
        <v>0</v>
      </c>
      <c r="D21" s="450">
        <v>0</v>
      </c>
      <c r="E21" s="451" t="s">
        <v>529</v>
      </c>
      <c r="F21" s="405">
        <v>0</v>
      </c>
      <c r="G21" s="406">
        <v>0</v>
      </c>
      <c r="H21" s="407">
        <v>0</v>
      </c>
      <c r="I21" s="452" t="s">
        <v>529</v>
      </c>
      <c r="J21" s="419">
        <v>0</v>
      </c>
      <c r="K21" s="420">
        <v>0</v>
      </c>
      <c r="L21" s="421">
        <v>0</v>
      </c>
      <c r="M21" s="421">
        <v>0</v>
      </c>
      <c r="N21" s="410">
        <v>0</v>
      </c>
      <c r="O21" s="410">
        <v>0</v>
      </c>
      <c r="P21" s="412"/>
      <c r="Q21" s="412"/>
      <c r="R21" s="412"/>
      <c r="S21" s="412"/>
      <c r="T21" s="412"/>
      <c r="U21" s="407"/>
      <c r="V21" s="453" t="s">
        <v>529</v>
      </c>
      <c r="W21" s="454" t="s">
        <v>529</v>
      </c>
    </row>
    <row r="22" spans="1:23" ht="15">
      <c r="A22" s="455" t="s">
        <v>557</v>
      </c>
      <c r="B22" s="403" t="s">
        <v>558</v>
      </c>
      <c r="C22" s="298">
        <v>12472</v>
      </c>
      <c r="D22" s="298">
        <v>13728</v>
      </c>
      <c r="E22" s="456" t="s">
        <v>529</v>
      </c>
      <c r="F22" s="457">
        <v>21000</v>
      </c>
      <c r="G22" s="458">
        <v>24200</v>
      </c>
      <c r="H22" s="459">
        <v>25027</v>
      </c>
      <c r="I22" s="460">
        <v>25720</v>
      </c>
      <c r="J22" s="461">
        <v>2000</v>
      </c>
      <c r="K22" s="462">
        <v>2000</v>
      </c>
      <c r="L22" s="463">
        <v>9008</v>
      </c>
      <c r="M22" s="463">
        <v>0</v>
      </c>
      <c r="N22" s="463">
        <v>5256</v>
      </c>
      <c r="O22" s="463">
        <v>600</v>
      </c>
      <c r="P22" s="463"/>
      <c r="Q22" s="463"/>
      <c r="R22" s="463"/>
      <c r="S22" s="463"/>
      <c r="T22" s="463"/>
      <c r="U22" s="459"/>
      <c r="V22" s="464">
        <f>SUM(J22:U22)</f>
        <v>18864</v>
      </c>
      <c r="W22" s="465">
        <f>IF(I22&lt;&gt;0,+V22/I22*100,"   ???")</f>
        <v>73.34370139968895</v>
      </c>
    </row>
    <row r="23" spans="1:23" ht="15">
      <c r="A23" s="415" t="s">
        <v>559</v>
      </c>
      <c r="B23" s="416" t="s">
        <v>560</v>
      </c>
      <c r="C23" s="417">
        <v>0</v>
      </c>
      <c r="D23" s="417">
        <v>0</v>
      </c>
      <c r="E23" s="466" t="s">
        <v>529</v>
      </c>
      <c r="F23" s="467">
        <v>0</v>
      </c>
      <c r="G23" s="406">
        <v>0</v>
      </c>
      <c r="H23" s="407">
        <v>0</v>
      </c>
      <c r="I23" s="468"/>
      <c r="J23" s="469">
        <v>0</v>
      </c>
      <c r="K23" s="470">
        <v>0</v>
      </c>
      <c r="L23" s="412">
        <v>0</v>
      </c>
      <c r="M23" s="412">
        <v>0</v>
      </c>
      <c r="N23" s="412">
        <v>0</v>
      </c>
      <c r="O23" s="412">
        <v>0</v>
      </c>
      <c r="P23" s="412"/>
      <c r="Q23" s="412"/>
      <c r="R23" s="412"/>
      <c r="S23" s="412"/>
      <c r="T23" s="412"/>
      <c r="U23" s="407"/>
      <c r="V23" s="471">
        <f>SUM(J23:U23)</f>
        <v>0</v>
      </c>
      <c r="W23" s="472" t="str">
        <f aca="true" t="shared" si="0" ref="W23:W45">IF(I23&lt;&gt;0,+V23/I23*100,"   ???")</f>
        <v>   ???</v>
      </c>
    </row>
    <row r="24" spans="1:23" ht="15.75" thickBot="1">
      <c r="A24" s="391" t="s">
        <v>561</v>
      </c>
      <c r="B24" s="449" t="s">
        <v>560</v>
      </c>
      <c r="C24" s="450">
        <v>0</v>
      </c>
      <c r="D24" s="450">
        <v>1215</v>
      </c>
      <c r="E24" s="473">
        <v>672</v>
      </c>
      <c r="F24" s="474">
        <v>6500</v>
      </c>
      <c r="G24" s="475">
        <v>7300</v>
      </c>
      <c r="H24" s="427">
        <v>8200</v>
      </c>
      <c r="I24" s="476">
        <v>8200</v>
      </c>
      <c r="J24" s="477">
        <v>2000</v>
      </c>
      <c r="K24" s="478">
        <v>2000</v>
      </c>
      <c r="L24" s="432">
        <v>2000</v>
      </c>
      <c r="M24" s="432">
        <v>0</v>
      </c>
      <c r="N24" s="432">
        <v>0</v>
      </c>
      <c r="O24" s="432">
        <v>600</v>
      </c>
      <c r="P24" s="432"/>
      <c r="Q24" s="432"/>
      <c r="R24" s="432"/>
      <c r="S24" s="432"/>
      <c r="T24" s="432"/>
      <c r="U24" s="433"/>
      <c r="V24" s="479">
        <f>SUM(J24:U24)</f>
        <v>6600</v>
      </c>
      <c r="W24" s="480">
        <f t="shared" si="0"/>
        <v>80.48780487804879</v>
      </c>
    </row>
    <row r="25" spans="1:23" ht="15">
      <c r="A25" s="402" t="s">
        <v>562</v>
      </c>
      <c r="B25" s="403" t="s">
        <v>563</v>
      </c>
      <c r="C25" s="298">
        <v>6341</v>
      </c>
      <c r="D25" s="298">
        <v>6960</v>
      </c>
      <c r="E25" s="481">
        <v>501</v>
      </c>
      <c r="F25" s="482">
        <v>12865</v>
      </c>
      <c r="G25" s="483">
        <v>17004</v>
      </c>
      <c r="H25" s="483">
        <v>13339</v>
      </c>
      <c r="I25" s="484">
        <v>14500</v>
      </c>
      <c r="J25" s="485">
        <v>1229</v>
      </c>
      <c r="K25" s="462">
        <v>1011</v>
      </c>
      <c r="L25" s="462">
        <v>1080</v>
      </c>
      <c r="M25" s="462">
        <v>1254</v>
      </c>
      <c r="N25" s="462">
        <v>1210</v>
      </c>
      <c r="O25" s="462">
        <v>1358</v>
      </c>
      <c r="P25" s="462"/>
      <c r="Q25" s="462"/>
      <c r="R25" s="462"/>
      <c r="S25" s="462"/>
      <c r="T25" s="462"/>
      <c r="U25" s="486"/>
      <c r="V25" s="487">
        <f>SUM(J25:U25)</f>
        <v>7142</v>
      </c>
      <c r="W25" s="488">
        <f t="shared" si="0"/>
        <v>49.255172413793105</v>
      </c>
    </row>
    <row r="26" spans="1:23" ht="15">
      <c r="A26" s="415" t="s">
        <v>564</v>
      </c>
      <c r="B26" s="416" t="s">
        <v>565</v>
      </c>
      <c r="C26" s="417">
        <v>1745</v>
      </c>
      <c r="D26" s="417">
        <v>2223</v>
      </c>
      <c r="E26" s="489">
        <v>502</v>
      </c>
      <c r="F26" s="490">
        <v>4062</v>
      </c>
      <c r="G26" s="491">
        <v>4342</v>
      </c>
      <c r="H26" s="491">
        <v>4564</v>
      </c>
      <c r="I26" s="492">
        <v>4700</v>
      </c>
      <c r="J26" s="493">
        <v>275</v>
      </c>
      <c r="K26" s="412">
        <v>378</v>
      </c>
      <c r="L26" s="412">
        <v>654</v>
      </c>
      <c r="M26" s="412">
        <v>229</v>
      </c>
      <c r="N26" s="412">
        <v>161</v>
      </c>
      <c r="O26" s="412">
        <v>461</v>
      </c>
      <c r="P26" s="412"/>
      <c r="Q26" s="412"/>
      <c r="R26" s="412"/>
      <c r="S26" s="412"/>
      <c r="T26" s="412"/>
      <c r="U26" s="491"/>
      <c r="V26" s="487">
        <f>SUM(J26:U26)</f>
        <v>2158</v>
      </c>
      <c r="W26" s="472">
        <f t="shared" si="0"/>
        <v>45.91489361702127</v>
      </c>
    </row>
    <row r="27" spans="1:23" ht="15">
      <c r="A27" s="415" t="s">
        <v>566</v>
      </c>
      <c r="B27" s="416" t="s">
        <v>567</v>
      </c>
      <c r="C27" s="417">
        <v>0</v>
      </c>
      <c r="D27" s="417">
        <v>0</v>
      </c>
      <c r="E27" s="489">
        <v>504</v>
      </c>
      <c r="F27" s="490">
        <v>0</v>
      </c>
      <c r="G27" s="491">
        <v>0</v>
      </c>
      <c r="H27" s="491">
        <v>0</v>
      </c>
      <c r="I27" s="492">
        <v>0</v>
      </c>
      <c r="J27" s="493">
        <v>0</v>
      </c>
      <c r="K27" s="412">
        <v>0</v>
      </c>
      <c r="L27" s="412">
        <v>0</v>
      </c>
      <c r="M27" s="412">
        <v>0</v>
      </c>
      <c r="N27" s="412">
        <v>0</v>
      </c>
      <c r="O27" s="412">
        <v>0</v>
      </c>
      <c r="P27" s="412"/>
      <c r="Q27" s="412"/>
      <c r="R27" s="412"/>
      <c r="S27" s="412"/>
      <c r="T27" s="412"/>
      <c r="U27" s="491"/>
      <c r="V27" s="487">
        <f aca="true" t="shared" si="1" ref="V27:V39">SUM(J27:U27)</f>
        <v>0</v>
      </c>
      <c r="W27" s="472" t="str">
        <f t="shared" si="0"/>
        <v>   ???</v>
      </c>
    </row>
    <row r="28" spans="1:23" ht="15">
      <c r="A28" s="415" t="s">
        <v>568</v>
      </c>
      <c r="B28" s="416" t="s">
        <v>569</v>
      </c>
      <c r="C28" s="417">
        <v>428</v>
      </c>
      <c r="D28" s="417">
        <v>253</v>
      </c>
      <c r="E28" s="489">
        <v>511</v>
      </c>
      <c r="F28" s="490">
        <v>993</v>
      </c>
      <c r="G28" s="491">
        <v>3058</v>
      </c>
      <c r="H28" s="491">
        <v>2570</v>
      </c>
      <c r="I28" s="492">
        <v>1500</v>
      </c>
      <c r="J28" s="493">
        <v>16</v>
      </c>
      <c r="K28" s="412">
        <v>328</v>
      </c>
      <c r="L28" s="412">
        <v>35</v>
      </c>
      <c r="M28" s="412">
        <v>393</v>
      </c>
      <c r="N28" s="412">
        <v>369</v>
      </c>
      <c r="O28" s="412">
        <v>25</v>
      </c>
      <c r="P28" s="412"/>
      <c r="Q28" s="412"/>
      <c r="R28" s="412"/>
      <c r="S28" s="412"/>
      <c r="T28" s="412"/>
      <c r="U28" s="491"/>
      <c r="V28" s="487">
        <f t="shared" si="1"/>
        <v>1166</v>
      </c>
      <c r="W28" s="472">
        <f t="shared" si="0"/>
        <v>77.73333333333333</v>
      </c>
    </row>
    <row r="29" spans="1:23" ht="15">
      <c r="A29" s="415" t="s">
        <v>570</v>
      </c>
      <c r="B29" s="416" t="s">
        <v>571</v>
      </c>
      <c r="C29" s="417">
        <v>1057</v>
      </c>
      <c r="D29" s="417">
        <v>1451</v>
      </c>
      <c r="E29" s="489">
        <v>518</v>
      </c>
      <c r="F29" s="490">
        <v>4389</v>
      </c>
      <c r="G29" s="491">
        <v>5195</v>
      </c>
      <c r="H29" s="491">
        <v>5446</v>
      </c>
      <c r="I29" s="492">
        <v>4900</v>
      </c>
      <c r="J29" s="493">
        <v>586</v>
      </c>
      <c r="K29" s="412">
        <v>495</v>
      </c>
      <c r="L29" s="412">
        <v>365</v>
      </c>
      <c r="M29" s="412">
        <v>567</v>
      </c>
      <c r="N29" s="412">
        <v>413</v>
      </c>
      <c r="O29" s="412">
        <v>437</v>
      </c>
      <c r="P29" s="412"/>
      <c r="Q29" s="412"/>
      <c r="R29" s="412"/>
      <c r="S29" s="412"/>
      <c r="T29" s="412"/>
      <c r="U29" s="491"/>
      <c r="V29" s="487">
        <f t="shared" si="1"/>
        <v>2863</v>
      </c>
      <c r="W29" s="472">
        <f t="shared" si="0"/>
        <v>58.42857142857143</v>
      </c>
    </row>
    <row r="30" spans="1:23" ht="15">
      <c r="A30" s="415" t="s">
        <v>572</v>
      </c>
      <c r="B30" s="494" t="s">
        <v>573</v>
      </c>
      <c r="C30" s="417">
        <v>10408</v>
      </c>
      <c r="D30" s="417">
        <v>11792</v>
      </c>
      <c r="E30" s="489">
        <v>521</v>
      </c>
      <c r="F30" s="490">
        <v>22860</v>
      </c>
      <c r="G30" s="491">
        <v>26441</v>
      </c>
      <c r="H30" s="491">
        <v>29754</v>
      </c>
      <c r="I30" s="492">
        <v>30000</v>
      </c>
      <c r="J30" s="495">
        <v>2467</v>
      </c>
      <c r="K30" s="412">
        <v>2415</v>
      </c>
      <c r="L30" s="412">
        <v>2575</v>
      </c>
      <c r="M30" s="412">
        <v>2527</v>
      </c>
      <c r="N30" s="412">
        <v>2580</v>
      </c>
      <c r="O30" s="412">
        <v>2584</v>
      </c>
      <c r="P30" s="412"/>
      <c r="Q30" s="412"/>
      <c r="R30" s="412"/>
      <c r="S30" s="412"/>
      <c r="T30" s="412"/>
      <c r="U30" s="491"/>
      <c r="V30" s="487">
        <f t="shared" si="1"/>
        <v>15148</v>
      </c>
      <c r="W30" s="472">
        <f t="shared" si="0"/>
        <v>50.49333333333333</v>
      </c>
    </row>
    <row r="31" spans="1:23" ht="15">
      <c r="A31" s="415" t="s">
        <v>574</v>
      </c>
      <c r="B31" s="494" t="s">
        <v>575</v>
      </c>
      <c r="C31" s="417">
        <v>3640</v>
      </c>
      <c r="D31" s="417">
        <v>4174</v>
      </c>
      <c r="E31" s="489" t="s">
        <v>576</v>
      </c>
      <c r="F31" s="490">
        <v>7983</v>
      </c>
      <c r="G31" s="491">
        <v>8345</v>
      </c>
      <c r="H31" s="491">
        <v>10022</v>
      </c>
      <c r="I31" s="492">
        <v>10200</v>
      </c>
      <c r="J31" s="495">
        <v>837</v>
      </c>
      <c r="K31" s="412">
        <v>820</v>
      </c>
      <c r="L31" s="412">
        <v>874</v>
      </c>
      <c r="M31" s="412">
        <v>858</v>
      </c>
      <c r="N31" s="412">
        <v>876</v>
      </c>
      <c r="O31" s="412">
        <v>871</v>
      </c>
      <c r="P31" s="412"/>
      <c r="Q31" s="412"/>
      <c r="R31" s="412"/>
      <c r="S31" s="412"/>
      <c r="T31" s="412"/>
      <c r="U31" s="491"/>
      <c r="V31" s="487">
        <f t="shared" si="1"/>
        <v>5136</v>
      </c>
      <c r="W31" s="472">
        <f t="shared" si="0"/>
        <v>50.35294117647059</v>
      </c>
    </row>
    <row r="32" spans="1:23" ht="15">
      <c r="A32" s="415" t="s">
        <v>577</v>
      </c>
      <c r="B32" s="416" t="s">
        <v>578</v>
      </c>
      <c r="C32" s="417">
        <v>0</v>
      </c>
      <c r="D32" s="417">
        <v>0</v>
      </c>
      <c r="E32" s="489">
        <v>557</v>
      </c>
      <c r="F32" s="490">
        <v>0</v>
      </c>
      <c r="G32" s="491">
        <v>0</v>
      </c>
      <c r="H32" s="491">
        <v>0</v>
      </c>
      <c r="I32" s="492">
        <v>0</v>
      </c>
      <c r="J32" s="493">
        <v>0</v>
      </c>
      <c r="K32" s="412">
        <v>0</v>
      </c>
      <c r="L32" s="412">
        <v>0</v>
      </c>
      <c r="M32" s="412">
        <v>0</v>
      </c>
      <c r="N32" s="412">
        <v>0</v>
      </c>
      <c r="O32" s="412">
        <v>0</v>
      </c>
      <c r="P32" s="412"/>
      <c r="Q32" s="412"/>
      <c r="R32" s="412"/>
      <c r="S32" s="412"/>
      <c r="T32" s="412"/>
      <c r="U32" s="491"/>
      <c r="V32" s="487">
        <f t="shared" si="1"/>
        <v>0</v>
      </c>
      <c r="W32" s="472" t="str">
        <f t="shared" si="0"/>
        <v>   ???</v>
      </c>
    </row>
    <row r="33" spans="1:23" ht="15">
      <c r="A33" s="415" t="s">
        <v>579</v>
      </c>
      <c r="B33" s="416" t="s">
        <v>580</v>
      </c>
      <c r="C33" s="417">
        <v>1711</v>
      </c>
      <c r="D33" s="417">
        <v>1801</v>
      </c>
      <c r="E33" s="489">
        <v>551</v>
      </c>
      <c r="F33" s="490">
        <v>830</v>
      </c>
      <c r="G33" s="491">
        <v>700</v>
      </c>
      <c r="H33" s="491">
        <v>801</v>
      </c>
      <c r="I33" s="492">
        <v>800</v>
      </c>
      <c r="J33" s="493">
        <v>51</v>
      </c>
      <c r="K33" s="412">
        <v>51</v>
      </c>
      <c r="L33" s="412">
        <v>50</v>
      </c>
      <c r="M33" s="412">
        <v>54</v>
      </c>
      <c r="N33" s="412">
        <v>59</v>
      </c>
      <c r="O33" s="412">
        <v>58</v>
      </c>
      <c r="P33" s="412"/>
      <c r="Q33" s="412"/>
      <c r="R33" s="412"/>
      <c r="S33" s="412"/>
      <c r="T33" s="412"/>
      <c r="U33" s="491"/>
      <c r="V33" s="487">
        <f t="shared" si="1"/>
        <v>323</v>
      </c>
      <c r="W33" s="472">
        <f t="shared" si="0"/>
        <v>40.375</v>
      </c>
    </row>
    <row r="34" spans="1:23" ht="15.75" thickBot="1">
      <c r="A34" s="378" t="s">
        <v>581</v>
      </c>
      <c r="B34" s="422"/>
      <c r="C34" s="423">
        <v>569</v>
      </c>
      <c r="D34" s="423">
        <v>614</v>
      </c>
      <c r="E34" s="496" t="s">
        <v>582</v>
      </c>
      <c r="F34" s="497">
        <v>766</v>
      </c>
      <c r="G34" s="498">
        <v>853</v>
      </c>
      <c r="H34" s="498">
        <v>1120</v>
      </c>
      <c r="I34" s="499">
        <v>940</v>
      </c>
      <c r="J34" s="500">
        <v>261</v>
      </c>
      <c r="K34" s="501">
        <v>123</v>
      </c>
      <c r="L34" s="501">
        <v>124</v>
      </c>
      <c r="M34" s="501">
        <v>105</v>
      </c>
      <c r="N34" s="501">
        <v>80</v>
      </c>
      <c r="O34" s="501">
        <v>56</v>
      </c>
      <c r="P34" s="501"/>
      <c r="Q34" s="501"/>
      <c r="R34" s="501"/>
      <c r="S34" s="501"/>
      <c r="T34" s="501"/>
      <c r="U34" s="502"/>
      <c r="V34" s="503">
        <f t="shared" si="1"/>
        <v>749</v>
      </c>
      <c r="W34" s="504">
        <f t="shared" si="0"/>
        <v>79.68085106382978</v>
      </c>
    </row>
    <row r="35" spans="1:23" ht="15.75" thickBot="1">
      <c r="A35" s="505" t="s">
        <v>583</v>
      </c>
      <c r="B35" s="506" t="s">
        <v>584</v>
      </c>
      <c r="C35" s="507">
        <f>SUM(C25:C34)</f>
        <v>25899</v>
      </c>
      <c r="D35" s="507">
        <f>SUM(D25:D34)</f>
        <v>29268</v>
      </c>
      <c r="E35" s="508"/>
      <c r="F35" s="509">
        <v>51683</v>
      </c>
      <c r="G35" s="510">
        <v>65938</v>
      </c>
      <c r="H35" s="510">
        <v>67288</v>
      </c>
      <c r="I35" s="511">
        <f>SUM(I25:I34)</f>
        <v>67540</v>
      </c>
      <c r="J35" s="512">
        <f>SUM(J25:J34)</f>
        <v>5722</v>
      </c>
      <c r="K35" s="513">
        <f>SUM(K25:K34)</f>
        <v>5621</v>
      </c>
      <c r="L35" s="513">
        <f aca="true" t="shared" si="2" ref="L35:S35">SUM(L25:L34)</f>
        <v>5757</v>
      </c>
      <c r="M35" s="513">
        <f t="shared" si="2"/>
        <v>5987</v>
      </c>
      <c r="N35" s="513">
        <f>SUM(N25:N34)</f>
        <v>5748</v>
      </c>
      <c r="O35" s="513">
        <f>SUM(O25:O34)</f>
        <v>5850</v>
      </c>
      <c r="P35" s="513">
        <f t="shared" si="2"/>
        <v>0</v>
      </c>
      <c r="Q35" s="513">
        <f t="shared" si="2"/>
        <v>0</v>
      </c>
      <c r="R35" s="513">
        <f t="shared" si="2"/>
        <v>0</v>
      </c>
      <c r="S35" s="513">
        <f t="shared" si="2"/>
        <v>0</v>
      </c>
      <c r="T35" s="513">
        <f>SUM(T25:T34)</f>
        <v>0</v>
      </c>
      <c r="U35" s="513">
        <f>SUM(U25:U34)</f>
        <v>0</v>
      </c>
      <c r="V35" s="514">
        <f>SUM(V25:V34)</f>
        <v>34685</v>
      </c>
      <c r="W35" s="515">
        <f t="shared" si="0"/>
        <v>51.35475273911756</v>
      </c>
    </row>
    <row r="36" spans="1:23" ht="15">
      <c r="A36" s="402" t="s">
        <v>585</v>
      </c>
      <c r="B36" s="403" t="s">
        <v>586</v>
      </c>
      <c r="C36" s="298">
        <v>0</v>
      </c>
      <c r="D36" s="298">
        <v>0</v>
      </c>
      <c r="E36" s="481">
        <v>601</v>
      </c>
      <c r="F36" s="516">
        <v>2459</v>
      </c>
      <c r="G36" s="482">
        <v>2899</v>
      </c>
      <c r="H36" s="482">
        <v>2880</v>
      </c>
      <c r="I36" s="460">
        <v>2800</v>
      </c>
      <c r="J36" s="469">
        <v>261</v>
      </c>
      <c r="K36" s="412">
        <v>234</v>
      </c>
      <c r="L36" s="412">
        <v>259</v>
      </c>
      <c r="M36" s="412">
        <v>242</v>
      </c>
      <c r="N36" s="412">
        <v>252</v>
      </c>
      <c r="O36" s="412">
        <v>241</v>
      </c>
      <c r="P36" s="412"/>
      <c r="Q36" s="412"/>
      <c r="R36" s="412"/>
      <c r="S36" s="412"/>
      <c r="T36" s="412"/>
      <c r="U36" s="407"/>
      <c r="V36" s="517">
        <f t="shared" si="1"/>
        <v>1489</v>
      </c>
      <c r="W36" s="488">
        <f t="shared" si="0"/>
        <v>53.17857142857143</v>
      </c>
    </row>
    <row r="37" spans="1:23" ht="15">
      <c r="A37" s="415" t="s">
        <v>587</v>
      </c>
      <c r="B37" s="416" t="s">
        <v>588</v>
      </c>
      <c r="C37" s="417">
        <v>1190</v>
      </c>
      <c r="D37" s="417">
        <v>1857</v>
      </c>
      <c r="E37" s="489">
        <v>602</v>
      </c>
      <c r="F37" s="518">
        <v>4310</v>
      </c>
      <c r="G37" s="490">
        <v>5666</v>
      </c>
      <c r="H37" s="490">
        <v>5586</v>
      </c>
      <c r="I37" s="468">
        <v>5700</v>
      </c>
      <c r="J37" s="469">
        <v>483</v>
      </c>
      <c r="K37" s="412">
        <v>447</v>
      </c>
      <c r="L37" s="412">
        <v>508</v>
      </c>
      <c r="M37" s="412">
        <v>515</v>
      </c>
      <c r="N37" s="412">
        <v>504</v>
      </c>
      <c r="O37" s="412">
        <v>545</v>
      </c>
      <c r="P37" s="412"/>
      <c r="Q37" s="412"/>
      <c r="R37" s="412"/>
      <c r="S37" s="412"/>
      <c r="T37" s="412"/>
      <c r="U37" s="407"/>
      <c r="V37" s="471">
        <f t="shared" si="1"/>
        <v>3002</v>
      </c>
      <c r="W37" s="472">
        <f t="shared" si="0"/>
        <v>52.666666666666664</v>
      </c>
    </row>
    <row r="38" spans="1:23" ht="15">
      <c r="A38" s="415" t="s">
        <v>589</v>
      </c>
      <c r="B38" s="416" t="s">
        <v>590</v>
      </c>
      <c r="C38" s="417">
        <v>0</v>
      </c>
      <c r="D38" s="417">
        <v>0</v>
      </c>
      <c r="E38" s="489">
        <v>604</v>
      </c>
      <c r="F38" s="518">
        <v>0</v>
      </c>
      <c r="G38" s="490">
        <v>0</v>
      </c>
      <c r="H38" s="490">
        <v>0</v>
      </c>
      <c r="I38" s="468">
        <v>0</v>
      </c>
      <c r="J38" s="469">
        <v>0</v>
      </c>
      <c r="K38" s="412">
        <v>0</v>
      </c>
      <c r="L38" s="412">
        <v>0</v>
      </c>
      <c r="M38" s="412">
        <v>0</v>
      </c>
      <c r="N38" s="412">
        <v>0</v>
      </c>
      <c r="O38" s="412">
        <v>0</v>
      </c>
      <c r="P38" s="412"/>
      <c r="Q38" s="412"/>
      <c r="R38" s="412"/>
      <c r="S38" s="412"/>
      <c r="T38" s="412"/>
      <c r="U38" s="407"/>
      <c r="V38" s="471">
        <f t="shared" si="1"/>
        <v>0</v>
      </c>
      <c r="W38" s="472" t="str">
        <f t="shared" si="0"/>
        <v>   ???</v>
      </c>
    </row>
    <row r="39" spans="1:23" ht="15">
      <c r="A39" s="415" t="s">
        <v>591</v>
      </c>
      <c r="B39" s="416" t="s">
        <v>592</v>
      </c>
      <c r="C39" s="417">
        <v>12472</v>
      </c>
      <c r="D39" s="417">
        <v>13728</v>
      </c>
      <c r="E39" s="489" t="s">
        <v>593</v>
      </c>
      <c r="F39" s="518">
        <v>19221</v>
      </c>
      <c r="G39" s="490">
        <v>24200</v>
      </c>
      <c r="H39" s="490">
        <v>25527</v>
      </c>
      <c r="I39" s="468">
        <v>25720</v>
      </c>
      <c r="J39" s="469">
        <v>2000</v>
      </c>
      <c r="K39" s="412">
        <v>2000</v>
      </c>
      <c r="L39" s="412">
        <v>9008</v>
      </c>
      <c r="M39" s="412">
        <v>0</v>
      </c>
      <c r="N39" s="412">
        <v>5256</v>
      </c>
      <c r="O39" s="412">
        <v>600</v>
      </c>
      <c r="P39" s="412"/>
      <c r="Q39" s="412"/>
      <c r="R39" s="412"/>
      <c r="S39" s="412"/>
      <c r="T39" s="412"/>
      <c r="U39" s="407"/>
      <c r="V39" s="471">
        <f t="shared" si="1"/>
        <v>18864</v>
      </c>
      <c r="W39" s="472">
        <f t="shared" si="0"/>
        <v>73.34370139968895</v>
      </c>
    </row>
    <row r="40" spans="1:23" ht="15.75" thickBot="1">
      <c r="A40" s="378" t="s">
        <v>594</v>
      </c>
      <c r="B40" s="422"/>
      <c r="C40" s="423">
        <v>12330</v>
      </c>
      <c r="D40" s="423">
        <v>13218</v>
      </c>
      <c r="E40" s="496" t="s">
        <v>595</v>
      </c>
      <c r="F40" s="519">
        <v>25901</v>
      </c>
      <c r="G40" s="497">
        <v>33197</v>
      </c>
      <c r="H40" s="497">
        <v>33218</v>
      </c>
      <c r="I40" s="520">
        <v>33320</v>
      </c>
      <c r="J40" s="521">
        <v>2635</v>
      </c>
      <c r="K40" s="432">
        <v>2584</v>
      </c>
      <c r="L40" s="432">
        <v>2676</v>
      </c>
      <c r="M40" s="432">
        <v>2823</v>
      </c>
      <c r="N40" s="432">
        <v>2888</v>
      </c>
      <c r="O40" s="432">
        <v>2748</v>
      </c>
      <c r="P40" s="432"/>
      <c r="Q40" s="432"/>
      <c r="R40" s="432"/>
      <c r="S40" s="432"/>
      <c r="T40" s="432"/>
      <c r="U40" s="433"/>
      <c r="V40" s="471">
        <f>SUM(J40:U40)</f>
        <v>16354</v>
      </c>
      <c r="W40" s="504">
        <f t="shared" si="0"/>
        <v>49.08163265306123</v>
      </c>
    </row>
    <row r="41" spans="1:23" ht="15.75" thickBot="1">
      <c r="A41" s="505" t="s">
        <v>596</v>
      </c>
      <c r="B41" s="506" t="s">
        <v>597</v>
      </c>
      <c r="C41" s="507">
        <f>SUM(C36:C40)</f>
        <v>25992</v>
      </c>
      <c r="D41" s="507">
        <f>SUM(D36:D40)</f>
        <v>28803</v>
      </c>
      <c r="E41" s="508" t="s">
        <v>529</v>
      </c>
      <c r="F41" s="522">
        <v>51891</v>
      </c>
      <c r="G41" s="509">
        <v>65962</v>
      </c>
      <c r="H41" s="509">
        <v>65962</v>
      </c>
      <c r="I41" s="523">
        <f>SUM(I36:I40)</f>
        <v>67540</v>
      </c>
      <c r="J41" s="513">
        <f>SUM(J36:J40)</f>
        <v>5379</v>
      </c>
      <c r="K41" s="513">
        <f>SUM(K36:K40)</f>
        <v>5265</v>
      </c>
      <c r="L41" s="524">
        <f>SUM(L36:L40)</f>
        <v>12451</v>
      </c>
      <c r="M41" s="524">
        <f>SUM(M36:M40)</f>
        <v>3580</v>
      </c>
      <c r="N41" s="513">
        <f aca="true" t="shared" si="3" ref="N41:U41">SUM(N36:N40)</f>
        <v>8900</v>
      </c>
      <c r="O41" s="513">
        <f t="shared" si="3"/>
        <v>4134</v>
      </c>
      <c r="P41" s="513">
        <f t="shared" si="3"/>
        <v>0</v>
      </c>
      <c r="Q41" s="513">
        <f t="shared" si="3"/>
        <v>0</v>
      </c>
      <c r="R41" s="513">
        <f t="shared" si="3"/>
        <v>0</v>
      </c>
      <c r="S41" s="513">
        <f t="shared" si="3"/>
        <v>0</v>
      </c>
      <c r="T41" s="513">
        <f t="shared" si="3"/>
        <v>0</v>
      </c>
      <c r="U41" s="513">
        <f t="shared" si="3"/>
        <v>0</v>
      </c>
      <c r="V41" s="514">
        <f>SUM(V36:V40)</f>
        <v>39709</v>
      </c>
      <c r="W41" s="515">
        <f t="shared" si="0"/>
        <v>58.79330766952917</v>
      </c>
    </row>
    <row r="42" spans="1:23" ht="6.75" customHeight="1" thickBot="1">
      <c r="A42" s="378"/>
      <c r="B42" s="252"/>
      <c r="C42" s="253"/>
      <c r="D42" s="253"/>
      <c r="E42" s="525"/>
      <c r="F42" s="526"/>
      <c r="G42" s="527"/>
      <c r="H42" s="527"/>
      <c r="I42" s="528"/>
      <c r="J42" s="529"/>
      <c r="K42" s="530"/>
      <c r="L42" s="531"/>
      <c r="M42" s="531"/>
      <c r="N42" s="530"/>
      <c r="O42" s="530"/>
      <c r="P42" s="530"/>
      <c r="Q42" s="530"/>
      <c r="R42" s="530"/>
      <c r="S42" s="530"/>
      <c r="T42" s="530"/>
      <c r="U42" s="532"/>
      <c r="V42" s="533"/>
      <c r="W42" s="534"/>
    </row>
    <row r="43" spans="1:23" ht="15.75" thickBot="1">
      <c r="A43" s="535" t="s">
        <v>598</v>
      </c>
      <c r="B43" s="506" t="s">
        <v>560</v>
      </c>
      <c r="C43" s="507">
        <f>+C41-C39</f>
        <v>13520</v>
      </c>
      <c r="D43" s="507">
        <f>+D41-D39</f>
        <v>15075</v>
      </c>
      <c r="E43" s="508" t="s">
        <v>529</v>
      </c>
      <c r="F43" s="522">
        <v>32670</v>
      </c>
      <c r="G43" s="509">
        <v>41762</v>
      </c>
      <c r="H43" s="509">
        <v>41762</v>
      </c>
      <c r="I43" s="511">
        <f>+I41-I39</f>
        <v>41820</v>
      </c>
      <c r="J43" s="512">
        <f>+J41-J39</f>
        <v>3379</v>
      </c>
      <c r="K43" s="513">
        <f>+K41-K39</f>
        <v>3265</v>
      </c>
      <c r="L43" s="513">
        <f aca="true" t="shared" si="4" ref="L43:U43">+L41-L39</f>
        <v>3443</v>
      </c>
      <c r="M43" s="513">
        <f>+M41-M39</f>
        <v>3580</v>
      </c>
      <c r="N43" s="513">
        <f t="shared" si="4"/>
        <v>3644</v>
      </c>
      <c r="O43" s="513">
        <f t="shared" si="4"/>
        <v>3534</v>
      </c>
      <c r="P43" s="513">
        <f t="shared" si="4"/>
        <v>0</v>
      </c>
      <c r="Q43" s="513">
        <f t="shared" si="4"/>
        <v>0</v>
      </c>
      <c r="R43" s="513">
        <f t="shared" si="4"/>
        <v>0</v>
      </c>
      <c r="S43" s="513">
        <f t="shared" si="4"/>
        <v>0</v>
      </c>
      <c r="T43" s="513">
        <f t="shared" si="4"/>
        <v>0</v>
      </c>
      <c r="U43" s="513">
        <f t="shared" si="4"/>
        <v>0</v>
      </c>
      <c r="V43" s="507">
        <f>SUM(J43:U43)</f>
        <v>20845</v>
      </c>
      <c r="W43" s="515">
        <f t="shared" si="0"/>
        <v>49.844571975131515</v>
      </c>
    </row>
    <row r="44" spans="1:23" ht="15.75" thickBot="1">
      <c r="A44" s="505" t="s">
        <v>599</v>
      </c>
      <c r="B44" s="506" t="s">
        <v>600</v>
      </c>
      <c r="C44" s="507">
        <f>+C41-C35</f>
        <v>93</v>
      </c>
      <c r="D44" s="507">
        <f>+D41-D35</f>
        <v>-465</v>
      </c>
      <c r="E44" s="508" t="s">
        <v>529</v>
      </c>
      <c r="F44" s="522">
        <v>204</v>
      </c>
      <c r="G44" s="509">
        <v>24</v>
      </c>
      <c r="H44" s="509">
        <v>24</v>
      </c>
      <c r="I44" s="511">
        <f>+I41-I35</f>
        <v>0</v>
      </c>
      <c r="J44" s="512">
        <f>+J41-J35</f>
        <v>-343</v>
      </c>
      <c r="K44" s="513">
        <f>+K41-K35</f>
        <v>-356</v>
      </c>
      <c r="L44" s="513">
        <f aca="true" t="shared" si="5" ref="L44:U44">+L41-L35</f>
        <v>6694</v>
      </c>
      <c r="M44" s="513">
        <f>+M41-M35</f>
        <v>-2407</v>
      </c>
      <c r="N44" s="513">
        <f t="shared" si="5"/>
        <v>3152</v>
      </c>
      <c r="O44" s="513">
        <f t="shared" si="5"/>
        <v>-1716</v>
      </c>
      <c r="P44" s="513">
        <f t="shared" si="5"/>
        <v>0</v>
      </c>
      <c r="Q44" s="513">
        <f t="shared" si="5"/>
        <v>0</v>
      </c>
      <c r="R44" s="513">
        <f t="shared" si="5"/>
        <v>0</v>
      </c>
      <c r="S44" s="513">
        <f t="shared" si="5"/>
        <v>0</v>
      </c>
      <c r="T44" s="513">
        <f t="shared" si="5"/>
        <v>0</v>
      </c>
      <c r="U44" s="536">
        <f t="shared" si="5"/>
        <v>0</v>
      </c>
      <c r="V44" s="507">
        <f>SUM(J44:U44)</f>
        <v>5024</v>
      </c>
      <c r="W44" s="515" t="str">
        <f t="shared" si="0"/>
        <v>   ???</v>
      </c>
    </row>
    <row r="45" spans="1:23" ht="15.75" thickBot="1">
      <c r="A45" s="537" t="s">
        <v>601</v>
      </c>
      <c r="B45" s="538" t="s">
        <v>560</v>
      </c>
      <c r="C45" s="539">
        <f>+C44-C39</f>
        <v>-12379</v>
      </c>
      <c r="D45" s="539">
        <f>+D44-D39</f>
        <v>-14193</v>
      </c>
      <c r="E45" s="540" t="s">
        <v>529</v>
      </c>
      <c r="F45" s="541">
        <v>-19013</v>
      </c>
      <c r="G45" s="542">
        <v>-24176</v>
      </c>
      <c r="H45" s="542">
        <v>-24176</v>
      </c>
      <c r="I45" s="511">
        <f aca="true" t="shared" si="6" ref="I45:U45">+I44-I39</f>
        <v>-25720</v>
      </c>
      <c r="J45" s="512">
        <f t="shared" si="6"/>
        <v>-2343</v>
      </c>
      <c r="K45" s="513">
        <f t="shared" si="6"/>
        <v>-2356</v>
      </c>
      <c r="L45" s="513">
        <f t="shared" si="6"/>
        <v>-2314</v>
      </c>
      <c r="M45" s="513">
        <f t="shared" si="6"/>
        <v>-2407</v>
      </c>
      <c r="N45" s="513">
        <f t="shared" si="6"/>
        <v>-2104</v>
      </c>
      <c r="O45" s="513">
        <f t="shared" si="6"/>
        <v>-2316</v>
      </c>
      <c r="P45" s="513">
        <f t="shared" si="6"/>
        <v>0</v>
      </c>
      <c r="Q45" s="513">
        <f t="shared" si="6"/>
        <v>0</v>
      </c>
      <c r="R45" s="513">
        <f t="shared" si="6"/>
        <v>0</v>
      </c>
      <c r="S45" s="513">
        <f t="shared" si="6"/>
        <v>0</v>
      </c>
      <c r="T45" s="513">
        <f t="shared" si="6"/>
        <v>0</v>
      </c>
      <c r="U45" s="513">
        <f t="shared" si="6"/>
        <v>0</v>
      </c>
      <c r="V45" s="507">
        <f>SUM(J45:U45)</f>
        <v>-13840</v>
      </c>
      <c r="W45" s="515">
        <f t="shared" si="0"/>
        <v>53.810264385692065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zoomScalePageLayoutView="0" workbookViewId="0" topLeftCell="A1">
      <selection activeCell="N29" sqref="N29"/>
    </sheetView>
  </sheetViews>
  <sheetFormatPr defaultColWidth="9.140625" defaultRowHeight="12.75"/>
  <cols>
    <col min="1" max="1" width="32.28125" style="0" customWidth="1"/>
    <col min="2" max="2" width="10.57421875" style="0" customWidth="1"/>
    <col min="3" max="3" width="14.00390625" style="0" customWidth="1"/>
    <col min="4" max="5" width="0" style="0" hidden="1" customWidth="1"/>
    <col min="6" max="8" width="9.140625" style="0" customWidth="1"/>
    <col min="9" max="9" width="10.28125" style="0" customWidth="1"/>
    <col min="14" max="14" width="9.140625" style="0" customWidth="1"/>
    <col min="22" max="23" width="10.28125" style="0" customWidth="1"/>
  </cols>
  <sheetData>
    <row r="1" spans="1:9" ht="25.5">
      <c r="A1" s="543" t="s">
        <v>500</v>
      </c>
      <c r="B1" s="543"/>
      <c r="C1" s="544"/>
      <c r="D1" s="544"/>
      <c r="E1" s="544"/>
      <c r="F1" s="544"/>
      <c r="G1" s="544"/>
      <c r="H1" s="544"/>
      <c r="I1" s="545"/>
    </row>
    <row r="2" spans="1:9" ht="18">
      <c r="A2" s="546" t="s">
        <v>501</v>
      </c>
      <c r="B2" s="547"/>
      <c r="I2" s="235"/>
    </row>
    <row r="3" spans="1:9" ht="12.75">
      <c r="A3" s="235"/>
      <c r="B3" s="235"/>
      <c r="I3" s="235"/>
    </row>
    <row r="4" spans="9:15" ht="13.5" thickBot="1">
      <c r="I4" s="235"/>
      <c r="M4" s="352"/>
      <c r="N4" s="352"/>
      <c r="O4" s="352"/>
    </row>
    <row r="5" spans="1:15" ht="16.5" thickBot="1">
      <c r="A5" s="548" t="s">
        <v>502</v>
      </c>
      <c r="B5" s="548"/>
      <c r="C5" s="1492" t="s">
        <v>602</v>
      </c>
      <c r="D5" s="1493"/>
      <c r="E5" s="1493"/>
      <c r="F5" s="1493"/>
      <c r="G5" s="1494"/>
      <c r="H5" s="549"/>
      <c r="I5" s="234"/>
      <c r="M5" s="352"/>
      <c r="N5" s="352"/>
      <c r="O5" s="352"/>
    </row>
    <row r="6" spans="1:9" ht="13.5" thickBot="1">
      <c r="A6" s="545" t="s">
        <v>503</v>
      </c>
      <c r="B6" s="545"/>
      <c r="I6" s="235"/>
    </row>
    <row r="7" spans="1:23" ht="15.75">
      <c r="A7" s="550"/>
      <c r="B7" s="551"/>
      <c r="C7" s="552"/>
      <c r="D7" s="239"/>
      <c r="E7" s="239"/>
      <c r="F7" s="239"/>
      <c r="G7" s="239"/>
      <c r="H7" s="239"/>
      <c r="I7" s="553" t="s">
        <v>6</v>
      </c>
      <c r="J7" s="554"/>
      <c r="K7" s="555"/>
      <c r="L7" s="555"/>
      <c r="M7" s="555"/>
      <c r="N7" s="555"/>
      <c r="O7" s="556"/>
      <c r="P7" s="555"/>
      <c r="Q7" s="555"/>
      <c r="R7" s="555"/>
      <c r="S7" s="555"/>
      <c r="T7" s="555"/>
      <c r="U7" s="555"/>
      <c r="V7" s="557" t="s">
        <v>513</v>
      </c>
      <c r="W7" s="553" t="s">
        <v>506</v>
      </c>
    </row>
    <row r="8" spans="1:23" ht="13.5" thickBot="1">
      <c r="A8" s="558" t="s">
        <v>4</v>
      </c>
      <c r="B8" s="559"/>
      <c r="C8" s="560"/>
      <c r="D8" s="561" t="s">
        <v>508</v>
      </c>
      <c r="E8" s="561" t="s">
        <v>509</v>
      </c>
      <c r="F8" s="562" t="s">
        <v>513</v>
      </c>
      <c r="G8" s="561"/>
      <c r="H8" s="561"/>
      <c r="I8" s="563">
        <v>2011</v>
      </c>
      <c r="J8" s="564" t="s">
        <v>514</v>
      </c>
      <c r="K8" s="565" t="s">
        <v>515</v>
      </c>
      <c r="L8" s="565" t="s">
        <v>516</v>
      </c>
      <c r="M8" s="565" t="s">
        <v>517</v>
      </c>
      <c r="N8" s="565" t="s">
        <v>518</v>
      </c>
      <c r="O8" s="565" t="s">
        <v>519</v>
      </c>
      <c r="P8" s="565" t="s">
        <v>520</v>
      </c>
      <c r="Q8" s="565" t="s">
        <v>521</v>
      </c>
      <c r="R8" s="565" t="s">
        <v>522</v>
      </c>
      <c r="S8" s="565" t="s">
        <v>523</v>
      </c>
      <c r="T8" s="565" t="s">
        <v>524</v>
      </c>
      <c r="U8" s="564" t="s">
        <v>525</v>
      </c>
      <c r="V8" s="566" t="s">
        <v>526</v>
      </c>
      <c r="W8" s="563" t="s">
        <v>527</v>
      </c>
    </row>
    <row r="9" spans="1:23" ht="16.5">
      <c r="A9" s="567" t="s">
        <v>603</v>
      </c>
      <c r="B9" s="568"/>
      <c r="C9" s="254"/>
      <c r="D9" s="569">
        <v>22</v>
      </c>
      <c r="E9" s="569">
        <v>23</v>
      </c>
      <c r="F9" s="570">
        <v>21</v>
      </c>
      <c r="G9" s="571"/>
      <c r="H9" s="571"/>
      <c r="I9" s="572">
        <v>21</v>
      </c>
      <c r="J9" s="573">
        <v>21</v>
      </c>
      <c r="K9" s="574">
        <v>21</v>
      </c>
      <c r="L9" s="574">
        <v>21</v>
      </c>
      <c r="M9" s="574">
        <v>21</v>
      </c>
      <c r="N9" s="575">
        <v>21</v>
      </c>
      <c r="O9" s="575">
        <v>21</v>
      </c>
      <c r="P9" s="576"/>
      <c r="Q9" s="576"/>
      <c r="R9" s="576"/>
      <c r="S9" s="576"/>
      <c r="T9" s="576"/>
      <c r="U9" s="570"/>
      <c r="V9" s="577" t="s">
        <v>529</v>
      </c>
      <c r="W9" s="578" t="s">
        <v>529</v>
      </c>
    </row>
    <row r="10" spans="1:23" ht="17.25" thickBot="1">
      <c r="A10" s="579" t="s">
        <v>604</v>
      </c>
      <c r="B10" s="580"/>
      <c r="C10" s="581"/>
      <c r="D10" s="582">
        <v>20.91</v>
      </c>
      <c r="E10" s="582">
        <v>21.91</v>
      </c>
      <c r="F10" s="583">
        <v>20.4</v>
      </c>
      <c r="G10" s="584"/>
      <c r="H10" s="584"/>
      <c r="I10" s="585">
        <v>20.4</v>
      </c>
      <c r="J10" s="586">
        <v>20.4</v>
      </c>
      <c r="K10" s="587">
        <v>20.4</v>
      </c>
      <c r="L10" s="588">
        <v>20.4</v>
      </c>
      <c r="M10" s="588">
        <v>20.4</v>
      </c>
      <c r="N10" s="587">
        <v>20.4</v>
      </c>
      <c r="O10" s="587">
        <v>20.4</v>
      </c>
      <c r="P10" s="589"/>
      <c r="Q10" s="589"/>
      <c r="R10" s="589"/>
      <c r="S10" s="589"/>
      <c r="T10" s="589"/>
      <c r="U10" s="583"/>
      <c r="V10" s="590"/>
      <c r="W10" s="591" t="s">
        <v>529</v>
      </c>
    </row>
    <row r="11" spans="1:23" ht="16.5">
      <c r="A11" s="592" t="s">
        <v>605</v>
      </c>
      <c r="B11" s="568"/>
      <c r="C11" s="593" t="s">
        <v>606</v>
      </c>
      <c r="D11" s="594">
        <v>4630</v>
      </c>
      <c r="E11" s="594">
        <v>5103</v>
      </c>
      <c r="F11" s="595">
        <v>6882</v>
      </c>
      <c r="G11" s="596"/>
      <c r="H11" s="597"/>
      <c r="I11" s="598" t="s">
        <v>529</v>
      </c>
      <c r="J11" s="595">
        <v>6882</v>
      </c>
      <c r="K11" s="599">
        <v>6882</v>
      </c>
      <c r="L11" s="599">
        <v>6882</v>
      </c>
      <c r="M11" s="600">
        <v>6885</v>
      </c>
      <c r="N11" s="601">
        <v>6914</v>
      </c>
      <c r="O11" s="601">
        <v>6915</v>
      </c>
      <c r="P11" s="601"/>
      <c r="Q11" s="601"/>
      <c r="R11" s="601"/>
      <c r="S11" s="601"/>
      <c r="T11" s="601"/>
      <c r="U11" s="595"/>
      <c r="V11" s="602" t="s">
        <v>529</v>
      </c>
      <c r="W11" s="598" t="s">
        <v>529</v>
      </c>
    </row>
    <row r="12" spans="1:23" ht="16.5">
      <c r="A12" s="592" t="s">
        <v>607</v>
      </c>
      <c r="B12" s="603"/>
      <c r="C12" s="593" t="s">
        <v>608</v>
      </c>
      <c r="D12" s="604">
        <v>3811</v>
      </c>
      <c r="E12" s="604">
        <v>4577</v>
      </c>
      <c r="F12" s="595">
        <v>6496</v>
      </c>
      <c r="G12" s="596"/>
      <c r="H12" s="596"/>
      <c r="I12" s="598" t="s">
        <v>529</v>
      </c>
      <c r="J12" s="605">
        <v>6504</v>
      </c>
      <c r="K12" s="606">
        <v>6512</v>
      </c>
      <c r="L12" s="606">
        <v>6520</v>
      </c>
      <c r="M12" s="607">
        <v>6531</v>
      </c>
      <c r="N12" s="601">
        <v>6568</v>
      </c>
      <c r="O12" s="601">
        <v>6577</v>
      </c>
      <c r="P12" s="601"/>
      <c r="Q12" s="601"/>
      <c r="R12" s="601"/>
      <c r="S12" s="601"/>
      <c r="T12" s="601"/>
      <c r="U12" s="595"/>
      <c r="V12" s="602" t="s">
        <v>529</v>
      </c>
      <c r="W12" s="598" t="s">
        <v>529</v>
      </c>
    </row>
    <row r="13" spans="1:23" ht="16.5">
      <c r="A13" s="592" t="s">
        <v>537</v>
      </c>
      <c r="B13" s="568"/>
      <c r="C13" s="593" t="s">
        <v>609</v>
      </c>
      <c r="D13" s="604">
        <v>0</v>
      </c>
      <c r="E13" s="604">
        <v>0</v>
      </c>
      <c r="F13" s="595">
        <v>19</v>
      </c>
      <c r="G13" s="596"/>
      <c r="H13" s="596"/>
      <c r="I13" s="598" t="s">
        <v>529</v>
      </c>
      <c r="J13" s="605">
        <v>23</v>
      </c>
      <c r="K13" s="606">
        <v>23</v>
      </c>
      <c r="L13" s="607">
        <v>31</v>
      </c>
      <c r="M13" s="607">
        <v>87</v>
      </c>
      <c r="N13" s="601">
        <v>87</v>
      </c>
      <c r="O13" s="601">
        <v>67</v>
      </c>
      <c r="P13" s="601"/>
      <c r="Q13" s="601"/>
      <c r="R13" s="601"/>
      <c r="S13" s="601"/>
      <c r="T13" s="601"/>
      <c r="U13" s="595"/>
      <c r="V13" s="602" t="s">
        <v>529</v>
      </c>
      <c r="W13" s="598" t="s">
        <v>529</v>
      </c>
    </row>
    <row r="14" spans="1:23" ht="16.5">
      <c r="A14" s="592" t="s">
        <v>540</v>
      </c>
      <c r="B14" s="603"/>
      <c r="C14" s="593" t="s">
        <v>610</v>
      </c>
      <c r="D14" s="604">
        <v>0</v>
      </c>
      <c r="E14" s="604">
        <v>0</v>
      </c>
      <c r="F14" s="595">
        <v>596</v>
      </c>
      <c r="G14" s="596"/>
      <c r="H14" s="596"/>
      <c r="I14" s="598" t="s">
        <v>529</v>
      </c>
      <c r="J14" s="605">
        <v>618</v>
      </c>
      <c r="K14" s="606">
        <v>493</v>
      </c>
      <c r="L14" s="607">
        <v>465</v>
      </c>
      <c r="M14" s="607">
        <v>131</v>
      </c>
      <c r="N14" s="601">
        <v>219</v>
      </c>
      <c r="O14" s="601">
        <v>4251</v>
      </c>
      <c r="P14" s="601"/>
      <c r="Q14" s="601"/>
      <c r="R14" s="601"/>
      <c r="S14" s="601"/>
      <c r="T14" s="601"/>
      <c r="U14" s="595"/>
      <c r="V14" s="602" t="s">
        <v>529</v>
      </c>
      <c r="W14" s="598" t="s">
        <v>529</v>
      </c>
    </row>
    <row r="15" spans="1:23" ht="17.25" thickBot="1">
      <c r="A15" s="567" t="s">
        <v>542</v>
      </c>
      <c r="B15" s="568"/>
      <c r="C15" s="608" t="s">
        <v>611</v>
      </c>
      <c r="D15" s="259">
        <v>869</v>
      </c>
      <c r="E15" s="259">
        <v>1024</v>
      </c>
      <c r="F15" s="609">
        <v>1443</v>
      </c>
      <c r="G15" s="610"/>
      <c r="H15" s="610"/>
      <c r="I15" s="578" t="s">
        <v>529</v>
      </c>
      <c r="J15" s="611">
        <v>1438</v>
      </c>
      <c r="K15" s="575">
        <v>1337</v>
      </c>
      <c r="L15" s="574">
        <v>1509</v>
      </c>
      <c r="M15" s="574">
        <v>1349</v>
      </c>
      <c r="N15" s="575">
        <v>1885</v>
      </c>
      <c r="O15" s="575">
        <v>2113</v>
      </c>
      <c r="P15" s="575"/>
      <c r="Q15" s="575"/>
      <c r="R15" s="575"/>
      <c r="S15" s="575"/>
      <c r="T15" s="575"/>
      <c r="U15" s="609"/>
      <c r="V15" s="577" t="s">
        <v>529</v>
      </c>
      <c r="W15" s="578" t="s">
        <v>529</v>
      </c>
    </row>
    <row r="16" spans="1:23" ht="17.25" thickBot="1">
      <c r="A16" s="612" t="s">
        <v>545</v>
      </c>
      <c r="B16" s="613"/>
      <c r="C16" s="614"/>
      <c r="D16" s="615">
        <v>1838</v>
      </c>
      <c r="E16" s="615">
        <v>1811</v>
      </c>
      <c r="F16" s="616">
        <v>2420</v>
      </c>
      <c r="G16" s="617"/>
      <c r="H16" s="617"/>
      <c r="I16" s="618" t="s">
        <v>529</v>
      </c>
      <c r="J16" s="616">
        <v>2366</v>
      </c>
      <c r="K16" s="619">
        <v>2112</v>
      </c>
      <c r="L16" s="620">
        <v>2185</v>
      </c>
      <c r="M16" s="620">
        <v>1779</v>
      </c>
      <c r="N16" s="619">
        <v>1808</v>
      </c>
      <c r="O16" s="619">
        <v>6329</v>
      </c>
      <c r="P16" s="619"/>
      <c r="Q16" s="619"/>
      <c r="R16" s="619"/>
      <c r="S16" s="619"/>
      <c r="T16" s="619"/>
      <c r="U16" s="616"/>
      <c r="V16" s="621" t="s">
        <v>529</v>
      </c>
      <c r="W16" s="618" t="s">
        <v>529</v>
      </c>
    </row>
    <row r="17" spans="1:23" ht="16.5">
      <c r="A17" s="567" t="s">
        <v>612</v>
      </c>
      <c r="B17" s="568"/>
      <c r="C17" s="608" t="s">
        <v>613</v>
      </c>
      <c r="D17" s="259">
        <v>833</v>
      </c>
      <c r="E17" s="259">
        <v>540</v>
      </c>
      <c r="F17" s="609">
        <v>401</v>
      </c>
      <c r="G17" s="610"/>
      <c r="H17" s="610"/>
      <c r="I17" s="578" t="s">
        <v>529</v>
      </c>
      <c r="J17" s="611">
        <v>393</v>
      </c>
      <c r="K17" s="575">
        <v>385</v>
      </c>
      <c r="L17" s="574">
        <v>377</v>
      </c>
      <c r="M17" s="574">
        <v>369</v>
      </c>
      <c r="N17" s="575">
        <v>361</v>
      </c>
      <c r="O17" s="575">
        <v>352</v>
      </c>
      <c r="P17" s="575"/>
      <c r="Q17" s="575"/>
      <c r="R17" s="575"/>
      <c r="S17" s="575"/>
      <c r="T17" s="575"/>
      <c r="U17" s="609"/>
      <c r="V17" s="577" t="s">
        <v>529</v>
      </c>
      <c r="W17" s="578" t="s">
        <v>529</v>
      </c>
    </row>
    <row r="18" spans="1:23" ht="16.5">
      <c r="A18" s="592" t="s">
        <v>614</v>
      </c>
      <c r="B18" s="603"/>
      <c r="C18" s="593" t="s">
        <v>615</v>
      </c>
      <c r="D18" s="594">
        <v>584</v>
      </c>
      <c r="E18" s="594">
        <v>483</v>
      </c>
      <c r="F18" s="595">
        <v>781</v>
      </c>
      <c r="G18" s="596"/>
      <c r="H18" s="596"/>
      <c r="I18" s="598" t="s">
        <v>529</v>
      </c>
      <c r="J18" s="595">
        <v>794</v>
      </c>
      <c r="K18" s="601">
        <v>807</v>
      </c>
      <c r="L18" s="600">
        <v>844</v>
      </c>
      <c r="M18" s="600">
        <v>848</v>
      </c>
      <c r="N18" s="601">
        <v>867</v>
      </c>
      <c r="O18" s="601">
        <v>882</v>
      </c>
      <c r="P18" s="601"/>
      <c r="Q18" s="601"/>
      <c r="R18" s="601"/>
      <c r="S18" s="601"/>
      <c r="T18" s="601"/>
      <c r="U18" s="595"/>
      <c r="V18" s="602" t="s">
        <v>529</v>
      </c>
      <c r="W18" s="598" t="s">
        <v>529</v>
      </c>
    </row>
    <row r="19" spans="1:23" ht="16.5">
      <c r="A19" s="592" t="s">
        <v>551</v>
      </c>
      <c r="B19" s="603"/>
      <c r="C19" s="593" t="s">
        <v>616</v>
      </c>
      <c r="D19" s="604">
        <v>0</v>
      </c>
      <c r="E19" s="604">
        <v>0</v>
      </c>
      <c r="F19" s="595">
        <v>0</v>
      </c>
      <c r="G19" s="596"/>
      <c r="H19" s="596"/>
      <c r="I19" s="598" t="s">
        <v>529</v>
      </c>
      <c r="J19" s="605">
        <v>0</v>
      </c>
      <c r="K19" s="606">
        <v>0</v>
      </c>
      <c r="L19" s="607">
        <v>0</v>
      </c>
      <c r="M19" s="607">
        <v>0</v>
      </c>
      <c r="N19" s="601">
        <v>0</v>
      </c>
      <c r="O19" s="601">
        <v>0</v>
      </c>
      <c r="P19" s="601"/>
      <c r="Q19" s="601"/>
      <c r="R19" s="601"/>
      <c r="S19" s="601"/>
      <c r="T19" s="601"/>
      <c r="U19" s="595"/>
      <c r="V19" s="602" t="s">
        <v>529</v>
      </c>
      <c r="W19" s="598" t="s">
        <v>529</v>
      </c>
    </row>
    <row r="20" spans="1:23" ht="16.5">
      <c r="A20" s="592" t="s">
        <v>553</v>
      </c>
      <c r="B20" s="568"/>
      <c r="C20" s="593" t="s">
        <v>617</v>
      </c>
      <c r="D20" s="604">
        <v>225</v>
      </c>
      <c r="E20" s="604">
        <v>259</v>
      </c>
      <c r="F20" s="595">
        <v>1239</v>
      </c>
      <c r="G20" s="596"/>
      <c r="H20" s="596"/>
      <c r="I20" s="598" t="s">
        <v>529</v>
      </c>
      <c r="J20" s="605">
        <v>1155</v>
      </c>
      <c r="K20" s="606">
        <v>896</v>
      </c>
      <c r="L20" s="607">
        <v>964</v>
      </c>
      <c r="M20" s="607">
        <v>556</v>
      </c>
      <c r="N20" s="601">
        <v>580</v>
      </c>
      <c r="O20" s="601">
        <v>5095</v>
      </c>
      <c r="P20" s="601"/>
      <c r="Q20" s="601"/>
      <c r="R20" s="601"/>
      <c r="S20" s="601"/>
      <c r="T20" s="601"/>
      <c r="U20" s="595"/>
      <c r="V20" s="602" t="s">
        <v>529</v>
      </c>
      <c r="W20" s="598" t="s">
        <v>529</v>
      </c>
    </row>
    <row r="21" spans="1:23" ht="17.25" thickBot="1">
      <c r="A21" s="592" t="s">
        <v>555</v>
      </c>
      <c r="B21" s="580"/>
      <c r="C21" s="593" t="s">
        <v>618</v>
      </c>
      <c r="D21" s="604">
        <v>0</v>
      </c>
      <c r="E21" s="604">
        <v>0</v>
      </c>
      <c r="F21" s="595">
        <v>0</v>
      </c>
      <c r="G21" s="622"/>
      <c r="H21" s="622"/>
      <c r="I21" s="598" t="s">
        <v>529</v>
      </c>
      <c r="J21" s="605">
        <v>0</v>
      </c>
      <c r="K21" s="606">
        <v>0</v>
      </c>
      <c r="L21" s="607">
        <v>0</v>
      </c>
      <c r="M21" s="607">
        <v>0</v>
      </c>
      <c r="N21" s="601">
        <v>0</v>
      </c>
      <c r="O21" s="601">
        <v>0</v>
      </c>
      <c r="P21" s="601"/>
      <c r="Q21" s="601"/>
      <c r="R21" s="601"/>
      <c r="S21" s="601"/>
      <c r="T21" s="601"/>
      <c r="U21" s="595"/>
      <c r="V21" s="602" t="s">
        <v>529</v>
      </c>
      <c r="W21" s="598" t="s">
        <v>529</v>
      </c>
    </row>
    <row r="22" spans="1:23" ht="16.5">
      <c r="A22" s="623" t="s">
        <v>557</v>
      </c>
      <c r="B22" s="568"/>
      <c r="C22" s="624"/>
      <c r="D22" s="625">
        <v>6805</v>
      </c>
      <c r="E22" s="625">
        <v>6979</v>
      </c>
      <c r="F22" s="626">
        <v>8746</v>
      </c>
      <c r="G22" s="626"/>
      <c r="H22" s="626"/>
      <c r="I22" s="627">
        <v>8228</v>
      </c>
      <c r="J22" s="628">
        <v>560</v>
      </c>
      <c r="K22" s="599">
        <v>560</v>
      </c>
      <c r="L22" s="599">
        <v>836</v>
      </c>
      <c r="M22" s="599">
        <v>560</v>
      </c>
      <c r="N22" s="599">
        <v>1189</v>
      </c>
      <c r="O22" s="599">
        <v>560</v>
      </c>
      <c r="P22" s="599"/>
      <c r="Q22" s="599"/>
      <c r="R22" s="599"/>
      <c r="S22" s="599"/>
      <c r="T22" s="599"/>
      <c r="U22" s="628"/>
      <c r="V22" s="629">
        <f>SUM(J22:U22)</f>
        <v>4265</v>
      </c>
      <c r="W22" s="630">
        <f>+V22/I22*100</f>
        <v>51.83519688867283</v>
      </c>
    </row>
    <row r="23" spans="1:23" ht="16.5">
      <c r="A23" s="592" t="s">
        <v>559</v>
      </c>
      <c r="B23" s="603"/>
      <c r="C23" s="631"/>
      <c r="D23" s="594"/>
      <c r="E23" s="594"/>
      <c r="F23" s="632">
        <v>130</v>
      </c>
      <c r="G23" s="632"/>
      <c r="H23" s="632"/>
      <c r="I23" s="633">
        <v>0</v>
      </c>
      <c r="J23" s="595">
        <v>0</v>
      </c>
      <c r="K23" s="601">
        <v>0</v>
      </c>
      <c r="L23" s="601">
        <v>0</v>
      </c>
      <c r="M23" s="601">
        <v>0</v>
      </c>
      <c r="N23" s="601">
        <v>0</v>
      </c>
      <c r="O23" s="601">
        <v>0</v>
      </c>
      <c r="P23" s="601"/>
      <c r="Q23" s="601"/>
      <c r="R23" s="601"/>
      <c r="S23" s="601"/>
      <c r="T23" s="601"/>
      <c r="U23" s="595"/>
      <c r="V23" s="634">
        <f>SUM(J23:U23)</f>
        <v>0</v>
      </c>
      <c r="W23" s="635" t="e">
        <f>+V23/I23*100</f>
        <v>#DIV/0!</v>
      </c>
    </row>
    <row r="24" spans="1:23" ht="17.25" thickBot="1">
      <c r="A24" s="636" t="s">
        <v>561</v>
      </c>
      <c r="B24" s="568"/>
      <c r="C24" s="637"/>
      <c r="D24" s="638">
        <v>6505</v>
      </c>
      <c r="E24" s="638">
        <v>6369</v>
      </c>
      <c r="F24" s="639">
        <v>7026</v>
      </c>
      <c r="G24" s="639"/>
      <c r="H24" s="639"/>
      <c r="I24" s="640">
        <v>6710</v>
      </c>
      <c r="J24" s="641">
        <v>560</v>
      </c>
      <c r="K24" s="642">
        <v>560</v>
      </c>
      <c r="L24" s="642">
        <v>560</v>
      </c>
      <c r="M24" s="642">
        <v>560</v>
      </c>
      <c r="N24" s="642">
        <v>568</v>
      </c>
      <c r="O24" s="642">
        <v>560</v>
      </c>
      <c r="P24" s="642"/>
      <c r="Q24" s="642"/>
      <c r="R24" s="642"/>
      <c r="S24" s="642"/>
      <c r="T24" s="642"/>
      <c r="U24" s="641"/>
      <c r="V24" s="643">
        <f>SUM(J24:U24)</f>
        <v>3368</v>
      </c>
      <c r="W24" s="644">
        <f>+V24/I24*100</f>
        <v>50.193740685543965</v>
      </c>
    </row>
    <row r="25" spans="1:23" ht="16.5">
      <c r="A25" s="592" t="s">
        <v>562</v>
      </c>
      <c r="B25" s="645" t="s">
        <v>619</v>
      </c>
      <c r="C25" s="593" t="s">
        <v>620</v>
      </c>
      <c r="D25" s="594">
        <v>2275</v>
      </c>
      <c r="E25" s="594">
        <v>2131</v>
      </c>
      <c r="F25" s="632">
        <v>1301</v>
      </c>
      <c r="G25" s="632"/>
      <c r="H25" s="632"/>
      <c r="I25" s="646">
        <v>1113</v>
      </c>
      <c r="J25" s="595">
        <v>11</v>
      </c>
      <c r="K25" s="601">
        <v>59</v>
      </c>
      <c r="L25" s="601">
        <v>97</v>
      </c>
      <c r="M25" s="601">
        <v>85</v>
      </c>
      <c r="N25" s="601">
        <v>112</v>
      </c>
      <c r="O25" s="601">
        <v>107</v>
      </c>
      <c r="P25" s="601"/>
      <c r="Q25" s="601"/>
      <c r="R25" s="601"/>
      <c r="S25" s="601"/>
      <c r="T25" s="601"/>
      <c r="U25" s="595"/>
      <c r="V25" s="634">
        <f aca="true" t="shared" si="0" ref="V25:V34">SUM(J25:U25)</f>
        <v>471</v>
      </c>
      <c r="W25" s="635">
        <f aca="true" t="shared" si="1" ref="W25:W34">+V25/I25*100</f>
        <v>42.318059299191376</v>
      </c>
    </row>
    <row r="26" spans="1:23" ht="16.5">
      <c r="A26" s="592" t="s">
        <v>564</v>
      </c>
      <c r="B26" s="647" t="s">
        <v>621</v>
      </c>
      <c r="C26" s="593" t="s">
        <v>622</v>
      </c>
      <c r="D26" s="604">
        <v>269</v>
      </c>
      <c r="E26" s="604">
        <v>415</v>
      </c>
      <c r="F26" s="648">
        <v>809</v>
      </c>
      <c r="G26" s="648"/>
      <c r="H26" s="648"/>
      <c r="I26" s="633">
        <v>870</v>
      </c>
      <c r="J26" s="595">
        <v>7</v>
      </c>
      <c r="K26" s="601">
        <v>7</v>
      </c>
      <c r="L26" s="601">
        <v>172</v>
      </c>
      <c r="M26" s="601">
        <v>30</v>
      </c>
      <c r="N26" s="601">
        <v>22</v>
      </c>
      <c r="O26" s="601">
        <v>178</v>
      </c>
      <c r="P26" s="601"/>
      <c r="Q26" s="601"/>
      <c r="R26" s="601"/>
      <c r="S26" s="601"/>
      <c r="T26" s="601"/>
      <c r="U26" s="595"/>
      <c r="V26" s="634">
        <f t="shared" si="0"/>
        <v>416</v>
      </c>
      <c r="W26" s="635">
        <f t="shared" si="1"/>
        <v>47.81609195402299</v>
      </c>
    </row>
    <row r="27" spans="1:23" ht="16.5">
      <c r="A27" s="592" t="s">
        <v>566</v>
      </c>
      <c r="B27" s="649" t="s">
        <v>623</v>
      </c>
      <c r="C27" s="593" t="s">
        <v>624</v>
      </c>
      <c r="D27" s="604">
        <v>0</v>
      </c>
      <c r="E27" s="604">
        <v>1</v>
      </c>
      <c r="F27" s="648">
        <v>1</v>
      </c>
      <c r="G27" s="648"/>
      <c r="H27" s="648"/>
      <c r="I27" s="633">
        <v>0</v>
      </c>
      <c r="J27" s="595">
        <v>0</v>
      </c>
      <c r="K27" s="601">
        <v>0</v>
      </c>
      <c r="L27" s="601">
        <v>0</v>
      </c>
      <c r="M27" s="601">
        <v>0</v>
      </c>
      <c r="N27" s="601"/>
      <c r="O27" s="601">
        <v>0</v>
      </c>
      <c r="P27" s="601"/>
      <c r="Q27" s="601"/>
      <c r="R27" s="601"/>
      <c r="S27" s="601"/>
      <c r="T27" s="601"/>
      <c r="U27" s="595"/>
      <c r="V27" s="634">
        <f t="shared" si="0"/>
        <v>0</v>
      </c>
      <c r="W27" s="635" t="e">
        <f t="shared" si="1"/>
        <v>#DIV/0!</v>
      </c>
    </row>
    <row r="28" spans="1:23" ht="16.5">
      <c r="A28" s="592" t="s">
        <v>568</v>
      </c>
      <c r="B28" s="649" t="s">
        <v>625</v>
      </c>
      <c r="C28" s="593" t="s">
        <v>626</v>
      </c>
      <c r="D28" s="604">
        <v>582</v>
      </c>
      <c r="E28" s="604">
        <v>430</v>
      </c>
      <c r="F28" s="648">
        <v>233</v>
      </c>
      <c r="G28" s="648"/>
      <c r="H28" s="648"/>
      <c r="I28" s="633">
        <v>71</v>
      </c>
      <c r="J28" s="595">
        <v>3</v>
      </c>
      <c r="K28" s="601">
        <v>2</v>
      </c>
      <c r="L28" s="601">
        <v>8</v>
      </c>
      <c r="M28" s="601">
        <v>19</v>
      </c>
      <c r="N28" s="601">
        <v>6</v>
      </c>
      <c r="O28" s="601">
        <v>1</v>
      </c>
      <c r="P28" s="601"/>
      <c r="Q28" s="601"/>
      <c r="R28" s="601"/>
      <c r="S28" s="601"/>
      <c r="T28" s="601"/>
      <c r="U28" s="595"/>
      <c r="V28" s="634">
        <f t="shared" si="0"/>
        <v>39</v>
      </c>
      <c r="W28" s="635">
        <f t="shared" si="1"/>
        <v>54.929577464788736</v>
      </c>
    </row>
    <row r="29" spans="1:23" ht="16.5">
      <c r="A29" s="592" t="s">
        <v>570</v>
      </c>
      <c r="B29" s="647" t="s">
        <v>627</v>
      </c>
      <c r="C29" s="593" t="s">
        <v>628</v>
      </c>
      <c r="D29" s="604">
        <v>566</v>
      </c>
      <c r="E29" s="604">
        <v>656</v>
      </c>
      <c r="F29" s="648">
        <v>496</v>
      </c>
      <c r="G29" s="648"/>
      <c r="H29" s="648"/>
      <c r="I29" s="633">
        <v>637</v>
      </c>
      <c r="J29" s="595">
        <v>19</v>
      </c>
      <c r="K29" s="601">
        <v>26</v>
      </c>
      <c r="L29" s="601">
        <v>34</v>
      </c>
      <c r="M29" s="601">
        <v>36</v>
      </c>
      <c r="N29" s="601">
        <v>33</v>
      </c>
      <c r="O29" s="601">
        <v>44</v>
      </c>
      <c r="P29" s="601"/>
      <c r="Q29" s="601"/>
      <c r="R29" s="601"/>
      <c r="S29" s="601"/>
      <c r="T29" s="601"/>
      <c r="U29" s="595"/>
      <c r="V29" s="634">
        <f t="shared" si="0"/>
        <v>192</v>
      </c>
      <c r="W29" s="635">
        <f t="shared" si="1"/>
        <v>30.141287284144425</v>
      </c>
    </row>
    <row r="30" spans="1:23" ht="16.5">
      <c r="A30" s="592" t="s">
        <v>572</v>
      </c>
      <c r="B30" s="649" t="s">
        <v>629</v>
      </c>
      <c r="C30" s="593" t="s">
        <v>630</v>
      </c>
      <c r="D30" s="604">
        <v>2457</v>
      </c>
      <c r="E30" s="604">
        <v>2785</v>
      </c>
      <c r="F30" s="648">
        <v>4649</v>
      </c>
      <c r="G30" s="648"/>
      <c r="H30" s="648"/>
      <c r="I30" s="633">
        <v>4450</v>
      </c>
      <c r="J30" s="595">
        <v>358</v>
      </c>
      <c r="K30" s="601">
        <v>369</v>
      </c>
      <c r="L30" s="601">
        <v>353</v>
      </c>
      <c r="M30" s="601">
        <v>347</v>
      </c>
      <c r="N30" s="601">
        <v>328</v>
      </c>
      <c r="O30" s="601">
        <v>407</v>
      </c>
      <c r="P30" s="601"/>
      <c r="Q30" s="601"/>
      <c r="R30" s="601"/>
      <c r="S30" s="601"/>
      <c r="T30" s="601"/>
      <c r="U30" s="595"/>
      <c r="V30" s="634">
        <f>SUM(J30:U30)</f>
        <v>2162</v>
      </c>
      <c r="W30" s="635">
        <f>+V30/I30*100</f>
        <v>48.58426966292135</v>
      </c>
    </row>
    <row r="31" spans="1:23" ht="16.5">
      <c r="A31" s="592" t="s">
        <v>574</v>
      </c>
      <c r="B31" s="649" t="s">
        <v>631</v>
      </c>
      <c r="C31" s="593" t="s">
        <v>632</v>
      </c>
      <c r="D31" s="604">
        <v>943</v>
      </c>
      <c r="E31" s="604">
        <v>1044</v>
      </c>
      <c r="F31" s="648">
        <v>1758</v>
      </c>
      <c r="G31" s="648"/>
      <c r="H31" s="648"/>
      <c r="I31" s="633">
        <v>1558</v>
      </c>
      <c r="J31" s="595">
        <v>137</v>
      </c>
      <c r="K31" s="601">
        <v>140</v>
      </c>
      <c r="L31" s="601">
        <v>140</v>
      </c>
      <c r="M31" s="601">
        <v>131</v>
      </c>
      <c r="N31" s="601">
        <v>131</v>
      </c>
      <c r="O31" s="601">
        <v>159</v>
      </c>
      <c r="P31" s="601"/>
      <c r="Q31" s="601"/>
      <c r="R31" s="601"/>
      <c r="S31" s="601"/>
      <c r="T31" s="601"/>
      <c r="U31" s="595"/>
      <c r="V31" s="634">
        <f>SUM(J31:U31)</f>
        <v>838</v>
      </c>
      <c r="W31" s="635">
        <f>+V31/I31*100</f>
        <v>53.78690629011553</v>
      </c>
    </row>
    <row r="32" spans="1:23" ht="16.5">
      <c r="A32" s="592" t="s">
        <v>577</v>
      </c>
      <c r="B32" s="647" t="s">
        <v>633</v>
      </c>
      <c r="C32" s="593" t="s">
        <v>634</v>
      </c>
      <c r="D32" s="604">
        <v>0</v>
      </c>
      <c r="E32" s="604">
        <v>0</v>
      </c>
      <c r="F32" s="648">
        <v>0</v>
      </c>
      <c r="G32" s="648"/>
      <c r="H32" s="648"/>
      <c r="I32" s="633">
        <v>0</v>
      </c>
      <c r="J32" s="595">
        <v>0</v>
      </c>
      <c r="K32" s="601">
        <v>0</v>
      </c>
      <c r="L32" s="601">
        <v>0</v>
      </c>
      <c r="M32" s="601">
        <v>0</v>
      </c>
      <c r="N32" s="601">
        <v>0</v>
      </c>
      <c r="O32" s="601">
        <v>0</v>
      </c>
      <c r="P32" s="601"/>
      <c r="Q32" s="601"/>
      <c r="R32" s="601"/>
      <c r="S32" s="601"/>
      <c r="T32" s="601"/>
      <c r="U32" s="595"/>
      <c r="V32" s="634">
        <f t="shared" si="0"/>
        <v>0</v>
      </c>
      <c r="W32" s="635" t="e">
        <f t="shared" si="1"/>
        <v>#DIV/0!</v>
      </c>
    </row>
    <row r="33" spans="1:23" ht="16.5">
      <c r="A33" s="592" t="s">
        <v>579</v>
      </c>
      <c r="B33" s="649" t="s">
        <v>635</v>
      </c>
      <c r="C33" s="593" t="s">
        <v>636</v>
      </c>
      <c r="D33" s="604">
        <v>318</v>
      </c>
      <c r="E33" s="604">
        <v>252</v>
      </c>
      <c r="F33" s="648">
        <v>88</v>
      </c>
      <c r="G33" s="648"/>
      <c r="H33" s="648"/>
      <c r="I33" s="633">
        <v>98</v>
      </c>
      <c r="J33" s="595">
        <v>8</v>
      </c>
      <c r="K33" s="601">
        <v>8</v>
      </c>
      <c r="L33" s="601">
        <v>8</v>
      </c>
      <c r="M33" s="601">
        <v>8</v>
      </c>
      <c r="N33" s="601">
        <v>8</v>
      </c>
      <c r="O33" s="601">
        <v>8</v>
      </c>
      <c r="P33" s="601"/>
      <c r="Q33" s="601"/>
      <c r="R33" s="601"/>
      <c r="S33" s="601"/>
      <c r="T33" s="601"/>
      <c r="U33" s="595"/>
      <c r="V33" s="634">
        <f t="shared" si="0"/>
        <v>48</v>
      </c>
      <c r="W33" s="635">
        <f t="shared" si="1"/>
        <v>48.97959183673469</v>
      </c>
    </row>
    <row r="34" spans="1:23" ht="17.25" thickBot="1">
      <c r="A34" s="567" t="s">
        <v>637</v>
      </c>
      <c r="B34" s="650"/>
      <c r="C34" s="608"/>
      <c r="D34" s="259">
        <v>98</v>
      </c>
      <c r="E34" s="259">
        <v>128</v>
      </c>
      <c r="F34" s="610">
        <v>70</v>
      </c>
      <c r="G34" s="610"/>
      <c r="H34" s="610"/>
      <c r="I34" s="651">
        <v>81</v>
      </c>
      <c r="J34" s="652">
        <v>1</v>
      </c>
      <c r="K34" s="575">
        <v>2</v>
      </c>
      <c r="L34" s="575">
        <v>5</v>
      </c>
      <c r="M34" s="575">
        <v>9</v>
      </c>
      <c r="N34" s="575">
        <v>16</v>
      </c>
      <c r="O34" s="575">
        <v>7</v>
      </c>
      <c r="P34" s="575"/>
      <c r="Q34" s="575"/>
      <c r="R34" s="575"/>
      <c r="S34" s="575"/>
      <c r="T34" s="575"/>
      <c r="U34" s="609"/>
      <c r="V34" s="653">
        <f t="shared" si="0"/>
        <v>40</v>
      </c>
      <c r="W34" s="654">
        <f t="shared" si="1"/>
        <v>49.382716049382715</v>
      </c>
    </row>
    <row r="35" spans="1:23" ht="17.25" thickBot="1">
      <c r="A35" s="655" t="s">
        <v>638</v>
      </c>
      <c r="B35" s="656"/>
      <c r="C35" s="657" t="s">
        <v>584</v>
      </c>
      <c r="D35" s="658">
        <v>7508</v>
      </c>
      <c r="E35" s="658">
        <f aca="true" t="shared" si="2" ref="E35:U35">SUM(E25:E34)</f>
        <v>7842</v>
      </c>
      <c r="F35" s="617">
        <f>SUM(F25:F34)</f>
        <v>9405</v>
      </c>
      <c r="G35" s="617"/>
      <c r="H35" s="617"/>
      <c r="I35" s="659">
        <f t="shared" si="2"/>
        <v>8878</v>
      </c>
      <c r="J35" s="616">
        <f t="shared" si="2"/>
        <v>544</v>
      </c>
      <c r="K35" s="619">
        <f t="shared" si="2"/>
        <v>613</v>
      </c>
      <c r="L35" s="620">
        <f t="shared" si="2"/>
        <v>817</v>
      </c>
      <c r="M35" s="620">
        <f t="shared" si="2"/>
        <v>665</v>
      </c>
      <c r="N35" s="619">
        <f t="shared" si="2"/>
        <v>656</v>
      </c>
      <c r="O35" s="619">
        <f t="shared" si="2"/>
        <v>911</v>
      </c>
      <c r="P35" s="619">
        <f t="shared" si="2"/>
        <v>0</v>
      </c>
      <c r="Q35" s="619">
        <f t="shared" si="2"/>
        <v>0</v>
      </c>
      <c r="R35" s="619">
        <f t="shared" si="2"/>
        <v>0</v>
      </c>
      <c r="S35" s="619">
        <f>SUM(S25:S34)</f>
        <v>0</v>
      </c>
      <c r="T35" s="619">
        <f t="shared" si="2"/>
        <v>0</v>
      </c>
      <c r="U35" s="619">
        <f t="shared" si="2"/>
        <v>0</v>
      </c>
      <c r="V35" s="660">
        <f>SUM(J35:U35)</f>
        <v>4206</v>
      </c>
      <c r="W35" s="661">
        <f>+V35/I35*100</f>
        <v>47.37553503041225</v>
      </c>
    </row>
    <row r="36" spans="1:23" ht="16.5">
      <c r="A36" s="592" t="s">
        <v>639</v>
      </c>
      <c r="B36" s="645" t="s">
        <v>640</v>
      </c>
      <c r="C36" s="593" t="s">
        <v>641</v>
      </c>
      <c r="D36" s="594">
        <v>0</v>
      </c>
      <c r="E36" s="594">
        <v>0</v>
      </c>
      <c r="F36" s="632">
        <v>0</v>
      </c>
      <c r="G36" s="632"/>
      <c r="H36" s="632"/>
      <c r="I36" s="646">
        <v>0</v>
      </c>
      <c r="J36" s="595">
        <v>0</v>
      </c>
      <c r="K36" s="601">
        <v>0</v>
      </c>
      <c r="L36" s="601">
        <v>0</v>
      </c>
      <c r="M36" s="601">
        <v>0</v>
      </c>
      <c r="N36" s="601">
        <v>0</v>
      </c>
      <c r="O36" s="601">
        <v>0</v>
      </c>
      <c r="P36" s="601"/>
      <c r="Q36" s="601"/>
      <c r="R36" s="601"/>
      <c r="S36" s="601"/>
      <c r="T36" s="601"/>
      <c r="U36" s="595"/>
      <c r="V36" s="634">
        <f aca="true" t="shared" si="3" ref="V36:V41">SUM(J36:U36)</f>
        <v>0</v>
      </c>
      <c r="W36" s="635" t="e">
        <f aca="true" t="shared" si="4" ref="W36:W41">+V36/I36*100</f>
        <v>#DIV/0!</v>
      </c>
    </row>
    <row r="37" spans="1:23" ht="16.5">
      <c r="A37" s="592" t="s">
        <v>642</v>
      </c>
      <c r="B37" s="649" t="s">
        <v>643</v>
      </c>
      <c r="C37" s="593" t="s">
        <v>644</v>
      </c>
      <c r="D37" s="604">
        <v>716</v>
      </c>
      <c r="E37" s="604">
        <v>715</v>
      </c>
      <c r="F37" s="648">
        <v>507</v>
      </c>
      <c r="G37" s="648"/>
      <c r="H37" s="648"/>
      <c r="I37" s="633">
        <v>600</v>
      </c>
      <c r="J37" s="595">
        <v>65</v>
      </c>
      <c r="K37" s="601">
        <v>55</v>
      </c>
      <c r="L37" s="601">
        <v>49</v>
      </c>
      <c r="M37" s="601">
        <v>43</v>
      </c>
      <c r="N37" s="601">
        <v>33</v>
      </c>
      <c r="O37" s="601">
        <v>34</v>
      </c>
      <c r="P37" s="601"/>
      <c r="Q37" s="601"/>
      <c r="R37" s="601"/>
      <c r="S37" s="601"/>
      <c r="T37" s="601"/>
      <c r="U37" s="595"/>
      <c r="V37" s="634">
        <f t="shared" si="3"/>
        <v>279</v>
      </c>
      <c r="W37" s="635">
        <f t="shared" si="4"/>
        <v>46.5</v>
      </c>
    </row>
    <row r="38" spans="1:23" ht="16.5">
      <c r="A38" s="592" t="s">
        <v>645</v>
      </c>
      <c r="B38" s="647" t="s">
        <v>646</v>
      </c>
      <c r="C38" s="593" t="s">
        <v>647</v>
      </c>
      <c r="D38" s="604">
        <v>26</v>
      </c>
      <c r="E38" s="604">
        <v>32</v>
      </c>
      <c r="F38" s="648">
        <v>1</v>
      </c>
      <c r="G38" s="648"/>
      <c r="H38" s="648"/>
      <c r="I38" s="633">
        <v>0</v>
      </c>
      <c r="J38" s="595">
        <v>0</v>
      </c>
      <c r="K38" s="601">
        <v>0</v>
      </c>
      <c r="L38" s="601">
        <v>0</v>
      </c>
      <c r="M38" s="601">
        <v>0</v>
      </c>
      <c r="N38" s="601">
        <v>0</v>
      </c>
      <c r="O38" s="601">
        <v>0</v>
      </c>
      <c r="P38" s="601"/>
      <c r="Q38" s="601"/>
      <c r="R38" s="601"/>
      <c r="S38" s="601"/>
      <c r="T38" s="601"/>
      <c r="U38" s="595"/>
      <c r="V38" s="634">
        <f t="shared" si="3"/>
        <v>0</v>
      </c>
      <c r="W38" s="635" t="e">
        <f t="shared" si="4"/>
        <v>#DIV/0!</v>
      </c>
    </row>
    <row r="39" spans="1:23" ht="16.5">
      <c r="A39" s="592" t="s">
        <v>591</v>
      </c>
      <c r="B39" s="662"/>
      <c r="C39" s="593" t="s">
        <v>592</v>
      </c>
      <c r="D39" s="604">
        <v>6805</v>
      </c>
      <c r="E39" s="604">
        <v>6979</v>
      </c>
      <c r="F39" s="648">
        <v>8616</v>
      </c>
      <c r="G39" s="648"/>
      <c r="H39" s="648"/>
      <c r="I39" s="633">
        <v>8228</v>
      </c>
      <c r="J39" s="595">
        <v>560</v>
      </c>
      <c r="K39" s="601">
        <v>560</v>
      </c>
      <c r="L39" s="601">
        <v>836</v>
      </c>
      <c r="M39" s="601">
        <v>560</v>
      </c>
      <c r="N39" s="601">
        <v>1189</v>
      </c>
      <c r="O39" s="601">
        <v>560</v>
      </c>
      <c r="P39" s="601"/>
      <c r="Q39" s="601"/>
      <c r="R39" s="601"/>
      <c r="S39" s="601"/>
      <c r="T39" s="601"/>
      <c r="U39" s="595"/>
      <c r="V39" s="634">
        <f>SUM(J39:U39)</f>
        <v>4265</v>
      </c>
      <c r="W39" s="635">
        <f t="shared" si="4"/>
        <v>51.83519688867283</v>
      </c>
    </row>
    <row r="40" spans="1:23" ht="17.25" thickBot="1">
      <c r="A40" s="567" t="s">
        <v>594</v>
      </c>
      <c r="B40" s="663"/>
      <c r="C40" s="664"/>
      <c r="D40" s="259">
        <v>25</v>
      </c>
      <c r="E40" s="259">
        <v>406</v>
      </c>
      <c r="F40" s="610">
        <v>306</v>
      </c>
      <c r="G40" s="610"/>
      <c r="H40" s="610"/>
      <c r="I40" s="646">
        <v>50</v>
      </c>
      <c r="J40" s="652">
        <v>10</v>
      </c>
      <c r="K40" s="575">
        <v>17</v>
      </c>
      <c r="L40" s="575">
        <v>5</v>
      </c>
      <c r="M40" s="575">
        <v>22</v>
      </c>
      <c r="N40" s="575">
        <v>12</v>
      </c>
      <c r="O40" s="575">
        <v>36</v>
      </c>
      <c r="P40" s="575"/>
      <c r="Q40" s="575"/>
      <c r="R40" s="575"/>
      <c r="S40" s="575"/>
      <c r="T40" s="575"/>
      <c r="U40" s="609"/>
      <c r="V40" s="634">
        <f>SUM(J40:U40)</f>
        <v>102</v>
      </c>
      <c r="W40" s="635">
        <f t="shared" si="4"/>
        <v>204</v>
      </c>
    </row>
    <row r="41" spans="1:23" ht="17.25" thickBot="1">
      <c r="A41" s="655" t="s">
        <v>648</v>
      </c>
      <c r="B41" s="665"/>
      <c r="C41" s="657" t="s">
        <v>597</v>
      </c>
      <c r="D41" s="658">
        <f aca="true" t="shared" si="5" ref="D41:U41">SUM(D36:D40)</f>
        <v>7572</v>
      </c>
      <c r="E41" s="658">
        <f t="shared" si="5"/>
        <v>8132</v>
      </c>
      <c r="F41" s="617">
        <f>SUM(F36:F40)</f>
        <v>9430</v>
      </c>
      <c r="G41" s="617"/>
      <c r="H41" s="617"/>
      <c r="I41" s="659">
        <f t="shared" si="5"/>
        <v>8878</v>
      </c>
      <c r="J41" s="616">
        <f t="shared" si="5"/>
        <v>635</v>
      </c>
      <c r="K41" s="619">
        <f t="shared" si="5"/>
        <v>632</v>
      </c>
      <c r="L41" s="620">
        <f t="shared" si="5"/>
        <v>890</v>
      </c>
      <c r="M41" s="620">
        <f t="shared" si="5"/>
        <v>625</v>
      </c>
      <c r="N41" s="619">
        <f t="shared" si="5"/>
        <v>1234</v>
      </c>
      <c r="O41" s="619">
        <f t="shared" si="5"/>
        <v>630</v>
      </c>
      <c r="P41" s="619">
        <f t="shared" si="5"/>
        <v>0</v>
      </c>
      <c r="Q41" s="619">
        <f t="shared" si="5"/>
        <v>0</v>
      </c>
      <c r="R41" s="619">
        <f t="shared" si="5"/>
        <v>0</v>
      </c>
      <c r="S41" s="619">
        <f t="shared" si="5"/>
        <v>0</v>
      </c>
      <c r="T41" s="619">
        <f t="shared" si="5"/>
        <v>0</v>
      </c>
      <c r="U41" s="619">
        <f t="shared" si="5"/>
        <v>0</v>
      </c>
      <c r="V41" s="660">
        <f t="shared" si="3"/>
        <v>4646</v>
      </c>
      <c r="W41" s="661">
        <f t="shared" si="4"/>
        <v>52.331606217616574</v>
      </c>
    </row>
    <row r="42" spans="1:23" ht="6.75" customHeight="1" thickBot="1">
      <c r="A42" s="567"/>
      <c r="B42" s="666"/>
      <c r="C42" s="664"/>
      <c r="D42" s="259"/>
      <c r="E42" s="259"/>
      <c r="F42" s="667"/>
      <c r="G42" s="667"/>
      <c r="H42" s="667"/>
      <c r="I42" s="668"/>
      <c r="J42" s="611"/>
      <c r="K42" s="575"/>
      <c r="L42" s="574"/>
      <c r="M42" s="574"/>
      <c r="N42" s="575"/>
      <c r="O42" s="575"/>
      <c r="P42" s="575"/>
      <c r="Q42" s="575"/>
      <c r="R42" s="575"/>
      <c r="S42" s="575"/>
      <c r="T42" s="575"/>
      <c r="U42" s="669"/>
      <c r="V42" s="653"/>
      <c r="W42" s="654"/>
    </row>
    <row r="43" spans="1:23" ht="17.25" thickBot="1">
      <c r="A43" s="670" t="s">
        <v>598</v>
      </c>
      <c r="B43" s="671"/>
      <c r="C43" s="672"/>
      <c r="D43" s="658">
        <f>+D41-D39</f>
        <v>767</v>
      </c>
      <c r="E43" s="658">
        <f>+E41-E39</f>
        <v>1153</v>
      </c>
      <c r="F43" s="617">
        <v>814</v>
      </c>
      <c r="G43" s="617"/>
      <c r="H43" s="617"/>
      <c r="I43" s="659">
        <f aca="true" t="shared" si="6" ref="I43:U43">I36+I37+I38+I40</f>
        <v>650</v>
      </c>
      <c r="J43" s="616">
        <f t="shared" si="6"/>
        <v>75</v>
      </c>
      <c r="K43" s="619">
        <f t="shared" si="6"/>
        <v>72</v>
      </c>
      <c r="L43" s="619">
        <f t="shared" si="6"/>
        <v>54</v>
      </c>
      <c r="M43" s="619">
        <f t="shared" si="6"/>
        <v>65</v>
      </c>
      <c r="N43" s="619">
        <f t="shared" si="6"/>
        <v>45</v>
      </c>
      <c r="O43" s="619">
        <f t="shared" si="6"/>
        <v>70</v>
      </c>
      <c r="P43" s="619">
        <f t="shared" si="6"/>
        <v>0</v>
      </c>
      <c r="Q43" s="619">
        <f t="shared" si="6"/>
        <v>0</v>
      </c>
      <c r="R43" s="619">
        <f t="shared" si="6"/>
        <v>0</v>
      </c>
      <c r="S43" s="619">
        <f t="shared" si="6"/>
        <v>0</v>
      </c>
      <c r="T43" s="619">
        <f t="shared" si="6"/>
        <v>0</v>
      </c>
      <c r="U43" s="659">
        <f t="shared" si="6"/>
        <v>0</v>
      </c>
      <c r="V43" s="660">
        <f>SUM(J43:U43)</f>
        <v>381</v>
      </c>
      <c r="W43" s="661">
        <f>+V43/I43*100</f>
        <v>58.61538461538461</v>
      </c>
    </row>
    <row r="44" spans="1:23" ht="17.25" thickBot="1">
      <c r="A44" s="655" t="s">
        <v>599</v>
      </c>
      <c r="B44" s="671"/>
      <c r="C44" s="657" t="s">
        <v>649</v>
      </c>
      <c r="D44" s="658">
        <f>+D41-D35</f>
        <v>64</v>
      </c>
      <c r="E44" s="658">
        <f>+E41-E35</f>
        <v>290</v>
      </c>
      <c r="F44" s="617">
        <v>25</v>
      </c>
      <c r="G44" s="617"/>
      <c r="H44" s="617"/>
      <c r="I44" s="659">
        <v>0</v>
      </c>
      <c r="J44" s="616">
        <f aca="true" t="shared" si="7" ref="J44:U44">J41-J35</f>
        <v>91</v>
      </c>
      <c r="K44" s="619">
        <f t="shared" si="7"/>
        <v>19</v>
      </c>
      <c r="L44" s="619">
        <f t="shared" si="7"/>
        <v>73</v>
      </c>
      <c r="M44" s="619">
        <f t="shared" si="7"/>
        <v>-40</v>
      </c>
      <c r="N44" s="619">
        <f t="shared" si="7"/>
        <v>578</v>
      </c>
      <c r="O44" s="619">
        <f t="shared" si="7"/>
        <v>-281</v>
      </c>
      <c r="P44" s="619">
        <v>0</v>
      </c>
      <c r="Q44" s="619">
        <f t="shared" si="7"/>
        <v>0</v>
      </c>
      <c r="R44" s="619">
        <f t="shared" si="7"/>
        <v>0</v>
      </c>
      <c r="S44" s="619">
        <f t="shared" si="7"/>
        <v>0</v>
      </c>
      <c r="T44" s="619">
        <f t="shared" si="7"/>
        <v>0</v>
      </c>
      <c r="U44" s="620">
        <f t="shared" si="7"/>
        <v>0</v>
      </c>
      <c r="V44" s="660">
        <f>SUM(J44:U44)</f>
        <v>440</v>
      </c>
      <c r="W44" s="661" t="e">
        <f>+V44/I44*100</f>
        <v>#DIV/0!</v>
      </c>
    </row>
    <row r="45" spans="1:23" ht="17.25" thickBot="1">
      <c r="A45" s="670" t="s">
        <v>650</v>
      </c>
      <c r="B45" s="671"/>
      <c r="C45" s="673"/>
      <c r="D45" s="507">
        <f>+D44-D39</f>
        <v>-6741</v>
      </c>
      <c r="E45" s="507">
        <f>+E44-E39</f>
        <v>-6689</v>
      </c>
      <c r="F45" s="617">
        <f>F43-F35</f>
        <v>-8591</v>
      </c>
      <c r="G45" s="617"/>
      <c r="H45" s="617"/>
      <c r="I45" s="659">
        <f aca="true" t="shared" si="8" ref="I45:U45">I44-I39</f>
        <v>-8228</v>
      </c>
      <c r="J45" s="674">
        <f t="shared" si="8"/>
        <v>-469</v>
      </c>
      <c r="K45" s="619">
        <f t="shared" si="8"/>
        <v>-541</v>
      </c>
      <c r="L45" s="619">
        <f t="shared" si="8"/>
        <v>-763</v>
      </c>
      <c r="M45" s="619">
        <f t="shared" si="8"/>
        <v>-600</v>
      </c>
      <c r="N45" s="619">
        <f t="shared" si="8"/>
        <v>-611</v>
      </c>
      <c r="O45" s="619">
        <f t="shared" si="8"/>
        <v>-841</v>
      </c>
      <c r="P45" s="619">
        <f t="shared" si="8"/>
        <v>0</v>
      </c>
      <c r="Q45" s="619">
        <f t="shared" si="8"/>
        <v>0</v>
      </c>
      <c r="R45" s="619">
        <f t="shared" si="8"/>
        <v>0</v>
      </c>
      <c r="S45" s="619">
        <f t="shared" si="8"/>
        <v>0</v>
      </c>
      <c r="T45" s="619">
        <f t="shared" si="8"/>
        <v>0</v>
      </c>
      <c r="U45" s="659">
        <f t="shared" si="8"/>
        <v>0</v>
      </c>
      <c r="V45" s="660">
        <f>SUM(J45:U45)</f>
        <v>-3825</v>
      </c>
      <c r="W45" s="661">
        <f>+V45/I45*100</f>
        <v>46.48760330578512</v>
      </c>
    </row>
  </sheetData>
  <sheetProtection/>
  <mergeCells count="1">
    <mergeCell ref="C5:G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37.7109375" style="0" customWidth="1"/>
    <col min="2" max="2" width="13.57421875" style="0" customWidth="1"/>
    <col min="3" max="4" width="0" style="0" hidden="1" customWidth="1"/>
    <col min="5" max="5" width="6.421875" style="349" customWidth="1"/>
    <col min="6" max="6" width="11.7109375" style="0" customWidth="1"/>
    <col min="7" max="8" width="11.57421875" style="0" customWidth="1"/>
    <col min="9" max="10" width="11.421875" style="0" customWidth="1"/>
    <col min="19" max="19" width="9.28125" style="0" customWidth="1"/>
    <col min="24" max="24" width="9.00390625" style="349" customWidth="1"/>
  </cols>
  <sheetData>
    <row r="1" spans="1:10" ht="26.25">
      <c r="A1" s="348" t="s">
        <v>500</v>
      </c>
      <c r="J1" s="235"/>
    </row>
    <row r="2" spans="1:10" ht="21.75" customHeight="1">
      <c r="A2" s="675" t="s">
        <v>654</v>
      </c>
      <c r="B2" s="351"/>
      <c r="J2" s="235"/>
    </row>
    <row r="3" spans="1:10" ht="12.75">
      <c r="A3" s="235"/>
      <c r="J3" s="235"/>
    </row>
    <row r="4" spans="2:10" ht="13.5" thickBot="1">
      <c r="B4" s="352"/>
      <c r="C4" s="352"/>
      <c r="D4" s="352"/>
      <c r="E4" s="353"/>
      <c r="F4" s="352"/>
      <c r="G4" s="352"/>
      <c r="J4" s="235"/>
    </row>
    <row r="5" spans="1:10" ht="16.5" thickBot="1">
      <c r="A5" s="234" t="s">
        <v>502</v>
      </c>
      <c r="B5" s="676" t="s">
        <v>651</v>
      </c>
      <c r="C5" s="677"/>
      <c r="D5" s="677"/>
      <c r="E5" s="678"/>
      <c r="F5" s="677"/>
      <c r="G5" s="679"/>
      <c r="H5" s="359"/>
      <c r="I5" s="359"/>
      <c r="J5" s="234"/>
    </row>
    <row r="6" spans="1:10" ht="23.25" customHeight="1" thickBot="1">
      <c r="A6" s="235" t="s">
        <v>503</v>
      </c>
      <c r="J6" s="235"/>
    </row>
    <row r="7" spans="1:24" ht="15">
      <c r="A7" s="680"/>
      <c r="B7" s="681"/>
      <c r="C7" s="681"/>
      <c r="D7" s="681"/>
      <c r="E7" s="682"/>
      <c r="F7" s="681"/>
      <c r="G7" s="683"/>
      <c r="H7" s="683"/>
      <c r="I7" s="684" t="s">
        <v>6</v>
      </c>
      <c r="J7" s="685"/>
      <c r="K7" s="686"/>
      <c r="L7" s="686"/>
      <c r="M7" s="686"/>
      <c r="N7" s="686"/>
      <c r="O7" s="687" t="s">
        <v>504</v>
      </c>
      <c r="P7" s="686"/>
      <c r="Q7" s="686"/>
      <c r="R7" s="686"/>
      <c r="S7" s="686"/>
      <c r="T7" s="686"/>
      <c r="U7" s="686"/>
      <c r="V7" s="688" t="s">
        <v>505</v>
      </c>
      <c r="W7" s="689" t="s">
        <v>506</v>
      </c>
      <c r="X7"/>
    </row>
    <row r="8" spans="1:24" ht="13.5" thickBot="1">
      <c r="A8" s="690" t="s">
        <v>4</v>
      </c>
      <c r="B8" s="691" t="s">
        <v>507</v>
      </c>
      <c r="C8" s="691" t="s">
        <v>508</v>
      </c>
      <c r="D8" s="691" t="s">
        <v>509</v>
      </c>
      <c r="E8" s="691" t="s">
        <v>510</v>
      </c>
      <c r="F8" s="691" t="s">
        <v>511</v>
      </c>
      <c r="G8" s="692" t="s">
        <v>512</v>
      </c>
      <c r="H8" s="692" t="s">
        <v>513</v>
      </c>
      <c r="I8" s="693">
        <v>2011</v>
      </c>
      <c r="J8" s="694" t="s">
        <v>514</v>
      </c>
      <c r="K8" s="695" t="s">
        <v>515</v>
      </c>
      <c r="L8" s="695" t="s">
        <v>516</v>
      </c>
      <c r="M8" s="695" t="s">
        <v>517</v>
      </c>
      <c r="N8" s="695" t="s">
        <v>518</v>
      </c>
      <c r="O8" s="695" t="s">
        <v>519</v>
      </c>
      <c r="P8" s="695" t="s">
        <v>520</v>
      </c>
      <c r="Q8" s="695" t="s">
        <v>521</v>
      </c>
      <c r="R8" s="695" t="s">
        <v>522</v>
      </c>
      <c r="S8" s="695" t="s">
        <v>523</v>
      </c>
      <c r="T8" s="695" t="s">
        <v>524</v>
      </c>
      <c r="U8" s="694" t="s">
        <v>525</v>
      </c>
      <c r="V8" s="696" t="s">
        <v>526</v>
      </c>
      <c r="W8" s="697" t="s">
        <v>527</v>
      </c>
      <c r="X8"/>
    </row>
    <row r="9" spans="1:24" ht="12.75">
      <c r="A9" s="698" t="s">
        <v>528</v>
      </c>
      <c r="B9" s="699"/>
      <c r="C9" s="700">
        <v>104</v>
      </c>
      <c r="D9" s="700">
        <v>104</v>
      </c>
      <c r="E9" s="701"/>
      <c r="F9" s="702">
        <v>12</v>
      </c>
      <c r="G9" s="703">
        <v>12</v>
      </c>
      <c r="H9" s="703">
        <v>11</v>
      </c>
      <c r="I9" s="704"/>
      <c r="J9" s="705">
        <v>11</v>
      </c>
      <c r="K9" s="706">
        <v>12</v>
      </c>
      <c r="L9" s="706">
        <v>11</v>
      </c>
      <c r="M9" s="706">
        <v>12</v>
      </c>
      <c r="N9" s="707">
        <v>12</v>
      </c>
      <c r="O9" s="707">
        <v>12</v>
      </c>
      <c r="P9" s="707"/>
      <c r="Q9" s="707"/>
      <c r="R9" s="707"/>
      <c r="S9" s="707"/>
      <c r="T9" s="707"/>
      <c r="U9" s="708"/>
      <c r="V9" s="709" t="s">
        <v>529</v>
      </c>
      <c r="W9" s="710" t="s">
        <v>529</v>
      </c>
      <c r="X9"/>
    </row>
    <row r="10" spans="1:24" ht="13.5" thickBot="1">
      <c r="A10" s="711" t="s">
        <v>530</v>
      </c>
      <c r="B10" s="712"/>
      <c r="C10" s="713">
        <v>101</v>
      </c>
      <c r="D10" s="713">
        <v>104</v>
      </c>
      <c r="E10" s="714"/>
      <c r="F10" s="713">
        <v>10.5</v>
      </c>
      <c r="G10" s="715">
        <v>11.5</v>
      </c>
      <c r="H10" s="715">
        <v>9.5</v>
      </c>
      <c r="I10" s="716"/>
      <c r="J10" s="715">
        <v>9.5</v>
      </c>
      <c r="K10" s="717">
        <v>10.5</v>
      </c>
      <c r="L10" s="718">
        <v>9.5</v>
      </c>
      <c r="M10" s="718">
        <v>10</v>
      </c>
      <c r="N10" s="717">
        <v>10</v>
      </c>
      <c r="O10" s="717">
        <v>10</v>
      </c>
      <c r="P10" s="717"/>
      <c r="Q10" s="717"/>
      <c r="R10" s="717"/>
      <c r="S10" s="717"/>
      <c r="T10" s="717"/>
      <c r="U10" s="715"/>
      <c r="V10" s="719"/>
      <c r="W10" s="720" t="s">
        <v>529</v>
      </c>
      <c r="X10"/>
    </row>
    <row r="11" spans="1:24" ht="12.75">
      <c r="A11" s="721" t="s">
        <v>531</v>
      </c>
      <c r="B11" s="722" t="s">
        <v>532</v>
      </c>
      <c r="C11" s="723">
        <v>37915</v>
      </c>
      <c r="D11" s="723">
        <v>39774</v>
      </c>
      <c r="E11" s="724" t="s">
        <v>533</v>
      </c>
      <c r="F11" s="725">
        <v>4288</v>
      </c>
      <c r="G11" s="726">
        <v>4414</v>
      </c>
      <c r="H11" s="726">
        <v>5262</v>
      </c>
      <c r="I11" s="727" t="s">
        <v>529</v>
      </c>
      <c r="J11" s="728">
        <v>5262</v>
      </c>
      <c r="K11" s="729">
        <v>5262</v>
      </c>
      <c r="L11" s="730">
        <v>5272</v>
      </c>
      <c r="M11" s="730">
        <v>5273</v>
      </c>
      <c r="N11" s="729">
        <v>5273</v>
      </c>
      <c r="O11" s="729">
        <v>5322</v>
      </c>
      <c r="P11" s="731"/>
      <c r="Q11" s="731"/>
      <c r="R11" s="731"/>
      <c r="S11" s="731"/>
      <c r="T11" s="731"/>
      <c r="U11" s="726"/>
      <c r="V11" s="732" t="s">
        <v>529</v>
      </c>
      <c r="W11" s="733" t="s">
        <v>529</v>
      </c>
      <c r="X11"/>
    </row>
    <row r="12" spans="1:24" ht="12.75">
      <c r="A12" s="734" t="s">
        <v>534</v>
      </c>
      <c r="B12" s="735" t="s">
        <v>535</v>
      </c>
      <c r="C12" s="736">
        <v>-16164</v>
      </c>
      <c r="D12" s="736">
        <v>-17825</v>
      </c>
      <c r="E12" s="724" t="s">
        <v>536</v>
      </c>
      <c r="F12" s="725">
        <v>-4023</v>
      </c>
      <c r="G12" s="726">
        <v>-4195</v>
      </c>
      <c r="H12" s="726">
        <v>-4392</v>
      </c>
      <c r="I12" s="737" t="s">
        <v>529</v>
      </c>
      <c r="J12" s="738">
        <v>-4403</v>
      </c>
      <c r="K12" s="739">
        <v>-4414</v>
      </c>
      <c r="L12" s="740">
        <v>-4435</v>
      </c>
      <c r="M12" s="740">
        <v>-4447</v>
      </c>
      <c r="N12" s="729">
        <v>-4505</v>
      </c>
      <c r="O12" s="729">
        <v>-4517</v>
      </c>
      <c r="P12" s="731"/>
      <c r="Q12" s="731"/>
      <c r="R12" s="731"/>
      <c r="S12" s="731"/>
      <c r="T12" s="731"/>
      <c r="U12" s="726"/>
      <c r="V12" s="732" t="s">
        <v>529</v>
      </c>
      <c r="W12" s="733" t="s">
        <v>529</v>
      </c>
      <c r="X12"/>
    </row>
    <row r="13" spans="1:24" ht="12.75">
      <c r="A13" s="734" t="s">
        <v>537</v>
      </c>
      <c r="B13" s="735" t="s">
        <v>538</v>
      </c>
      <c r="C13" s="736">
        <v>604</v>
      </c>
      <c r="D13" s="736">
        <v>619</v>
      </c>
      <c r="E13" s="724" t="s">
        <v>539</v>
      </c>
      <c r="F13" s="725">
        <v>43</v>
      </c>
      <c r="G13" s="726">
        <v>42</v>
      </c>
      <c r="H13" s="726">
        <v>94</v>
      </c>
      <c r="I13" s="737" t="s">
        <v>529</v>
      </c>
      <c r="J13" s="738">
        <v>94</v>
      </c>
      <c r="K13" s="739">
        <v>93</v>
      </c>
      <c r="L13" s="740">
        <v>93</v>
      </c>
      <c r="M13" s="740">
        <v>93</v>
      </c>
      <c r="N13" s="729">
        <v>93</v>
      </c>
      <c r="O13" s="729">
        <v>92</v>
      </c>
      <c r="P13" s="731"/>
      <c r="Q13" s="731"/>
      <c r="R13" s="731"/>
      <c r="S13" s="731"/>
      <c r="T13" s="731"/>
      <c r="U13" s="726"/>
      <c r="V13" s="732" t="s">
        <v>529</v>
      </c>
      <c r="W13" s="733" t="s">
        <v>529</v>
      </c>
      <c r="X13"/>
    </row>
    <row r="14" spans="1:24" ht="12.75">
      <c r="A14" s="734" t="s">
        <v>540</v>
      </c>
      <c r="B14" s="735" t="s">
        <v>541</v>
      </c>
      <c r="C14" s="736">
        <v>221</v>
      </c>
      <c r="D14" s="736">
        <v>610</v>
      </c>
      <c r="E14" s="724" t="s">
        <v>529</v>
      </c>
      <c r="F14" s="725">
        <v>647</v>
      </c>
      <c r="G14" s="726">
        <v>865</v>
      </c>
      <c r="H14" s="726">
        <v>649</v>
      </c>
      <c r="I14" s="737" t="s">
        <v>529</v>
      </c>
      <c r="J14" s="738">
        <v>667</v>
      </c>
      <c r="K14" s="739">
        <v>706</v>
      </c>
      <c r="L14" s="740">
        <v>295</v>
      </c>
      <c r="M14" s="740">
        <v>64</v>
      </c>
      <c r="N14" s="729">
        <v>220</v>
      </c>
      <c r="O14" s="729">
        <v>290</v>
      </c>
      <c r="P14" s="731"/>
      <c r="Q14" s="731"/>
      <c r="R14" s="731"/>
      <c r="S14" s="731"/>
      <c r="T14" s="731"/>
      <c r="U14" s="726"/>
      <c r="V14" s="732" t="s">
        <v>529</v>
      </c>
      <c r="W14" s="733" t="s">
        <v>529</v>
      </c>
      <c r="X14"/>
    </row>
    <row r="15" spans="1:24" ht="13.5" thickBot="1">
      <c r="A15" s="698" t="s">
        <v>542</v>
      </c>
      <c r="B15" s="741" t="s">
        <v>543</v>
      </c>
      <c r="C15" s="742">
        <v>2021</v>
      </c>
      <c r="D15" s="742">
        <v>852</v>
      </c>
      <c r="E15" s="743" t="s">
        <v>544</v>
      </c>
      <c r="F15" s="744">
        <v>1190</v>
      </c>
      <c r="G15" s="745">
        <v>765</v>
      </c>
      <c r="H15" s="745">
        <v>933</v>
      </c>
      <c r="I15" s="746" t="s">
        <v>529</v>
      </c>
      <c r="J15" s="429">
        <v>570</v>
      </c>
      <c r="K15" s="747">
        <v>627</v>
      </c>
      <c r="L15" s="748">
        <v>580</v>
      </c>
      <c r="M15" s="748">
        <v>632</v>
      </c>
      <c r="N15" s="747">
        <v>645</v>
      </c>
      <c r="O15" s="747">
        <v>697</v>
      </c>
      <c r="P15" s="749"/>
      <c r="Q15" s="749"/>
      <c r="R15" s="749"/>
      <c r="S15" s="749"/>
      <c r="T15" s="749"/>
      <c r="U15" s="750"/>
      <c r="V15" s="751" t="s">
        <v>529</v>
      </c>
      <c r="W15" s="710" t="s">
        <v>529</v>
      </c>
      <c r="X15"/>
    </row>
    <row r="16" spans="1:24" ht="13.5" thickBot="1">
      <c r="A16" s="752" t="s">
        <v>545</v>
      </c>
      <c r="B16" s="753"/>
      <c r="C16" s="754">
        <v>24618</v>
      </c>
      <c r="D16" s="754">
        <v>24087</v>
      </c>
      <c r="E16" s="755"/>
      <c r="F16" s="756">
        <v>2146</v>
      </c>
      <c r="G16" s="757">
        <v>1893</v>
      </c>
      <c r="H16" s="757">
        <v>2546</v>
      </c>
      <c r="I16" s="758" t="s">
        <v>529</v>
      </c>
      <c r="J16" s="759">
        <f>SUM(J11:J15)</f>
        <v>2190</v>
      </c>
      <c r="K16" s="760">
        <f>SUM(K11:K15)</f>
        <v>2274</v>
      </c>
      <c r="L16" s="761">
        <f>SUM(L11:L15)</f>
        <v>1805</v>
      </c>
      <c r="M16" s="761">
        <v>1615</v>
      </c>
      <c r="N16" s="762">
        <v>1726</v>
      </c>
      <c r="O16" s="762">
        <v>1884</v>
      </c>
      <c r="P16" s="763"/>
      <c r="Q16" s="763"/>
      <c r="R16" s="763"/>
      <c r="S16" s="763"/>
      <c r="T16" s="763"/>
      <c r="U16" s="757"/>
      <c r="V16" s="764" t="s">
        <v>529</v>
      </c>
      <c r="W16" s="765" t="s">
        <v>529</v>
      </c>
      <c r="X16"/>
    </row>
    <row r="17" spans="1:24" ht="12.75">
      <c r="A17" s="698" t="s">
        <v>546</v>
      </c>
      <c r="B17" s="722" t="s">
        <v>547</v>
      </c>
      <c r="C17" s="723">
        <v>7043</v>
      </c>
      <c r="D17" s="723">
        <v>7240</v>
      </c>
      <c r="E17" s="743">
        <v>401</v>
      </c>
      <c r="F17" s="744">
        <v>265</v>
      </c>
      <c r="G17" s="745">
        <v>220</v>
      </c>
      <c r="H17" s="745">
        <v>1005</v>
      </c>
      <c r="I17" s="727" t="s">
        <v>529</v>
      </c>
      <c r="J17" s="429">
        <v>859</v>
      </c>
      <c r="K17" s="747">
        <v>848</v>
      </c>
      <c r="L17" s="748">
        <v>837</v>
      </c>
      <c r="M17" s="748">
        <v>1127</v>
      </c>
      <c r="N17" s="747">
        <v>815</v>
      </c>
      <c r="O17" s="747">
        <v>804</v>
      </c>
      <c r="P17" s="749"/>
      <c r="Q17" s="749"/>
      <c r="R17" s="749"/>
      <c r="S17" s="749"/>
      <c r="T17" s="749"/>
      <c r="U17" s="750"/>
      <c r="V17" s="751" t="s">
        <v>529</v>
      </c>
      <c r="W17" s="710" t="s">
        <v>529</v>
      </c>
      <c r="X17"/>
    </row>
    <row r="18" spans="1:24" ht="12.75">
      <c r="A18" s="734" t="s">
        <v>548</v>
      </c>
      <c r="B18" s="735" t="s">
        <v>549</v>
      </c>
      <c r="C18" s="736">
        <v>1001</v>
      </c>
      <c r="D18" s="736">
        <v>820</v>
      </c>
      <c r="E18" s="724" t="s">
        <v>550</v>
      </c>
      <c r="F18" s="725">
        <v>924</v>
      </c>
      <c r="G18" s="726">
        <v>656</v>
      </c>
      <c r="H18" s="726">
        <v>133</v>
      </c>
      <c r="I18" s="737" t="s">
        <v>529</v>
      </c>
      <c r="J18" s="728">
        <v>144</v>
      </c>
      <c r="K18" s="729">
        <v>154</v>
      </c>
      <c r="L18" s="730">
        <v>166</v>
      </c>
      <c r="M18" s="730">
        <v>177</v>
      </c>
      <c r="N18" s="729">
        <v>187</v>
      </c>
      <c r="O18" s="729">
        <v>197</v>
      </c>
      <c r="P18" s="731"/>
      <c r="Q18" s="731"/>
      <c r="R18" s="731"/>
      <c r="S18" s="731"/>
      <c r="T18" s="731"/>
      <c r="U18" s="726"/>
      <c r="V18" s="732" t="s">
        <v>529</v>
      </c>
      <c r="W18" s="733" t="s">
        <v>529</v>
      </c>
      <c r="X18"/>
    </row>
    <row r="19" spans="1:24" ht="12.75">
      <c r="A19" s="734" t="s">
        <v>551</v>
      </c>
      <c r="B19" s="735" t="s">
        <v>552</v>
      </c>
      <c r="C19" s="736">
        <v>14718</v>
      </c>
      <c r="D19" s="736">
        <v>14718</v>
      </c>
      <c r="E19" s="724" t="s">
        <v>529</v>
      </c>
      <c r="F19" s="725">
        <v>0</v>
      </c>
      <c r="G19" s="726">
        <v>0</v>
      </c>
      <c r="H19" s="726">
        <v>0</v>
      </c>
      <c r="I19" s="737" t="s">
        <v>529</v>
      </c>
      <c r="J19" s="738">
        <v>0</v>
      </c>
      <c r="K19" s="739">
        <v>0</v>
      </c>
      <c r="L19" s="740">
        <v>0</v>
      </c>
      <c r="M19" s="740">
        <v>0</v>
      </c>
      <c r="N19" s="729">
        <v>0</v>
      </c>
      <c r="O19" s="729">
        <v>0</v>
      </c>
      <c r="P19" s="731"/>
      <c r="Q19" s="731"/>
      <c r="R19" s="731"/>
      <c r="S19" s="731"/>
      <c r="T19" s="731"/>
      <c r="U19" s="726"/>
      <c r="V19" s="732" t="s">
        <v>529</v>
      </c>
      <c r="W19" s="733" t="s">
        <v>529</v>
      </c>
      <c r="X19"/>
    </row>
    <row r="20" spans="1:24" ht="12.75">
      <c r="A20" s="734" t="s">
        <v>553</v>
      </c>
      <c r="B20" s="735" t="s">
        <v>554</v>
      </c>
      <c r="C20" s="736">
        <v>1758</v>
      </c>
      <c r="D20" s="736">
        <v>1762</v>
      </c>
      <c r="E20" s="724" t="s">
        <v>529</v>
      </c>
      <c r="F20" s="725">
        <v>525</v>
      </c>
      <c r="G20" s="726">
        <v>636</v>
      </c>
      <c r="H20" s="726">
        <v>1541</v>
      </c>
      <c r="I20" s="737" t="s">
        <v>529</v>
      </c>
      <c r="J20" s="738">
        <v>929</v>
      </c>
      <c r="K20" s="739">
        <v>891</v>
      </c>
      <c r="L20" s="740">
        <v>662</v>
      </c>
      <c r="M20" s="740">
        <v>488</v>
      </c>
      <c r="N20" s="729">
        <v>646</v>
      </c>
      <c r="O20" s="729">
        <v>745</v>
      </c>
      <c r="P20" s="731"/>
      <c r="Q20" s="731"/>
      <c r="R20" s="731"/>
      <c r="S20" s="731"/>
      <c r="T20" s="731"/>
      <c r="U20" s="726"/>
      <c r="V20" s="732" t="s">
        <v>529</v>
      </c>
      <c r="W20" s="733" t="s">
        <v>529</v>
      </c>
      <c r="X20"/>
    </row>
    <row r="21" spans="1:24" ht="13.5" thickBot="1">
      <c r="A21" s="711" t="s">
        <v>555</v>
      </c>
      <c r="B21" s="766" t="s">
        <v>556</v>
      </c>
      <c r="C21" s="767">
        <v>0</v>
      </c>
      <c r="D21" s="767">
        <v>0</v>
      </c>
      <c r="E21" s="768" t="s">
        <v>529</v>
      </c>
      <c r="F21" s="725">
        <v>0</v>
      </c>
      <c r="G21" s="726">
        <v>0</v>
      </c>
      <c r="H21" s="726">
        <v>0</v>
      </c>
      <c r="I21" s="769" t="s">
        <v>529</v>
      </c>
      <c r="J21" s="738">
        <v>0</v>
      </c>
      <c r="K21" s="739">
        <v>0</v>
      </c>
      <c r="L21" s="740">
        <v>0</v>
      </c>
      <c r="M21" s="740">
        <v>0</v>
      </c>
      <c r="N21" s="729">
        <v>0</v>
      </c>
      <c r="O21" s="729">
        <v>0</v>
      </c>
      <c r="P21" s="731"/>
      <c r="Q21" s="731"/>
      <c r="R21" s="731"/>
      <c r="S21" s="731"/>
      <c r="T21" s="731"/>
      <c r="U21" s="726"/>
      <c r="V21" s="770" t="s">
        <v>529</v>
      </c>
      <c r="W21" s="771" t="s">
        <v>529</v>
      </c>
      <c r="X21"/>
    </row>
    <row r="22" spans="1:24" ht="15">
      <c r="A22" s="772" t="s">
        <v>557</v>
      </c>
      <c r="B22" s="722" t="s">
        <v>558</v>
      </c>
      <c r="C22" s="723">
        <v>12472</v>
      </c>
      <c r="D22" s="723">
        <v>13728</v>
      </c>
      <c r="E22" s="773" t="s">
        <v>529</v>
      </c>
      <c r="F22" s="774">
        <v>6653</v>
      </c>
      <c r="G22" s="775">
        <v>9399</v>
      </c>
      <c r="H22" s="775">
        <v>13770</v>
      </c>
      <c r="I22" s="776">
        <v>6555</v>
      </c>
      <c r="J22" s="777">
        <v>500</v>
      </c>
      <c r="K22" s="778">
        <v>500</v>
      </c>
      <c r="L22" s="779">
        <v>866</v>
      </c>
      <c r="M22" s="779">
        <v>500</v>
      </c>
      <c r="N22" s="779">
        <v>500</v>
      </c>
      <c r="O22" s="779">
        <v>500</v>
      </c>
      <c r="P22" s="779"/>
      <c r="Q22" s="779"/>
      <c r="R22" s="779"/>
      <c r="S22" s="779"/>
      <c r="T22" s="779"/>
      <c r="U22" s="775"/>
      <c r="V22" s="780">
        <f aca="true" t="shared" si="0" ref="V22:V40">SUM(J22:U22)</f>
        <v>3366</v>
      </c>
      <c r="W22" s="781">
        <f>IF(I22&lt;&gt;0,+V22/I22*100,"   ???")</f>
        <v>51.35011441647597</v>
      </c>
      <c r="X22"/>
    </row>
    <row r="23" spans="1:24" ht="15">
      <c r="A23" s="734" t="s">
        <v>559</v>
      </c>
      <c r="B23" s="735" t="s">
        <v>560</v>
      </c>
      <c r="C23" s="736">
        <v>0</v>
      </c>
      <c r="D23" s="736">
        <v>0</v>
      </c>
      <c r="E23" s="782" t="s">
        <v>529</v>
      </c>
      <c r="F23" s="783">
        <v>100</v>
      </c>
      <c r="G23" s="726">
        <v>0</v>
      </c>
      <c r="H23" s="726">
        <v>651</v>
      </c>
      <c r="I23" s="784"/>
      <c r="J23" s="785"/>
      <c r="K23" s="786">
        <v>0</v>
      </c>
      <c r="L23" s="731">
        <v>0</v>
      </c>
      <c r="M23" s="731">
        <v>0</v>
      </c>
      <c r="N23" s="731">
        <v>0</v>
      </c>
      <c r="O23" s="731">
        <v>0</v>
      </c>
      <c r="P23" s="731"/>
      <c r="Q23" s="731"/>
      <c r="R23" s="731"/>
      <c r="S23" s="731"/>
      <c r="T23" s="731"/>
      <c r="U23" s="726"/>
      <c r="V23" s="787">
        <f t="shared" si="0"/>
        <v>0</v>
      </c>
      <c r="W23" s="788">
        <v>0</v>
      </c>
      <c r="X23"/>
    </row>
    <row r="24" spans="1:24" ht="15.75" thickBot="1">
      <c r="A24" s="711" t="s">
        <v>561</v>
      </c>
      <c r="B24" s="766" t="s">
        <v>560</v>
      </c>
      <c r="C24" s="767">
        <v>0</v>
      </c>
      <c r="D24" s="767">
        <v>1215</v>
      </c>
      <c r="E24" s="789">
        <v>672</v>
      </c>
      <c r="F24" s="790">
        <v>6427</v>
      </c>
      <c r="G24" s="745">
        <v>6586</v>
      </c>
      <c r="H24" s="745">
        <v>11720</v>
      </c>
      <c r="I24" s="791">
        <v>6366</v>
      </c>
      <c r="J24" s="477">
        <v>500</v>
      </c>
      <c r="K24" s="792">
        <v>500</v>
      </c>
      <c r="L24" s="749">
        <v>866</v>
      </c>
      <c r="M24" s="749">
        <v>500</v>
      </c>
      <c r="N24" s="749">
        <v>500</v>
      </c>
      <c r="O24" s="749">
        <v>500</v>
      </c>
      <c r="P24" s="749"/>
      <c r="Q24" s="749"/>
      <c r="R24" s="749"/>
      <c r="S24" s="749"/>
      <c r="T24" s="749"/>
      <c r="U24" s="750"/>
      <c r="V24" s="793">
        <f t="shared" si="0"/>
        <v>3366</v>
      </c>
      <c r="W24" s="794">
        <f aca="true" t="shared" si="1" ref="W24:W31">IF(I24&lt;&gt;0,+V24/I24*100,"   ???")</f>
        <v>52.874646559849204</v>
      </c>
      <c r="X24"/>
    </row>
    <row r="25" spans="1:24" ht="15">
      <c r="A25" s="721" t="s">
        <v>562</v>
      </c>
      <c r="B25" s="722" t="s">
        <v>563</v>
      </c>
      <c r="C25" s="723">
        <v>6341</v>
      </c>
      <c r="D25" s="723">
        <v>6960</v>
      </c>
      <c r="E25" s="773">
        <v>501</v>
      </c>
      <c r="F25" s="795">
        <v>559</v>
      </c>
      <c r="G25" s="796">
        <v>552</v>
      </c>
      <c r="H25" s="796">
        <v>357</v>
      </c>
      <c r="I25" s="797">
        <v>400</v>
      </c>
      <c r="J25" s="798">
        <v>5</v>
      </c>
      <c r="K25" s="778">
        <v>8</v>
      </c>
      <c r="L25" s="778">
        <v>27</v>
      </c>
      <c r="M25" s="778">
        <v>15</v>
      </c>
      <c r="N25" s="778">
        <v>81</v>
      </c>
      <c r="O25" s="778">
        <v>13</v>
      </c>
      <c r="P25" s="778"/>
      <c r="Q25" s="778"/>
      <c r="R25" s="778"/>
      <c r="S25" s="778"/>
      <c r="T25" s="778"/>
      <c r="U25" s="799"/>
      <c r="V25" s="800">
        <f t="shared" si="0"/>
        <v>149</v>
      </c>
      <c r="W25" s="801">
        <f t="shared" si="1"/>
        <v>37.25</v>
      </c>
      <c r="X25"/>
    </row>
    <row r="26" spans="1:24" ht="15">
      <c r="A26" s="734" t="s">
        <v>564</v>
      </c>
      <c r="B26" s="735" t="s">
        <v>565</v>
      </c>
      <c r="C26" s="736">
        <v>1745</v>
      </c>
      <c r="D26" s="736">
        <v>2223</v>
      </c>
      <c r="E26" s="782">
        <v>502</v>
      </c>
      <c r="F26" s="783">
        <v>573</v>
      </c>
      <c r="G26" s="802">
        <v>673</v>
      </c>
      <c r="H26" s="802">
        <v>954</v>
      </c>
      <c r="I26" s="803">
        <v>900</v>
      </c>
      <c r="J26" s="804">
        <v>138</v>
      </c>
      <c r="K26" s="731">
        <v>139</v>
      </c>
      <c r="L26" s="731">
        <v>5</v>
      </c>
      <c r="M26" s="731">
        <v>179</v>
      </c>
      <c r="N26" s="731">
        <v>67</v>
      </c>
      <c r="O26" s="731">
        <v>67</v>
      </c>
      <c r="P26" s="731"/>
      <c r="Q26" s="731"/>
      <c r="R26" s="731"/>
      <c r="S26" s="731"/>
      <c r="T26" s="731"/>
      <c r="U26" s="802"/>
      <c r="V26" s="800">
        <f t="shared" si="0"/>
        <v>595</v>
      </c>
      <c r="W26" s="788">
        <f t="shared" si="1"/>
        <v>66.11111111111111</v>
      </c>
      <c r="X26"/>
    </row>
    <row r="27" spans="1:24" ht="15">
      <c r="A27" s="734" t="s">
        <v>566</v>
      </c>
      <c r="B27" s="735" t="s">
        <v>567</v>
      </c>
      <c r="C27" s="736">
        <v>0</v>
      </c>
      <c r="D27" s="736">
        <v>0</v>
      </c>
      <c r="E27" s="782">
        <v>504</v>
      </c>
      <c r="F27" s="783">
        <v>37</v>
      </c>
      <c r="G27" s="802">
        <v>14</v>
      </c>
      <c r="H27" s="802">
        <v>28</v>
      </c>
      <c r="I27" s="803">
        <v>45</v>
      </c>
      <c r="J27" s="804">
        <v>3</v>
      </c>
      <c r="K27" s="731">
        <v>0</v>
      </c>
      <c r="L27" s="731">
        <v>0</v>
      </c>
      <c r="M27" s="731">
        <v>0</v>
      </c>
      <c r="N27" s="731">
        <v>0</v>
      </c>
      <c r="O27" s="731">
        <v>0</v>
      </c>
      <c r="P27" s="731"/>
      <c r="Q27" s="731"/>
      <c r="R27" s="731"/>
      <c r="S27" s="731"/>
      <c r="T27" s="731"/>
      <c r="U27" s="802"/>
      <c r="V27" s="800">
        <f t="shared" si="0"/>
        <v>3</v>
      </c>
      <c r="W27" s="788">
        <f t="shared" si="1"/>
        <v>6.666666666666667</v>
      </c>
      <c r="X27"/>
    </row>
    <row r="28" spans="1:24" ht="15">
      <c r="A28" s="734" t="s">
        <v>568</v>
      </c>
      <c r="B28" s="735" t="s">
        <v>569</v>
      </c>
      <c r="C28" s="736">
        <v>428</v>
      </c>
      <c r="D28" s="736">
        <v>253</v>
      </c>
      <c r="E28" s="782">
        <v>511</v>
      </c>
      <c r="F28" s="783">
        <v>14</v>
      </c>
      <c r="G28" s="802">
        <v>1514</v>
      </c>
      <c r="H28" s="802">
        <v>3627</v>
      </c>
      <c r="I28" s="803">
        <v>300</v>
      </c>
      <c r="J28" s="804">
        <v>0</v>
      </c>
      <c r="K28" s="731">
        <v>30</v>
      </c>
      <c r="L28" s="731">
        <v>2</v>
      </c>
      <c r="M28" s="731">
        <v>11</v>
      </c>
      <c r="N28" s="731">
        <v>4</v>
      </c>
      <c r="O28" s="731">
        <v>18</v>
      </c>
      <c r="P28" s="731"/>
      <c r="Q28" s="731"/>
      <c r="R28" s="731"/>
      <c r="S28" s="731"/>
      <c r="T28" s="731"/>
      <c r="U28" s="802"/>
      <c r="V28" s="800">
        <f t="shared" si="0"/>
        <v>65</v>
      </c>
      <c r="W28" s="788">
        <f t="shared" si="1"/>
        <v>21.666666666666668</v>
      </c>
      <c r="X28"/>
    </row>
    <row r="29" spans="1:24" ht="15">
      <c r="A29" s="734" t="s">
        <v>570</v>
      </c>
      <c r="B29" s="735" t="s">
        <v>571</v>
      </c>
      <c r="C29" s="736">
        <v>1057</v>
      </c>
      <c r="D29" s="736">
        <v>1451</v>
      </c>
      <c r="E29" s="782">
        <v>518</v>
      </c>
      <c r="F29" s="783">
        <v>1341</v>
      </c>
      <c r="G29" s="802">
        <v>2878</v>
      </c>
      <c r="H29" s="802">
        <v>4759</v>
      </c>
      <c r="I29" s="803">
        <v>1255</v>
      </c>
      <c r="J29" s="804">
        <v>122</v>
      </c>
      <c r="K29" s="731">
        <v>74</v>
      </c>
      <c r="L29" s="731">
        <v>672</v>
      </c>
      <c r="M29" s="731">
        <v>88</v>
      </c>
      <c r="N29" s="731">
        <v>101</v>
      </c>
      <c r="O29" s="731">
        <v>71</v>
      </c>
      <c r="P29" s="731"/>
      <c r="Q29" s="731"/>
      <c r="R29" s="731"/>
      <c r="S29" s="731"/>
      <c r="T29" s="731"/>
      <c r="U29" s="802"/>
      <c r="V29" s="800">
        <f t="shared" si="0"/>
        <v>1128</v>
      </c>
      <c r="W29" s="788">
        <f t="shared" si="1"/>
        <v>89.88047808764941</v>
      </c>
      <c r="X29"/>
    </row>
    <row r="30" spans="1:24" ht="15">
      <c r="A30" s="734" t="s">
        <v>572</v>
      </c>
      <c r="B30" s="805" t="s">
        <v>573</v>
      </c>
      <c r="C30" s="736">
        <v>10408</v>
      </c>
      <c r="D30" s="736">
        <v>11792</v>
      </c>
      <c r="E30" s="782">
        <v>521</v>
      </c>
      <c r="F30" s="783">
        <v>3072</v>
      </c>
      <c r="G30" s="802">
        <v>3067</v>
      </c>
      <c r="H30" s="802">
        <v>3355</v>
      </c>
      <c r="I30" s="803">
        <v>2850</v>
      </c>
      <c r="J30" s="806">
        <v>157</v>
      </c>
      <c r="K30" s="731">
        <v>153</v>
      </c>
      <c r="L30" s="731">
        <v>203</v>
      </c>
      <c r="M30" s="731">
        <v>157</v>
      </c>
      <c r="N30" s="731">
        <v>226</v>
      </c>
      <c r="O30" s="731">
        <v>241</v>
      </c>
      <c r="P30" s="731"/>
      <c r="Q30" s="731"/>
      <c r="R30" s="731"/>
      <c r="S30" s="731"/>
      <c r="T30" s="731"/>
      <c r="U30" s="802"/>
      <c r="V30" s="800">
        <f t="shared" si="0"/>
        <v>1137</v>
      </c>
      <c r="W30" s="788">
        <f t="shared" si="1"/>
        <v>39.89473684210526</v>
      </c>
      <c r="X30"/>
    </row>
    <row r="31" spans="1:24" ht="15">
      <c r="A31" s="734" t="s">
        <v>574</v>
      </c>
      <c r="B31" s="805" t="s">
        <v>575</v>
      </c>
      <c r="C31" s="736">
        <v>3640</v>
      </c>
      <c r="D31" s="736">
        <v>4174</v>
      </c>
      <c r="E31" s="782" t="s">
        <v>576</v>
      </c>
      <c r="F31" s="783">
        <v>1137</v>
      </c>
      <c r="G31" s="802">
        <v>1101</v>
      </c>
      <c r="H31" s="802">
        <v>1260</v>
      </c>
      <c r="I31" s="803">
        <v>970</v>
      </c>
      <c r="J31" s="806">
        <v>64</v>
      </c>
      <c r="K31" s="731">
        <v>64</v>
      </c>
      <c r="L31" s="731">
        <v>73</v>
      </c>
      <c r="M31" s="731">
        <v>58</v>
      </c>
      <c r="N31" s="731">
        <v>66</v>
      </c>
      <c r="O31" s="731">
        <v>86</v>
      </c>
      <c r="P31" s="731"/>
      <c r="Q31" s="731"/>
      <c r="R31" s="731"/>
      <c r="S31" s="731"/>
      <c r="T31" s="731"/>
      <c r="U31" s="802"/>
      <c r="V31" s="800">
        <f t="shared" si="0"/>
        <v>411</v>
      </c>
      <c r="W31" s="788">
        <f t="shared" si="1"/>
        <v>42.371134020618555</v>
      </c>
      <c r="X31"/>
    </row>
    <row r="32" spans="1:24" ht="15">
      <c r="A32" s="734" t="s">
        <v>577</v>
      </c>
      <c r="B32" s="735" t="s">
        <v>578</v>
      </c>
      <c r="C32" s="736">
        <v>0</v>
      </c>
      <c r="D32" s="736">
        <v>0</v>
      </c>
      <c r="E32" s="782">
        <v>557</v>
      </c>
      <c r="F32" s="783">
        <v>0</v>
      </c>
      <c r="G32" s="802">
        <v>0</v>
      </c>
      <c r="H32" s="802">
        <v>0</v>
      </c>
      <c r="I32" s="803">
        <v>0</v>
      </c>
      <c r="J32" s="804">
        <v>0</v>
      </c>
      <c r="K32" s="731">
        <v>0</v>
      </c>
      <c r="L32" s="731">
        <v>0</v>
      </c>
      <c r="M32" s="731">
        <v>0</v>
      </c>
      <c r="N32" s="731">
        <v>0</v>
      </c>
      <c r="O32" s="731">
        <v>0</v>
      </c>
      <c r="P32" s="731"/>
      <c r="Q32" s="731"/>
      <c r="R32" s="731"/>
      <c r="S32" s="731"/>
      <c r="T32" s="731"/>
      <c r="U32" s="802"/>
      <c r="V32" s="800">
        <f t="shared" si="0"/>
        <v>0</v>
      </c>
      <c r="W32" s="788">
        <v>0</v>
      </c>
      <c r="X32"/>
    </row>
    <row r="33" spans="1:24" ht="15">
      <c r="A33" s="734" t="s">
        <v>579</v>
      </c>
      <c r="B33" s="735" t="s">
        <v>580</v>
      </c>
      <c r="C33" s="736">
        <v>1711</v>
      </c>
      <c r="D33" s="736">
        <v>1801</v>
      </c>
      <c r="E33" s="782">
        <v>551</v>
      </c>
      <c r="F33" s="783">
        <v>58</v>
      </c>
      <c r="G33" s="802">
        <v>46</v>
      </c>
      <c r="H33" s="802">
        <v>45</v>
      </c>
      <c r="I33" s="803">
        <v>126</v>
      </c>
      <c r="J33" s="804">
        <v>11</v>
      </c>
      <c r="K33" s="731">
        <v>11</v>
      </c>
      <c r="L33" s="731">
        <v>11</v>
      </c>
      <c r="M33" s="731">
        <v>11</v>
      </c>
      <c r="N33" s="731">
        <v>11</v>
      </c>
      <c r="O33" s="731">
        <v>11</v>
      </c>
      <c r="P33" s="731"/>
      <c r="Q33" s="731"/>
      <c r="R33" s="731"/>
      <c r="S33" s="731"/>
      <c r="T33" s="731"/>
      <c r="U33" s="802"/>
      <c r="V33" s="800">
        <f t="shared" si="0"/>
        <v>66</v>
      </c>
      <c r="W33" s="788">
        <f>IF(I33&lt;&gt;0,+V33/I33*100,"   ???")</f>
        <v>52.38095238095239</v>
      </c>
      <c r="X33"/>
    </row>
    <row r="34" spans="1:24" ht="15.75" thickBot="1">
      <c r="A34" s="698" t="s">
        <v>581</v>
      </c>
      <c r="B34" s="741"/>
      <c r="C34" s="742">
        <v>569</v>
      </c>
      <c r="D34" s="742">
        <v>614</v>
      </c>
      <c r="E34" s="807" t="s">
        <v>582</v>
      </c>
      <c r="F34" s="808">
        <v>268</v>
      </c>
      <c r="G34" s="809">
        <v>65</v>
      </c>
      <c r="H34" s="809">
        <v>300</v>
      </c>
      <c r="I34" s="810">
        <v>159</v>
      </c>
      <c r="J34" s="811">
        <v>10</v>
      </c>
      <c r="K34" s="812">
        <v>3</v>
      </c>
      <c r="L34" s="812">
        <v>16</v>
      </c>
      <c r="M34" s="812">
        <v>1</v>
      </c>
      <c r="N34" s="812">
        <v>9</v>
      </c>
      <c r="O34" s="812">
        <v>9</v>
      </c>
      <c r="P34" s="812"/>
      <c r="Q34" s="812"/>
      <c r="R34" s="812"/>
      <c r="S34" s="812"/>
      <c r="T34" s="812"/>
      <c r="U34" s="813"/>
      <c r="V34" s="814">
        <f t="shared" si="0"/>
        <v>48</v>
      </c>
      <c r="W34" s="815">
        <f>IF(I34&lt;&gt;0,+V34/I34*100,"   ???")</f>
        <v>30.18867924528302</v>
      </c>
      <c r="X34"/>
    </row>
    <row r="35" spans="1:24" ht="15.75" thickBot="1">
      <c r="A35" s="816" t="s">
        <v>583</v>
      </c>
      <c r="B35" s="817" t="s">
        <v>584</v>
      </c>
      <c r="C35" s="818">
        <f>SUM(C25:C34)</f>
        <v>25899</v>
      </c>
      <c r="D35" s="818">
        <f>SUM(D25:D34)</f>
        <v>29268</v>
      </c>
      <c r="E35" s="819"/>
      <c r="F35" s="820">
        <v>7059</v>
      </c>
      <c r="G35" s="821">
        <v>9910</v>
      </c>
      <c r="H35" s="821">
        <v>14685</v>
      </c>
      <c r="I35" s="822">
        <f aca="true" t="shared" si="2" ref="I35:U35">SUM(I25:I34)</f>
        <v>7005</v>
      </c>
      <c r="J35" s="823">
        <f t="shared" si="2"/>
        <v>510</v>
      </c>
      <c r="K35" s="824">
        <f t="shared" si="2"/>
        <v>482</v>
      </c>
      <c r="L35" s="824">
        <f t="shared" si="2"/>
        <v>1009</v>
      </c>
      <c r="M35" s="825">
        <f t="shared" si="2"/>
        <v>520</v>
      </c>
      <c r="N35" s="824">
        <f t="shared" si="2"/>
        <v>565</v>
      </c>
      <c r="O35" s="824">
        <f t="shared" si="2"/>
        <v>516</v>
      </c>
      <c r="P35" s="824">
        <f t="shared" si="2"/>
        <v>0</v>
      </c>
      <c r="Q35" s="824">
        <f t="shared" si="2"/>
        <v>0</v>
      </c>
      <c r="R35" s="824">
        <f t="shared" si="2"/>
        <v>0</v>
      </c>
      <c r="S35" s="824">
        <f t="shared" si="2"/>
        <v>0</v>
      </c>
      <c r="T35" s="824">
        <f t="shared" si="2"/>
        <v>0</v>
      </c>
      <c r="U35" s="824">
        <f t="shared" si="2"/>
        <v>0</v>
      </c>
      <c r="V35" s="826">
        <f t="shared" si="0"/>
        <v>3602</v>
      </c>
      <c r="W35" s="827">
        <f>IF(I35&lt;&gt;0,+V35/I35*100,"   ???")</f>
        <v>51.42041399000714</v>
      </c>
      <c r="X35"/>
    </row>
    <row r="36" spans="1:24" ht="15">
      <c r="A36" s="721" t="s">
        <v>585</v>
      </c>
      <c r="B36" s="722" t="s">
        <v>586</v>
      </c>
      <c r="C36" s="723">
        <v>0</v>
      </c>
      <c r="D36" s="723">
        <v>0</v>
      </c>
      <c r="E36" s="773">
        <v>601</v>
      </c>
      <c r="F36" s="828">
        <v>49</v>
      </c>
      <c r="G36" s="795">
        <v>0</v>
      </c>
      <c r="H36" s="795">
        <v>0</v>
      </c>
      <c r="I36" s="776">
        <v>0</v>
      </c>
      <c r="J36" s="785">
        <v>0</v>
      </c>
      <c r="K36" s="731">
        <v>0</v>
      </c>
      <c r="L36" s="731">
        <v>0</v>
      </c>
      <c r="M36" s="731">
        <v>0</v>
      </c>
      <c r="N36" s="731">
        <v>0</v>
      </c>
      <c r="O36" s="731">
        <v>0</v>
      </c>
      <c r="P36" s="731"/>
      <c r="Q36" s="731"/>
      <c r="R36" s="731"/>
      <c r="S36" s="731"/>
      <c r="T36" s="731"/>
      <c r="U36" s="726"/>
      <c r="V36" s="829">
        <f t="shared" si="0"/>
        <v>0</v>
      </c>
      <c r="W36" s="801">
        <v>0</v>
      </c>
      <c r="X36"/>
    </row>
    <row r="37" spans="1:24" ht="15">
      <c r="A37" s="734" t="s">
        <v>587</v>
      </c>
      <c r="B37" s="735" t="s">
        <v>588</v>
      </c>
      <c r="C37" s="736">
        <v>1190</v>
      </c>
      <c r="D37" s="736">
        <v>1857</v>
      </c>
      <c r="E37" s="782">
        <v>602</v>
      </c>
      <c r="F37" s="830">
        <v>165</v>
      </c>
      <c r="G37" s="783">
        <v>234</v>
      </c>
      <c r="H37" s="783">
        <v>127</v>
      </c>
      <c r="I37" s="784">
        <v>200</v>
      </c>
      <c r="J37" s="785">
        <v>27</v>
      </c>
      <c r="K37" s="731">
        <v>28</v>
      </c>
      <c r="L37" s="731">
        <v>17</v>
      </c>
      <c r="M37" s="731">
        <v>1</v>
      </c>
      <c r="N37" s="731">
        <v>6</v>
      </c>
      <c r="O37" s="731">
        <v>0</v>
      </c>
      <c r="P37" s="731"/>
      <c r="Q37" s="731"/>
      <c r="R37" s="731"/>
      <c r="S37" s="731"/>
      <c r="T37" s="731"/>
      <c r="U37" s="726"/>
      <c r="V37" s="787">
        <f t="shared" si="0"/>
        <v>79</v>
      </c>
      <c r="W37" s="788">
        <f>IF(I37&lt;&gt;0,+V37/I37*100,"   ???")</f>
        <v>39.5</v>
      </c>
      <c r="X37"/>
    </row>
    <row r="38" spans="1:24" ht="15">
      <c r="A38" s="734" t="s">
        <v>589</v>
      </c>
      <c r="B38" s="735" t="s">
        <v>590</v>
      </c>
      <c r="C38" s="736">
        <v>0</v>
      </c>
      <c r="D38" s="736">
        <v>0</v>
      </c>
      <c r="E38" s="782">
        <v>604</v>
      </c>
      <c r="F38" s="830">
        <v>62</v>
      </c>
      <c r="G38" s="783">
        <v>39</v>
      </c>
      <c r="H38" s="783">
        <v>37</v>
      </c>
      <c r="I38" s="784">
        <v>50</v>
      </c>
      <c r="J38" s="785">
        <v>0</v>
      </c>
      <c r="K38" s="731">
        <v>0</v>
      </c>
      <c r="L38" s="731">
        <v>0</v>
      </c>
      <c r="M38" s="731">
        <v>0</v>
      </c>
      <c r="N38" s="731">
        <v>3</v>
      </c>
      <c r="O38" s="731">
        <v>0</v>
      </c>
      <c r="P38" s="731"/>
      <c r="Q38" s="731"/>
      <c r="R38" s="731"/>
      <c r="S38" s="731"/>
      <c r="T38" s="731"/>
      <c r="U38" s="726"/>
      <c r="V38" s="787">
        <f t="shared" si="0"/>
        <v>3</v>
      </c>
      <c r="W38" s="788">
        <f>IF(I38&lt;&gt;0,+V38/I38*100,"   ???")</f>
        <v>6</v>
      </c>
      <c r="X38"/>
    </row>
    <row r="39" spans="1:24" ht="15">
      <c r="A39" s="734" t="s">
        <v>591</v>
      </c>
      <c r="B39" s="735" t="s">
        <v>592</v>
      </c>
      <c r="C39" s="736">
        <v>12472</v>
      </c>
      <c r="D39" s="736">
        <v>13728</v>
      </c>
      <c r="E39" s="782" t="s">
        <v>593</v>
      </c>
      <c r="F39" s="830">
        <v>6553</v>
      </c>
      <c r="G39" s="783">
        <v>9399</v>
      </c>
      <c r="H39" s="783">
        <v>13770</v>
      </c>
      <c r="I39" s="784">
        <v>6000</v>
      </c>
      <c r="J39" s="831">
        <v>689</v>
      </c>
      <c r="K39" s="731">
        <v>500</v>
      </c>
      <c r="L39" s="731">
        <v>866</v>
      </c>
      <c r="M39" s="731">
        <v>500</v>
      </c>
      <c r="N39" s="731">
        <v>500</v>
      </c>
      <c r="O39" s="731">
        <v>500</v>
      </c>
      <c r="P39" s="731"/>
      <c r="Q39" s="731"/>
      <c r="R39" s="731"/>
      <c r="S39" s="731"/>
      <c r="T39" s="731"/>
      <c r="U39" s="726"/>
      <c r="V39" s="787">
        <f t="shared" si="0"/>
        <v>3555</v>
      </c>
      <c r="W39" s="788">
        <f>IF(I39&lt;&gt;0,+V39/I39*100,"   ???")</f>
        <v>59.25</v>
      </c>
      <c r="X39"/>
    </row>
    <row r="40" spans="1:24" ht="15.75" thickBot="1">
      <c r="A40" s="698" t="s">
        <v>594</v>
      </c>
      <c r="B40" s="741"/>
      <c r="C40" s="742">
        <v>12330</v>
      </c>
      <c r="D40" s="742">
        <v>13218</v>
      </c>
      <c r="E40" s="807" t="s">
        <v>595</v>
      </c>
      <c r="F40" s="832">
        <v>231</v>
      </c>
      <c r="G40" s="808">
        <v>286</v>
      </c>
      <c r="H40" s="808">
        <v>753</v>
      </c>
      <c r="I40" s="833">
        <v>200</v>
      </c>
      <c r="J40" s="834">
        <v>0</v>
      </c>
      <c r="K40" s="749">
        <v>7</v>
      </c>
      <c r="L40" s="749">
        <v>6</v>
      </c>
      <c r="M40" s="749">
        <v>4</v>
      </c>
      <c r="N40" s="749">
        <v>11</v>
      </c>
      <c r="O40" s="749">
        <v>75</v>
      </c>
      <c r="P40" s="749"/>
      <c r="Q40" s="749"/>
      <c r="R40" s="749"/>
      <c r="S40" s="749"/>
      <c r="T40" s="749"/>
      <c r="U40" s="750"/>
      <c r="V40" s="787">
        <f t="shared" si="0"/>
        <v>103</v>
      </c>
      <c r="W40" s="815">
        <f>IF(I40&lt;&gt;0,+V40/I40*100,"   ???")</f>
        <v>51.5</v>
      </c>
      <c r="X40"/>
    </row>
    <row r="41" spans="1:24" ht="15.75" thickBot="1">
      <c r="A41" s="816" t="s">
        <v>596</v>
      </c>
      <c r="B41" s="817" t="s">
        <v>597</v>
      </c>
      <c r="C41" s="818">
        <f>SUM(C36:C40)</f>
        <v>25992</v>
      </c>
      <c r="D41" s="818">
        <f>SUM(D36:D40)</f>
        <v>28803</v>
      </c>
      <c r="E41" s="819" t="s">
        <v>529</v>
      </c>
      <c r="F41" s="835">
        <v>7061</v>
      </c>
      <c r="G41" s="820">
        <v>9958</v>
      </c>
      <c r="H41" s="820">
        <v>14687</v>
      </c>
      <c r="I41" s="836">
        <v>7005</v>
      </c>
      <c r="J41" s="824">
        <v>716</v>
      </c>
      <c r="K41" s="824">
        <f aca="true" t="shared" si="3" ref="K41:V41">SUM(K36:K40)</f>
        <v>535</v>
      </c>
      <c r="L41" s="825">
        <f t="shared" si="3"/>
        <v>889</v>
      </c>
      <c r="M41" s="825">
        <f t="shared" si="3"/>
        <v>505</v>
      </c>
      <c r="N41" s="824">
        <f t="shared" si="3"/>
        <v>520</v>
      </c>
      <c r="O41" s="824">
        <f t="shared" si="3"/>
        <v>575</v>
      </c>
      <c r="P41" s="824">
        <f t="shared" si="3"/>
        <v>0</v>
      </c>
      <c r="Q41" s="824">
        <f t="shared" si="3"/>
        <v>0</v>
      </c>
      <c r="R41" s="824">
        <f t="shared" si="3"/>
        <v>0</v>
      </c>
      <c r="S41" s="824">
        <f t="shared" si="3"/>
        <v>0</v>
      </c>
      <c r="T41" s="824">
        <f t="shared" si="3"/>
        <v>0</v>
      </c>
      <c r="U41" s="824">
        <f t="shared" si="3"/>
        <v>0</v>
      </c>
      <c r="V41" s="826">
        <f t="shared" si="3"/>
        <v>3740</v>
      </c>
      <c r="W41" s="827">
        <f>IF(I41&lt;&gt;0,+V41/I41*100,"   ???")</f>
        <v>53.39043540328336</v>
      </c>
      <c r="X41"/>
    </row>
    <row r="42" spans="1:24" ht="6.75" customHeight="1" thickBot="1">
      <c r="A42" s="698"/>
      <c r="B42" s="837"/>
      <c r="C42" s="838"/>
      <c r="D42" s="838"/>
      <c r="E42" s="839"/>
      <c r="F42" s="840"/>
      <c r="G42" s="841"/>
      <c r="H42" s="841"/>
      <c r="I42" s="842"/>
      <c r="J42" s="529"/>
      <c r="K42" s="843"/>
      <c r="L42" s="844"/>
      <c r="M42" s="844"/>
      <c r="N42" s="843"/>
      <c r="O42" s="843"/>
      <c r="P42" s="843"/>
      <c r="Q42" s="843"/>
      <c r="R42" s="843"/>
      <c r="S42" s="843"/>
      <c r="T42" s="843"/>
      <c r="U42" s="532"/>
      <c r="V42" s="845"/>
      <c r="W42" s="846"/>
      <c r="X42"/>
    </row>
    <row r="43" spans="1:24" ht="15.75" thickBot="1">
      <c r="A43" s="847" t="s">
        <v>598</v>
      </c>
      <c r="B43" s="817" t="s">
        <v>560</v>
      </c>
      <c r="C43" s="818">
        <f>+C41-C39</f>
        <v>13520</v>
      </c>
      <c r="D43" s="818">
        <f>+D41-D39</f>
        <v>15075</v>
      </c>
      <c r="E43" s="819" t="s">
        <v>529</v>
      </c>
      <c r="F43" s="835">
        <v>508</v>
      </c>
      <c r="G43" s="820">
        <v>542</v>
      </c>
      <c r="H43" s="820">
        <v>917</v>
      </c>
      <c r="I43" s="822">
        <v>540</v>
      </c>
      <c r="J43" s="823">
        <f aca="true" t="shared" si="4" ref="J43:U43">+J41-J39</f>
        <v>27</v>
      </c>
      <c r="K43" s="824">
        <f t="shared" si="4"/>
        <v>35</v>
      </c>
      <c r="L43" s="824">
        <f t="shared" si="4"/>
        <v>23</v>
      </c>
      <c r="M43" s="824">
        <f t="shared" si="4"/>
        <v>5</v>
      </c>
      <c r="N43" s="824">
        <f t="shared" si="4"/>
        <v>20</v>
      </c>
      <c r="O43" s="824">
        <f t="shared" si="4"/>
        <v>75</v>
      </c>
      <c r="P43" s="824">
        <f t="shared" si="4"/>
        <v>0</v>
      </c>
      <c r="Q43" s="824">
        <f t="shared" si="4"/>
        <v>0</v>
      </c>
      <c r="R43" s="824">
        <f t="shared" si="4"/>
        <v>0</v>
      </c>
      <c r="S43" s="824">
        <f t="shared" si="4"/>
        <v>0</v>
      </c>
      <c r="T43" s="824">
        <f t="shared" si="4"/>
        <v>0</v>
      </c>
      <c r="U43" s="824">
        <f t="shared" si="4"/>
        <v>0</v>
      </c>
      <c r="V43" s="818">
        <f>SUM(J43:U43)</f>
        <v>185</v>
      </c>
      <c r="W43" s="827">
        <f>IF(I43&lt;&gt;0,+V43/I43*100,"   ???")</f>
        <v>34.25925925925926</v>
      </c>
      <c r="X43"/>
    </row>
    <row r="44" spans="1:24" ht="15.75" thickBot="1">
      <c r="A44" s="816" t="s">
        <v>599</v>
      </c>
      <c r="B44" s="817" t="s">
        <v>600</v>
      </c>
      <c r="C44" s="818">
        <f>+C41-C35</f>
        <v>93</v>
      </c>
      <c r="D44" s="818">
        <f>+D41-D35</f>
        <v>-465</v>
      </c>
      <c r="E44" s="819" t="s">
        <v>529</v>
      </c>
      <c r="F44" s="835">
        <v>2</v>
      </c>
      <c r="G44" s="820">
        <v>48</v>
      </c>
      <c r="H44" s="820">
        <v>2</v>
      </c>
      <c r="I44" s="822">
        <v>1</v>
      </c>
      <c r="J44" s="823">
        <v>206</v>
      </c>
      <c r="K44" s="824">
        <v>53</v>
      </c>
      <c r="L44" s="824">
        <v>-120</v>
      </c>
      <c r="M44" s="824">
        <f aca="true" t="shared" si="5" ref="M44:U44">+M41-M35</f>
        <v>-15</v>
      </c>
      <c r="N44" s="824">
        <f t="shared" si="5"/>
        <v>-45</v>
      </c>
      <c r="O44" s="824">
        <f t="shared" si="5"/>
        <v>59</v>
      </c>
      <c r="P44" s="824">
        <f t="shared" si="5"/>
        <v>0</v>
      </c>
      <c r="Q44" s="824">
        <f t="shared" si="5"/>
        <v>0</v>
      </c>
      <c r="R44" s="824">
        <f t="shared" si="5"/>
        <v>0</v>
      </c>
      <c r="S44" s="824">
        <f t="shared" si="5"/>
        <v>0</v>
      </c>
      <c r="T44" s="824">
        <f t="shared" si="5"/>
        <v>0</v>
      </c>
      <c r="U44" s="848">
        <f t="shared" si="5"/>
        <v>0</v>
      </c>
      <c r="V44" s="818">
        <f>SUM(J44:U44)</f>
        <v>138</v>
      </c>
      <c r="W44" s="827">
        <f>IF(I44&lt;&gt;0,+V44/I44*100,"   ???")</f>
        <v>13800</v>
      </c>
      <c r="X44"/>
    </row>
    <row r="45" spans="1:24" ht="15.75" thickBot="1">
      <c r="A45" s="849" t="s">
        <v>601</v>
      </c>
      <c r="B45" s="850" t="s">
        <v>560</v>
      </c>
      <c r="C45" s="851">
        <f>+C44-C39</f>
        <v>-12379</v>
      </c>
      <c r="D45" s="851">
        <f>+D44-D39</f>
        <v>-14193</v>
      </c>
      <c r="E45" s="852" t="s">
        <v>529</v>
      </c>
      <c r="F45" s="853">
        <v>-6551</v>
      </c>
      <c r="G45" s="854">
        <v>-9364</v>
      </c>
      <c r="H45" s="854">
        <v>-13768</v>
      </c>
      <c r="I45" s="822">
        <v>-8556</v>
      </c>
      <c r="J45" s="823">
        <v>186</v>
      </c>
      <c r="K45" s="824">
        <f aca="true" t="shared" si="6" ref="K45:U45">+K44-K39</f>
        <v>-447</v>
      </c>
      <c r="L45" s="824">
        <f t="shared" si="6"/>
        <v>-986</v>
      </c>
      <c r="M45" s="824">
        <f t="shared" si="6"/>
        <v>-515</v>
      </c>
      <c r="N45" s="824">
        <f t="shared" si="6"/>
        <v>-545</v>
      </c>
      <c r="O45" s="824">
        <f t="shared" si="6"/>
        <v>-441</v>
      </c>
      <c r="P45" s="824">
        <f t="shared" si="6"/>
        <v>0</v>
      </c>
      <c r="Q45" s="824">
        <f t="shared" si="6"/>
        <v>0</v>
      </c>
      <c r="R45" s="824">
        <f t="shared" si="6"/>
        <v>0</v>
      </c>
      <c r="S45" s="824">
        <f t="shared" si="6"/>
        <v>0</v>
      </c>
      <c r="T45" s="824">
        <f t="shared" si="6"/>
        <v>0</v>
      </c>
      <c r="U45" s="824">
        <f t="shared" si="6"/>
        <v>0</v>
      </c>
      <c r="V45" s="818">
        <f>SUM(J45:U45)</f>
        <v>-2748</v>
      </c>
      <c r="W45" s="827">
        <f>IF(I45&lt;&gt;0,+V45/I45*100,"   ???")</f>
        <v>32.117812061711085</v>
      </c>
      <c r="X45"/>
    </row>
    <row r="47" ht="14.25" customHeight="1">
      <c r="H47" t="s">
        <v>652</v>
      </c>
    </row>
    <row r="48" ht="12.75">
      <c r="H48" t="s">
        <v>653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37.7109375" style="0" customWidth="1"/>
    <col min="2" max="8" width="9.57421875" style="0" customWidth="1"/>
    <col min="9" max="9" width="12.57421875" style="0" customWidth="1"/>
  </cols>
  <sheetData>
    <row r="1" spans="1:10" ht="25.5">
      <c r="A1" s="855" t="s">
        <v>500</v>
      </c>
      <c r="J1" s="235"/>
    </row>
    <row r="2" spans="1:10" ht="18">
      <c r="A2" s="547" t="s">
        <v>501</v>
      </c>
      <c r="J2" s="235"/>
    </row>
    <row r="3" spans="1:10" ht="12.75">
      <c r="A3" s="235"/>
      <c r="J3" s="235"/>
    </row>
    <row r="4" ht="13.5" thickBot="1">
      <c r="J4" s="235"/>
    </row>
    <row r="5" spans="1:10" ht="16.5" thickBot="1">
      <c r="A5" s="856" t="s">
        <v>502</v>
      </c>
      <c r="B5" s="857" t="s">
        <v>655</v>
      </c>
      <c r="C5" s="858"/>
      <c r="D5" s="858"/>
      <c r="E5" s="858"/>
      <c r="F5" s="858"/>
      <c r="G5" s="858"/>
      <c r="H5" s="858"/>
      <c r="I5" s="858"/>
      <c r="J5" s="234"/>
    </row>
    <row r="6" spans="1:10" ht="13.5" thickBot="1">
      <c r="A6" s="235" t="s">
        <v>503</v>
      </c>
      <c r="J6" s="235"/>
    </row>
    <row r="7" spans="1:23" ht="15">
      <c r="A7" s="238"/>
      <c r="B7" s="239"/>
      <c r="C7" s="239"/>
      <c r="D7" s="239"/>
      <c r="E7" s="239"/>
      <c r="F7" s="239"/>
      <c r="G7" s="238"/>
      <c r="H7" s="859"/>
      <c r="I7" s="368" t="s">
        <v>6</v>
      </c>
      <c r="J7" s="860"/>
      <c r="K7" s="861"/>
      <c r="L7" s="861"/>
      <c r="M7" s="861"/>
      <c r="N7" s="861"/>
      <c r="O7" s="862" t="s">
        <v>504</v>
      </c>
      <c r="P7" s="861"/>
      <c r="Q7" s="861"/>
      <c r="R7" s="861"/>
      <c r="S7" s="861"/>
      <c r="T7" s="861"/>
      <c r="U7" s="861"/>
      <c r="V7" s="368" t="s">
        <v>513</v>
      </c>
      <c r="W7" s="369" t="s">
        <v>506</v>
      </c>
    </row>
    <row r="8" spans="1:23" ht="13.5" thickBot="1">
      <c r="A8" s="863" t="s">
        <v>4</v>
      </c>
      <c r="B8" s="561" t="s">
        <v>507</v>
      </c>
      <c r="C8" s="561" t="s">
        <v>509</v>
      </c>
      <c r="D8" s="561">
        <v>2006</v>
      </c>
      <c r="E8" s="561">
        <v>2007</v>
      </c>
      <c r="F8" s="864">
        <v>2008</v>
      </c>
      <c r="G8" s="865">
        <v>2009</v>
      </c>
      <c r="H8" s="866">
        <v>2010</v>
      </c>
      <c r="I8" s="376">
        <v>2011</v>
      </c>
      <c r="J8" s="867" t="s">
        <v>514</v>
      </c>
      <c r="K8" s="868" t="s">
        <v>515</v>
      </c>
      <c r="L8" s="868" t="s">
        <v>516</v>
      </c>
      <c r="M8" s="868" t="s">
        <v>517</v>
      </c>
      <c r="N8" s="868" t="s">
        <v>518</v>
      </c>
      <c r="O8" s="868" t="s">
        <v>519</v>
      </c>
      <c r="P8" s="868" t="s">
        <v>520</v>
      </c>
      <c r="Q8" s="868" t="s">
        <v>521</v>
      </c>
      <c r="R8" s="868" t="s">
        <v>522</v>
      </c>
      <c r="S8" s="868" t="s">
        <v>523</v>
      </c>
      <c r="T8" s="868" t="s">
        <v>524</v>
      </c>
      <c r="U8" s="867" t="s">
        <v>525</v>
      </c>
      <c r="V8" s="376" t="s">
        <v>526</v>
      </c>
      <c r="W8" s="377" t="s">
        <v>527</v>
      </c>
    </row>
    <row r="9" spans="1:24" ht="12.75">
      <c r="A9" s="378" t="s">
        <v>528</v>
      </c>
      <c r="B9" s="252"/>
      <c r="C9" s="869">
        <v>93</v>
      </c>
      <c r="D9" s="870">
        <v>24</v>
      </c>
      <c r="E9" s="871">
        <v>24</v>
      </c>
      <c r="F9" s="871">
        <v>21</v>
      </c>
      <c r="G9" s="872">
        <v>21</v>
      </c>
      <c r="H9" s="870">
        <v>22</v>
      </c>
      <c r="I9" s="873"/>
      <c r="J9" s="874">
        <v>22</v>
      </c>
      <c r="K9" s="875">
        <v>22</v>
      </c>
      <c r="L9" s="875">
        <v>21</v>
      </c>
      <c r="M9" s="875">
        <v>21</v>
      </c>
      <c r="N9" s="876">
        <v>21</v>
      </c>
      <c r="O9" s="876">
        <v>21</v>
      </c>
      <c r="P9" s="876"/>
      <c r="Q9" s="876"/>
      <c r="R9" s="876"/>
      <c r="S9" s="876"/>
      <c r="T9" s="876"/>
      <c r="U9" s="877"/>
      <c r="V9" s="434" t="s">
        <v>529</v>
      </c>
      <c r="W9" s="390" t="s">
        <v>529</v>
      </c>
      <c r="X9" s="878"/>
    </row>
    <row r="10" spans="1:24" ht="13.5" thickBot="1">
      <c r="A10" s="391" t="s">
        <v>530</v>
      </c>
      <c r="B10" s="392"/>
      <c r="C10" s="879">
        <v>72</v>
      </c>
      <c r="D10" s="880">
        <v>20.3</v>
      </c>
      <c r="E10" s="881">
        <v>20</v>
      </c>
      <c r="F10" s="881">
        <v>20.5</v>
      </c>
      <c r="G10" s="882">
        <v>20</v>
      </c>
      <c r="H10" s="880">
        <v>22</v>
      </c>
      <c r="I10" s="883"/>
      <c r="J10" s="882">
        <v>20</v>
      </c>
      <c r="K10" s="884">
        <v>20</v>
      </c>
      <c r="L10" s="885">
        <v>20</v>
      </c>
      <c r="M10" s="885">
        <v>19</v>
      </c>
      <c r="N10" s="884">
        <v>19</v>
      </c>
      <c r="O10" s="884">
        <v>19</v>
      </c>
      <c r="P10" s="884"/>
      <c r="Q10" s="884"/>
      <c r="R10" s="884"/>
      <c r="S10" s="884"/>
      <c r="T10" s="884"/>
      <c r="U10" s="882"/>
      <c r="V10" s="886"/>
      <c r="W10" s="401" t="s">
        <v>529</v>
      </c>
      <c r="X10" s="878"/>
    </row>
    <row r="11" spans="1:24" ht="12.75">
      <c r="A11" s="415" t="s">
        <v>656</v>
      </c>
      <c r="B11" s="405">
        <v>26</v>
      </c>
      <c r="C11" s="594">
        <v>184560</v>
      </c>
      <c r="D11" s="417">
        <v>12804</v>
      </c>
      <c r="E11" s="887">
        <v>12687</v>
      </c>
      <c r="F11" s="887">
        <v>12682</v>
      </c>
      <c r="G11" s="888">
        <v>12645</v>
      </c>
      <c r="H11" s="417">
        <v>12743</v>
      </c>
      <c r="I11" s="413"/>
      <c r="J11" s="888">
        <v>12743</v>
      </c>
      <c r="K11" s="889">
        <v>12743</v>
      </c>
      <c r="L11" s="890">
        <v>12743</v>
      </c>
      <c r="M11" s="890">
        <v>12732</v>
      </c>
      <c r="N11" s="889">
        <v>12737</v>
      </c>
      <c r="O11" s="889">
        <v>12738</v>
      </c>
      <c r="P11" s="889"/>
      <c r="Q11" s="889"/>
      <c r="R11" s="889"/>
      <c r="S11" s="889"/>
      <c r="T11" s="889"/>
      <c r="U11" s="888"/>
      <c r="V11" s="413" t="s">
        <v>529</v>
      </c>
      <c r="W11" s="414" t="s">
        <v>529</v>
      </c>
      <c r="X11" s="529"/>
    </row>
    <row r="12" spans="1:24" ht="12.75">
      <c r="A12" s="415" t="s">
        <v>607</v>
      </c>
      <c r="B12" s="405">
        <v>33</v>
      </c>
      <c r="C12" s="604">
        <v>-18310</v>
      </c>
      <c r="D12" s="417">
        <v>-6963</v>
      </c>
      <c r="E12" s="887">
        <v>-7657</v>
      </c>
      <c r="F12" s="887">
        <v>-8337</v>
      </c>
      <c r="G12" s="888">
        <v>-9084</v>
      </c>
      <c r="H12" s="417">
        <v>-9822</v>
      </c>
      <c r="I12" s="413"/>
      <c r="J12" s="891">
        <v>9879</v>
      </c>
      <c r="K12" s="892">
        <v>9936</v>
      </c>
      <c r="L12" s="893">
        <v>9994</v>
      </c>
      <c r="M12" s="893">
        <v>10041</v>
      </c>
      <c r="N12" s="889">
        <v>10103</v>
      </c>
      <c r="O12" s="889">
        <v>10161</v>
      </c>
      <c r="P12" s="889"/>
      <c r="Q12" s="889"/>
      <c r="R12" s="889"/>
      <c r="S12" s="889"/>
      <c r="T12" s="889"/>
      <c r="U12" s="888"/>
      <c r="V12" s="413" t="s">
        <v>529</v>
      </c>
      <c r="W12" s="414" t="s">
        <v>529</v>
      </c>
      <c r="X12" s="529"/>
    </row>
    <row r="13" spans="1:23" ht="12.75">
      <c r="A13" s="415" t="s">
        <v>657</v>
      </c>
      <c r="B13" s="405">
        <v>41</v>
      </c>
      <c r="C13" s="604">
        <v>0</v>
      </c>
      <c r="D13" s="298"/>
      <c r="E13" s="887"/>
      <c r="F13" s="887"/>
      <c r="G13" s="891"/>
      <c r="H13" s="298"/>
      <c r="I13" s="413"/>
      <c r="J13" s="891"/>
      <c r="K13" s="889"/>
      <c r="L13" s="889"/>
      <c r="M13" s="889"/>
      <c r="N13" s="889"/>
      <c r="O13" s="889"/>
      <c r="P13" s="889"/>
      <c r="Q13" s="889"/>
      <c r="R13" s="889"/>
      <c r="S13" s="889"/>
      <c r="T13" s="889"/>
      <c r="U13" s="891"/>
      <c r="V13" s="413" t="s">
        <v>529</v>
      </c>
      <c r="W13" s="414" t="s">
        <v>529</v>
      </c>
    </row>
    <row r="14" spans="1:23" ht="12.75">
      <c r="A14" s="415" t="s">
        <v>537</v>
      </c>
      <c r="B14" s="405">
        <v>51</v>
      </c>
      <c r="C14" s="604">
        <v>299</v>
      </c>
      <c r="D14" s="298"/>
      <c r="E14" s="887"/>
      <c r="F14" s="887"/>
      <c r="G14" s="891"/>
      <c r="H14" s="298"/>
      <c r="I14" s="413"/>
      <c r="J14" s="891"/>
      <c r="K14" s="889"/>
      <c r="L14" s="889"/>
      <c r="M14" s="889"/>
      <c r="N14" s="889"/>
      <c r="O14" s="889"/>
      <c r="P14" s="889"/>
      <c r="Q14" s="889"/>
      <c r="R14" s="889"/>
      <c r="S14" s="889"/>
      <c r="T14" s="889"/>
      <c r="U14" s="891"/>
      <c r="V14" s="413" t="s">
        <v>529</v>
      </c>
      <c r="W14" s="414" t="s">
        <v>529</v>
      </c>
    </row>
    <row r="15" spans="1:23" ht="12.75">
      <c r="A15" s="415" t="s">
        <v>540</v>
      </c>
      <c r="B15" s="405">
        <v>75</v>
      </c>
      <c r="C15" s="604">
        <v>1204</v>
      </c>
      <c r="D15" s="417">
        <v>1190</v>
      </c>
      <c r="E15" s="887">
        <v>988</v>
      </c>
      <c r="F15" s="887">
        <v>96</v>
      </c>
      <c r="G15" s="888">
        <v>1305</v>
      </c>
      <c r="H15" s="417">
        <v>2011</v>
      </c>
      <c r="I15" s="413"/>
      <c r="J15" s="891">
        <v>2490</v>
      </c>
      <c r="K15" s="892">
        <v>2582</v>
      </c>
      <c r="L15" s="893">
        <v>2732</v>
      </c>
      <c r="M15" s="893">
        <v>2797</v>
      </c>
      <c r="N15" s="889">
        <v>2998</v>
      </c>
      <c r="O15" s="889">
        <v>3093</v>
      </c>
      <c r="P15" s="889"/>
      <c r="Q15" s="889"/>
      <c r="R15" s="889"/>
      <c r="S15" s="889"/>
      <c r="T15" s="889"/>
      <c r="U15" s="888"/>
      <c r="V15" s="413" t="s">
        <v>529</v>
      </c>
      <c r="W15" s="414" t="s">
        <v>529</v>
      </c>
    </row>
    <row r="16" spans="1:23" ht="13.5" thickBot="1">
      <c r="A16" s="378" t="s">
        <v>542</v>
      </c>
      <c r="B16" s="252">
        <v>89</v>
      </c>
      <c r="C16" s="259">
        <v>451</v>
      </c>
      <c r="D16" s="894">
        <v>986</v>
      </c>
      <c r="E16" s="895">
        <v>1109</v>
      </c>
      <c r="F16" s="895">
        <v>1611</v>
      </c>
      <c r="G16" s="896">
        <v>651</v>
      </c>
      <c r="H16" s="894">
        <v>583</v>
      </c>
      <c r="I16" s="434"/>
      <c r="J16" s="529">
        <v>503</v>
      </c>
      <c r="K16" s="530">
        <v>578</v>
      </c>
      <c r="L16" s="531">
        <v>416</v>
      </c>
      <c r="M16" s="531">
        <v>574</v>
      </c>
      <c r="N16" s="530">
        <v>660</v>
      </c>
      <c r="O16" s="530">
        <v>590</v>
      </c>
      <c r="P16" s="530"/>
      <c r="Q16" s="530"/>
      <c r="R16" s="530"/>
      <c r="S16" s="530"/>
      <c r="T16" s="530"/>
      <c r="U16" s="897"/>
      <c r="V16" s="434" t="s">
        <v>529</v>
      </c>
      <c r="W16" s="390" t="s">
        <v>529</v>
      </c>
    </row>
    <row r="17" spans="1:23" ht="13.5" thickBot="1">
      <c r="A17" s="435" t="s">
        <v>658</v>
      </c>
      <c r="B17" s="439">
        <v>125</v>
      </c>
      <c r="C17" s="615">
        <v>168010</v>
      </c>
      <c r="D17" s="437">
        <v>8081</v>
      </c>
      <c r="E17" s="898">
        <v>7241</v>
      </c>
      <c r="F17" s="898">
        <v>7150</v>
      </c>
      <c r="G17" s="899">
        <v>5713</v>
      </c>
      <c r="H17" s="437">
        <v>5417</v>
      </c>
      <c r="I17" s="447"/>
      <c r="J17" s="899"/>
      <c r="K17" s="900"/>
      <c r="L17" s="901"/>
      <c r="M17" s="901"/>
      <c r="N17" s="900"/>
      <c r="O17" s="900"/>
      <c r="P17" s="900"/>
      <c r="Q17" s="900"/>
      <c r="R17" s="900"/>
      <c r="S17" s="900"/>
      <c r="T17" s="900"/>
      <c r="U17" s="899"/>
      <c r="V17" s="447" t="s">
        <v>529</v>
      </c>
      <c r="W17" s="448" t="s">
        <v>529</v>
      </c>
    </row>
    <row r="18" spans="1:23" ht="12.75">
      <c r="A18" s="378" t="s">
        <v>659</v>
      </c>
      <c r="B18" s="252">
        <v>131</v>
      </c>
      <c r="C18" s="259">
        <v>166290</v>
      </c>
      <c r="D18" s="894">
        <v>5022</v>
      </c>
      <c r="E18" s="895">
        <v>4814</v>
      </c>
      <c r="F18" s="895">
        <v>4381</v>
      </c>
      <c r="G18" s="896">
        <v>3601</v>
      </c>
      <c r="H18" s="894">
        <v>2863</v>
      </c>
      <c r="I18" s="434"/>
      <c r="J18" s="529">
        <v>2806</v>
      </c>
      <c r="K18" s="530">
        <v>2749</v>
      </c>
      <c r="L18" s="531">
        <v>2690</v>
      </c>
      <c r="M18" s="531">
        <v>2633</v>
      </c>
      <c r="N18" s="530">
        <v>2577</v>
      </c>
      <c r="O18" s="530">
        <v>2520</v>
      </c>
      <c r="P18" s="530"/>
      <c r="Q18" s="530"/>
      <c r="R18" s="530"/>
      <c r="S18" s="530"/>
      <c r="T18" s="530"/>
      <c r="U18" s="897"/>
      <c r="V18" s="434" t="s">
        <v>529</v>
      </c>
      <c r="W18" s="390" t="s">
        <v>529</v>
      </c>
    </row>
    <row r="19" spans="1:23" ht="12.75">
      <c r="A19" s="415" t="s">
        <v>660</v>
      </c>
      <c r="B19" s="405">
        <v>138</v>
      </c>
      <c r="C19" s="594">
        <v>4351</v>
      </c>
      <c r="D19" s="417">
        <v>1531</v>
      </c>
      <c r="E19" s="887">
        <v>1215</v>
      </c>
      <c r="F19" s="887">
        <v>1761</v>
      </c>
      <c r="G19" s="888">
        <v>861</v>
      </c>
      <c r="H19" s="417">
        <v>1067</v>
      </c>
      <c r="I19" s="413"/>
      <c r="J19" s="888">
        <v>1122</v>
      </c>
      <c r="K19" s="889">
        <v>1162</v>
      </c>
      <c r="L19" s="890">
        <v>1221</v>
      </c>
      <c r="M19" s="890">
        <v>1281</v>
      </c>
      <c r="N19" s="889">
        <v>1337</v>
      </c>
      <c r="O19" s="889">
        <v>1394</v>
      </c>
      <c r="P19" s="889"/>
      <c r="Q19" s="889"/>
      <c r="R19" s="889"/>
      <c r="S19" s="889"/>
      <c r="T19" s="889"/>
      <c r="U19" s="888"/>
      <c r="V19" s="413" t="s">
        <v>529</v>
      </c>
      <c r="W19" s="414" t="s">
        <v>529</v>
      </c>
    </row>
    <row r="20" spans="1:23" ht="12.75">
      <c r="A20" s="415" t="s">
        <v>551</v>
      </c>
      <c r="B20" s="405">
        <v>166</v>
      </c>
      <c r="C20" s="604">
        <v>0</v>
      </c>
      <c r="D20" s="417"/>
      <c r="E20" s="887"/>
      <c r="F20" s="887"/>
      <c r="G20" s="888"/>
      <c r="H20" s="417"/>
      <c r="I20" s="413"/>
      <c r="J20" s="891"/>
      <c r="K20" s="892"/>
      <c r="L20" s="893"/>
      <c r="M20" s="893"/>
      <c r="N20" s="889"/>
      <c r="O20" s="889"/>
      <c r="P20" s="889"/>
      <c r="Q20" s="889"/>
      <c r="R20" s="889"/>
      <c r="S20" s="889"/>
      <c r="T20" s="889"/>
      <c r="U20" s="888"/>
      <c r="V20" s="413" t="s">
        <v>529</v>
      </c>
      <c r="W20" s="414" t="s">
        <v>529</v>
      </c>
    </row>
    <row r="21" spans="1:23" ht="12.75">
      <c r="A21" s="415" t="s">
        <v>553</v>
      </c>
      <c r="B21" s="405">
        <v>189</v>
      </c>
      <c r="C21" s="604">
        <v>2093</v>
      </c>
      <c r="D21" s="417">
        <v>619</v>
      </c>
      <c r="E21" s="887">
        <v>641</v>
      </c>
      <c r="F21" s="887">
        <v>924</v>
      </c>
      <c r="G21" s="888">
        <v>1219</v>
      </c>
      <c r="H21" s="417">
        <v>1487</v>
      </c>
      <c r="I21" s="413"/>
      <c r="J21" s="891">
        <v>1529</v>
      </c>
      <c r="K21" s="892">
        <v>1703</v>
      </c>
      <c r="L21" s="893">
        <v>1427</v>
      </c>
      <c r="M21" s="893">
        <v>801</v>
      </c>
      <c r="N21" s="889">
        <v>807</v>
      </c>
      <c r="O21" s="889">
        <v>906</v>
      </c>
      <c r="P21" s="889"/>
      <c r="Q21" s="889"/>
      <c r="R21" s="889"/>
      <c r="S21" s="889"/>
      <c r="T21" s="889"/>
      <c r="U21" s="888"/>
      <c r="V21" s="413" t="s">
        <v>529</v>
      </c>
      <c r="W21" s="414" t="s">
        <v>529</v>
      </c>
    </row>
    <row r="22" spans="1:23" ht="13.5" thickBot="1">
      <c r="A22" s="415" t="s">
        <v>661</v>
      </c>
      <c r="B22" s="405">
        <v>196</v>
      </c>
      <c r="C22" s="604">
        <v>0</v>
      </c>
      <c r="D22" s="417">
        <v>860</v>
      </c>
      <c r="E22" s="887">
        <v>256</v>
      </c>
      <c r="F22" s="887">
        <v>0</v>
      </c>
      <c r="G22" s="888"/>
      <c r="H22" s="417"/>
      <c r="I22" s="413"/>
      <c r="J22" s="891"/>
      <c r="K22" s="892"/>
      <c r="L22" s="893"/>
      <c r="M22" s="893"/>
      <c r="N22" s="889"/>
      <c r="O22" s="889"/>
      <c r="P22" s="889"/>
      <c r="Q22" s="889"/>
      <c r="R22" s="889"/>
      <c r="S22" s="889"/>
      <c r="T22" s="889"/>
      <c r="U22" s="888"/>
      <c r="V22" s="413" t="s">
        <v>529</v>
      </c>
      <c r="W22" s="414" t="s">
        <v>529</v>
      </c>
    </row>
    <row r="23" spans="1:23" ht="15">
      <c r="A23" s="902" t="s">
        <v>557</v>
      </c>
      <c r="B23" s="903"/>
      <c r="C23" s="625">
        <v>14780</v>
      </c>
      <c r="D23" s="904">
        <v>7680</v>
      </c>
      <c r="E23" s="905">
        <v>8932</v>
      </c>
      <c r="F23" s="905">
        <v>7938</v>
      </c>
      <c r="G23" s="906">
        <v>8283</v>
      </c>
      <c r="H23" s="907">
        <v>15657</v>
      </c>
      <c r="I23" s="908">
        <v>8000</v>
      </c>
      <c r="J23" s="909">
        <v>667</v>
      </c>
      <c r="K23" s="910">
        <v>667</v>
      </c>
      <c r="L23" s="910">
        <v>767</v>
      </c>
      <c r="M23" s="910">
        <v>1500</v>
      </c>
      <c r="N23" s="910">
        <v>1000</v>
      </c>
      <c r="O23" s="910">
        <v>600</v>
      </c>
      <c r="P23" s="910"/>
      <c r="Q23" s="910"/>
      <c r="R23" s="910"/>
      <c r="S23" s="910"/>
      <c r="T23" s="910"/>
      <c r="U23" s="909"/>
      <c r="V23" s="908">
        <f>SUM(J23:U23)</f>
        <v>5201</v>
      </c>
      <c r="W23" s="911">
        <f>+V23/I23*100</f>
        <v>65.01249999999999</v>
      </c>
    </row>
    <row r="24" spans="1:23" ht="15">
      <c r="A24" s="415" t="s">
        <v>559</v>
      </c>
      <c r="B24" s="405">
        <v>9</v>
      </c>
      <c r="C24" s="594">
        <v>0</v>
      </c>
      <c r="D24" s="912">
        <v>0</v>
      </c>
      <c r="E24" s="912">
        <v>0</v>
      </c>
      <c r="F24" s="912">
        <v>0</v>
      </c>
      <c r="G24" s="913">
        <v>0</v>
      </c>
      <c r="H24" s="912">
        <v>6150</v>
      </c>
      <c r="I24" s="914">
        <v>0</v>
      </c>
      <c r="J24" s="888"/>
      <c r="K24" s="889"/>
      <c r="L24" s="889"/>
      <c r="M24" s="889"/>
      <c r="N24" s="889"/>
      <c r="O24" s="889"/>
      <c r="P24" s="889"/>
      <c r="Q24" s="889"/>
      <c r="R24" s="889"/>
      <c r="S24" s="889"/>
      <c r="T24" s="889"/>
      <c r="U24" s="888"/>
      <c r="V24" s="914">
        <f>SUM(J24:U24)</f>
        <v>0</v>
      </c>
      <c r="W24" s="915" t="e">
        <f>+V24/I24*100</f>
        <v>#DIV/0!</v>
      </c>
    </row>
    <row r="25" spans="1:23" ht="15.75" thickBot="1">
      <c r="A25" s="916" t="s">
        <v>561</v>
      </c>
      <c r="B25" s="244">
        <v>19</v>
      </c>
      <c r="C25" s="638">
        <v>14780</v>
      </c>
      <c r="D25" s="917">
        <v>7680</v>
      </c>
      <c r="E25" s="918">
        <v>8932</v>
      </c>
      <c r="F25" s="918">
        <v>7938</v>
      </c>
      <c r="G25" s="919">
        <v>8583</v>
      </c>
      <c r="H25" s="917">
        <v>9507</v>
      </c>
      <c r="I25" s="539">
        <v>8000</v>
      </c>
      <c r="J25" s="920">
        <v>667</v>
      </c>
      <c r="K25" s="921">
        <v>667</v>
      </c>
      <c r="L25" s="921">
        <v>767</v>
      </c>
      <c r="M25" s="921">
        <v>1500</v>
      </c>
      <c r="N25" s="921">
        <v>1000</v>
      </c>
      <c r="O25" s="921">
        <v>600</v>
      </c>
      <c r="P25" s="921"/>
      <c r="Q25" s="921"/>
      <c r="R25" s="921"/>
      <c r="S25" s="921"/>
      <c r="T25" s="921"/>
      <c r="U25" s="920"/>
      <c r="V25" s="539">
        <f>SUM(J25:U25)</f>
        <v>5201</v>
      </c>
      <c r="W25" s="922">
        <f>+V25/I25*100</f>
        <v>65.01249999999999</v>
      </c>
    </row>
    <row r="26" spans="1:23" ht="15">
      <c r="A26" s="415" t="s">
        <v>562</v>
      </c>
      <c r="B26" s="405">
        <v>1</v>
      </c>
      <c r="C26" s="594">
        <v>2422</v>
      </c>
      <c r="D26" s="912">
        <v>861</v>
      </c>
      <c r="E26" s="923">
        <v>860</v>
      </c>
      <c r="F26" s="923">
        <v>1063</v>
      </c>
      <c r="G26" s="924">
        <v>644</v>
      </c>
      <c r="H26" s="925">
        <v>693</v>
      </c>
      <c r="I26" s="926">
        <v>750</v>
      </c>
      <c r="J26" s="888">
        <v>27</v>
      </c>
      <c r="K26" s="889">
        <v>36</v>
      </c>
      <c r="L26" s="889">
        <v>23</v>
      </c>
      <c r="M26" s="889">
        <v>55</v>
      </c>
      <c r="N26" s="889">
        <v>42</v>
      </c>
      <c r="O26" s="889">
        <v>49</v>
      </c>
      <c r="P26" s="889"/>
      <c r="Q26" s="889"/>
      <c r="R26" s="889"/>
      <c r="S26" s="889"/>
      <c r="T26" s="889"/>
      <c r="U26" s="888"/>
      <c r="V26" s="914">
        <f aca="true" t="shared" si="0" ref="V26:V36">SUM(J26:U26)</f>
        <v>232</v>
      </c>
      <c r="W26" s="915">
        <f aca="true" t="shared" si="1" ref="W26:W36">+V26/I26*100</f>
        <v>30.933333333333334</v>
      </c>
    </row>
    <row r="27" spans="1:23" ht="15">
      <c r="A27" s="415" t="s">
        <v>564</v>
      </c>
      <c r="B27" s="405">
        <v>2</v>
      </c>
      <c r="C27" s="604">
        <v>6052</v>
      </c>
      <c r="D27" s="927">
        <v>2659</v>
      </c>
      <c r="E27" s="912">
        <v>2600</v>
      </c>
      <c r="F27" s="912">
        <v>2659</v>
      </c>
      <c r="G27" s="913">
        <v>2923</v>
      </c>
      <c r="H27" s="912">
        <v>3376</v>
      </c>
      <c r="I27" s="914">
        <v>3100</v>
      </c>
      <c r="J27" s="888">
        <v>235</v>
      </c>
      <c r="K27" s="889">
        <v>314</v>
      </c>
      <c r="L27" s="889">
        <v>334</v>
      </c>
      <c r="M27" s="889">
        <v>-8</v>
      </c>
      <c r="N27" s="889">
        <v>76</v>
      </c>
      <c r="O27" s="889">
        <v>73</v>
      </c>
      <c r="P27" s="889"/>
      <c r="Q27" s="889"/>
      <c r="R27" s="889"/>
      <c r="S27" s="889"/>
      <c r="T27" s="889"/>
      <c r="U27" s="888"/>
      <c r="V27" s="914">
        <f t="shared" si="0"/>
        <v>1024</v>
      </c>
      <c r="W27" s="915">
        <f t="shared" si="1"/>
        <v>33.03225806451613</v>
      </c>
    </row>
    <row r="28" spans="1:23" ht="15">
      <c r="A28" s="415" t="s">
        <v>566</v>
      </c>
      <c r="B28" s="405">
        <v>4</v>
      </c>
      <c r="C28" s="604">
        <v>2547</v>
      </c>
      <c r="D28" s="927">
        <v>0</v>
      </c>
      <c r="E28" s="912"/>
      <c r="F28" s="912">
        <v>0</v>
      </c>
      <c r="G28" s="913">
        <v>0</v>
      </c>
      <c r="H28" s="912">
        <v>0</v>
      </c>
      <c r="I28" s="914"/>
      <c r="J28" s="888"/>
      <c r="K28" s="889"/>
      <c r="L28" s="889"/>
      <c r="M28" s="889"/>
      <c r="N28" s="889"/>
      <c r="O28" s="889"/>
      <c r="P28" s="889"/>
      <c r="Q28" s="889"/>
      <c r="R28" s="889"/>
      <c r="S28" s="889"/>
      <c r="T28" s="889"/>
      <c r="U28" s="888"/>
      <c r="V28" s="914">
        <f t="shared" si="0"/>
        <v>0</v>
      </c>
      <c r="W28" s="915" t="e">
        <f t="shared" si="1"/>
        <v>#DIV/0!</v>
      </c>
    </row>
    <row r="29" spans="1:23" ht="15">
      <c r="A29" s="415" t="s">
        <v>662</v>
      </c>
      <c r="B29" s="405"/>
      <c r="C29" s="604"/>
      <c r="D29" s="927"/>
      <c r="E29" s="912"/>
      <c r="F29" s="912"/>
      <c r="G29" s="913">
        <v>0</v>
      </c>
      <c r="H29" s="912">
        <v>0</v>
      </c>
      <c r="I29" s="914">
        <v>0</v>
      </c>
      <c r="J29" s="888"/>
      <c r="K29" s="889"/>
      <c r="L29" s="889"/>
      <c r="M29" s="889"/>
      <c r="N29" s="889"/>
      <c r="O29" s="889"/>
      <c r="P29" s="889"/>
      <c r="Q29" s="889"/>
      <c r="R29" s="889"/>
      <c r="S29" s="889"/>
      <c r="T29" s="889"/>
      <c r="U29" s="888"/>
      <c r="V29" s="914">
        <v>0</v>
      </c>
      <c r="W29" s="915"/>
    </row>
    <row r="30" spans="1:23" ht="15">
      <c r="A30" s="415" t="s">
        <v>568</v>
      </c>
      <c r="B30" s="405">
        <v>5</v>
      </c>
      <c r="C30" s="604">
        <v>3515</v>
      </c>
      <c r="D30" s="927">
        <v>1511</v>
      </c>
      <c r="E30" s="912">
        <v>980</v>
      </c>
      <c r="F30" s="912">
        <v>1039</v>
      </c>
      <c r="G30" s="913">
        <v>1984</v>
      </c>
      <c r="H30" s="912">
        <v>930</v>
      </c>
      <c r="I30" s="914">
        <v>1000</v>
      </c>
      <c r="J30" s="888">
        <v>30</v>
      </c>
      <c r="K30" s="889">
        <v>21</v>
      </c>
      <c r="L30" s="889">
        <v>3</v>
      </c>
      <c r="M30" s="889">
        <v>13</v>
      </c>
      <c r="N30" s="889">
        <v>32</v>
      </c>
      <c r="O30" s="889">
        <v>16</v>
      </c>
      <c r="P30" s="889"/>
      <c r="Q30" s="889"/>
      <c r="R30" s="889"/>
      <c r="S30" s="889"/>
      <c r="T30" s="889"/>
      <c r="U30" s="888"/>
      <c r="V30" s="914">
        <f t="shared" si="0"/>
        <v>115</v>
      </c>
      <c r="W30" s="915">
        <f t="shared" si="1"/>
        <v>11.5</v>
      </c>
    </row>
    <row r="31" spans="1:23" ht="15">
      <c r="A31" s="415" t="s">
        <v>570</v>
      </c>
      <c r="B31" s="405">
        <v>8</v>
      </c>
      <c r="C31" s="604">
        <v>695</v>
      </c>
      <c r="D31" s="927">
        <v>1487</v>
      </c>
      <c r="E31" s="912">
        <v>940</v>
      </c>
      <c r="F31" s="912">
        <v>1932</v>
      </c>
      <c r="G31" s="913">
        <v>1720</v>
      </c>
      <c r="H31" s="912">
        <v>1701</v>
      </c>
      <c r="I31" s="914">
        <v>1000</v>
      </c>
      <c r="J31" s="888">
        <v>160</v>
      </c>
      <c r="K31" s="889">
        <v>130</v>
      </c>
      <c r="L31" s="889">
        <v>57</v>
      </c>
      <c r="M31" s="889">
        <v>112</v>
      </c>
      <c r="N31" s="889">
        <v>51</v>
      </c>
      <c r="O31" s="889">
        <v>44</v>
      </c>
      <c r="P31" s="889"/>
      <c r="Q31" s="889"/>
      <c r="R31" s="889"/>
      <c r="S31" s="889"/>
      <c r="T31" s="889"/>
      <c r="U31" s="888"/>
      <c r="V31" s="914">
        <f t="shared" si="0"/>
        <v>554</v>
      </c>
      <c r="W31" s="915">
        <f t="shared" si="1"/>
        <v>55.400000000000006</v>
      </c>
    </row>
    <row r="32" spans="1:23" ht="15">
      <c r="A32" s="415" t="s">
        <v>572</v>
      </c>
      <c r="B32" s="928">
        <v>9</v>
      </c>
      <c r="C32" s="604">
        <v>9881</v>
      </c>
      <c r="D32" s="927">
        <v>4818</v>
      </c>
      <c r="E32" s="912">
        <v>5200</v>
      </c>
      <c r="F32" s="912">
        <v>5491</v>
      </c>
      <c r="G32" s="913">
        <v>5605</v>
      </c>
      <c r="H32" s="912">
        <v>5720</v>
      </c>
      <c r="I32" s="914">
        <v>5400</v>
      </c>
      <c r="J32" s="888">
        <v>434</v>
      </c>
      <c r="K32" s="889">
        <v>660</v>
      </c>
      <c r="L32" s="889">
        <v>396</v>
      </c>
      <c r="M32" s="889">
        <v>375</v>
      </c>
      <c r="N32" s="889">
        <v>373</v>
      </c>
      <c r="O32" s="889">
        <v>367</v>
      </c>
      <c r="P32" s="889"/>
      <c r="Q32" s="889"/>
      <c r="R32" s="889"/>
      <c r="S32" s="889"/>
      <c r="T32" s="889"/>
      <c r="U32" s="888"/>
      <c r="V32" s="914">
        <f>SUM(J32:U32)</f>
        <v>2605</v>
      </c>
      <c r="W32" s="915">
        <f>+V32/I32*100</f>
        <v>48.24074074074074</v>
      </c>
    </row>
    <row r="33" spans="1:23" ht="15">
      <c r="A33" s="415" t="s">
        <v>663</v>
      </c>
      <c r="B33" s="929" t="s">
        <v>664</v>
      </c>
      <c r="C33" s="604">
        <v>3853</v>
      </c>
      <c r="D33" s="927">
        <v>1825</v>
      </c>
      <c r="E33" s="912">
        <v>1820</v>
      </c>
      <c r="F33" s="912">
        <v>2083</v>
      </c>
      <c r="G33" s="913">
        <v>2055</v>
      </c>
      <c r="H33" s="912">
        <v>2198</v>
      </c>
      <c r="I33" s="914">
        <v>1860</v>
      </c>
      <c r="J33" s="888">
        <v>161</v>
      </c>
      <c r="K33" s="889">
        <v>169</v>
      </c>
      <c r="L33" s="889">
        <v>161</v>
      </c>
      <c r="M33" s="889">
        <v>129</v>
      </c>
      <c r="N33" s="889">
        <v>146</v>
      </c>
      <c r="O33" s="889">
        <v>140</v>
      </c>
      <c r="P33" s="889"/>
      <c r="Q33" s="889"/>
      <c r="R33" s="889"/>
      <c r="S33" s="889"/>
      <c r="T33" s="889"/>
      <c r="U33" s="888"/>
      <c r="V33" s="914">
        <f>SUM(J33:U33)</f>
        <v>906</v>
      </c>
      <c r="W33" s="915">
        <f>+V33/I33*100</f>
        <v>48.70967741935484</v>
      </c>
    </row>
    <row r="34" spans="1:23" ht="15">
      <c r="A34" s="415" t="s">
        <v>577</v>
      </c>
      <c r="B34" s="405">
        <v>19</v>
      </c>
      <c r="C34" s="604">
        <v>0</v>
      </c>
      <c r="D34" s="927">
        <v>0</v>
      </c>
      <c r="E34" s="912"/>
      <c r="F34" s="912">
        <v>0</v>
      </c>
      <c r="G34" s="913">
        <v>0</v>
      </c>
      <c r="H34" s="912">
        <v>0</v>
      </c>
      <c r="I34" s="914"/>
      <c r="J34" s="888"/>
      <c r="K34" s="889"/>
      <c r="L34" s="889"/>
      <c r="M34" s="889"/>
      <c r="N34" s="889"/>
      <c r="O34" s="889"/>
      <c r="P34" s="889"/>
      <c r="Q34" s="889"/>
      <c r="R34" s="889"/>
      <c r="S34" s="889"/>
      <c r="T34" s="889"/>
      <c r="U34" s="888"/>
      <c r="V34" s="914">
        <f t="shared" si="0"/>
        <v>0</v>
      </c>
      <c r="W34" s="915" t="e">
        <f t="shared" si="1"/>
        <v>#DIV/0!</v>
      </c>
    </row>
    <row r="35" spans="1:23" ht="15">
      <c r="A35" s="415" t="s">
        <v>579</v>
      </c>
      <c r="B35" s="405">
        <v>25</v>
      </c>
      <c r="C35" s="604">
        <v>2986</v>
      </c>
      <c r="D35" s="927">
        <v>564</v>
      </c>
      <c r="E35" s="912">
        <v>840</v>
      </c>
      <c r="F35" s="912">
        <v>795</v>
      </c>
      <c r="G35" s="913">
        <v>325</v>
      </c>
      <c r="H35" s="912">
        <v>186</v>
      </c>
      <c r="I35" s="914">
        <v>684</v>
      </c>
      <c r="J35" s="888">
        <v>57</v>
      </c>
      <c r="K35" s="889">
        <v>57</v>
      </c>
      <c r="L35" s="889">
        <v>58</v>
      </c>
      <c r="M35" s="889">
        <v>56</v>
      </c>
      <c r="N35" s="889">
        <v>57</v>
      </c>
      <c r="O35" s="889">
        <v>57</v>
      </c>
      <c r="P35" s="889"/>
      <c r="Q35" s="889"/>
      <c r="R35" s="889"/>
      <c r="S35" s="889"/>
      <c r="T35" s="889"/>
      <c r="U35" s="888"/>
      <c r="V35" s="914">
        <f t="shared" si="0"/>
        <v>342</v>
      </c>
      <c r="W35" s="915">
        <f t="shared" si="1"/>
        <v>50</v>
      </c>
    </row>
    <row r="36" spans="1:23" ht="15.75" thickBot="1">
      <c r="A36" s="378" t="s">
        <v>637</v>
      </c>
      <c r="B36" s="252"/>
      <c r="C36" s="259">
        <v>891</v>
      </c>
      <c r="D36" s="930">
        <v>420</v>
      </c>
      <c r="E36" s="931">
        <v>1732</v>
      </c>
      <c r="F36" s="931">
        <v>433</v>
      </c>
      <c r="G36" s="932">
        <v>673</v>
      </c>
      <c r="H36" s="930">
        <v>506</v>
      </c>
      <c r="I36" s="933">
        <v>506</v>
      </c>
      <c r="J36" s="934">
        <v>24</v>
      </c>
      <c r="K36" s="530">
        <v>9</v>
      </c>
      <c r="L36" s="530">
        <v>1</v>
      </c>
      <c r="M36" s="530">
        <v>10</v>
      </c>
      <c r="N36" s="530">
        <v>16</v>
      </c>
      <c r="O36" s="530">
        <v>2</v>
      </c>
      <c r="P36" s="530"/>
      <c r="Q36" s="530"/>
      <c r="R36" s="530"/>
      <c r="S36" s="530"/>
      <c r="T36" s="530"/>
      <c r="U36" s="897"/>
      <c r="V36" s="933">
        <f t="shared" si="0"/>
        <v>62</v>
      </c>
      <c r="W36" s="935">
        <f t="shared" si="1"/>
        <v>12.25296442687747</v>
      </c>
    </row>
    <row r="37" spans="1:23" ht="23.25" customHeight="1" thickBot="1">
      <c r="A37" s="505" t="s">
        <v>665</v>
      </c>
      <c r="B37" s="936">
        <v>31</v>
      </c>
      <c r="C37" s="658">
        <f>SUM(C26:C36)</f>
        <v>32842</v>
      </c>
      <c r="D37" s="507">
        <v>14145</v>
      </c>
      <c r="E37" s="658">
        <f>SUM(E26:E36)</f>
        <v>14972</v>
      </c>
      <c r="F37" s="658">
        <v>15495</v>
      </c>
      <c r="G37" s="512">
        <v>15929</v>
      </c>
      <c r="H37" s="507">
        <v>22086</v>
      </c>
      <c r="I37" s="507">
        <f>SUM(I26:I36)</f>
        <v>14300</v>
      </c>
      <c r="J37" s="512">
        <f>SUM(J26:J36)</f>
        <v>1128</v>
      </c>
      <c r="K37" s="513">
        <f>SUM(K26:K36)</f>
        <v>1396</v>
      </c>
      <c r="L37" s="524">
        <f>SUM(L26:L36)</f>
        <v>1033</v>
      </c>
      <c r="M37" s="524">
        <f>SUM(M26:M36)</f>
        <v>742</v>
      </c>
      <c r="N37" s="513">
        <f aca="true" t="shared" si="2" ref="N37:U37">SUM(N26:N36)</f>
        <v>793</v>
      </c>
      <c r="O37" s="513">
        <f t="shared" si="2"/>
        <v>748</v>
      </c>
      <c r="P37" s="513">
        <f t="shared" si="2"/>
        <v>0</v>
      </c>
      <c r="Q37" s="513">
        <f t="shared" si="2"/>
        <v>0</v>
      </c>
      <c r="R37" s="513">
        <f t="shared" si="2"/>
        <v>0</v>
      </c>
      <c r="S37" s="513">
        <f t="shared" si="2"/>
        <v>0</v>
      </c>
      <c r="T37" s="513">
        <f t="shared" si="2"/>
        <v>0</v>
      </c>
      <c r="U37" s="513">
        <f t="shared" si="2"/>
        <v>0</v>
      </c>
      <c r="V37" s="507">
        <f>SUM(J37:U37)</f>
        <v>5840</v>
      </c>
      <c r="W37" s="937">
        <f>+V37/I37*100</f>
        <v>40.83916083916084</v>
      </c>
    </row>
    <row r="38" spans="1:23" ht="15">
      <c r="A38" s="415" t="s">
        <v>585</v>
      </c>
      <c r="B38" s="405">
        <v>32</v>
      </c>
      <c r="C38" s="594">
        <v>2792</v>
      </c>
      <c r="D38" s="912">
        <v>0</v>
      </c>
      <c r="E38" s="923">
        <v>0</v>
      </c>
      <c r="F38" s="923">
        <v>0</v>
      </c>
      <c r="G38" s="924">
        <v>0</v>
      </c>
      <c r="H38" s="925">
        <v>0</v>
      </c>
      <c r="I38" s="926">
        <v>0</v>
      </c>
      <c r="J38" s="888"/>
      <c r="K38" s="889"/>
      <c r="L38" s="889"/>
      <c r="M38" s="889"/>
      <c r="N38" s="889"/>
      <c r="O38" s="889"/>
      <c r="P38" s="889"/>
      <c r="Q38" s="889"/>
      <c r="R38" s="889"/>
      <c r="S38" s="889"/>
      <c r="T38" s="889"/>
      <c r="U38" s="888"/>
      <c r="V38" s="914">
        <f aca="true" t="shared" si="3" ref="V38:V43">SUM(J38:U38)</f>
        <v>0</v>
      </c>
      <c r="W38" s="915" t="e">
        <f aca="true" t="shared" si="4" ref="W38:W43">+V38/I38*100</f>
        <v>#DIV/0!</v>
      </c>
    </row>
    <row r="39" spans="1:23" ht="15">
      <c r="A39" s="415" t="s">
        <v>587</v>
      </c>
      <c r="B39" s="405">
        <v>33</v>
      </c>
      <c r="C39" s="604">
        <v>8489</v>
      </c>
      <c r="D39" s="927">
        <v>6411</v>
      </c>
      <c r="E39" s="912">
        <v>6000</v>
      </c>
      <c r="F39" s="912">
        <v>6256</v>
      </c>
      <c r="G39" s="913">
        <v>6369</v>
      </c>
      <c r="H39" s="912">
        <v>6426</v>
      </c>
      <c r="I39" s="914">
        <v>6300</v>
      </c>
      <c r="J39" s="888">
        <v>762</v>
      </c>
      <c r="K39" s="889">
        <v>582</v>
      </c>
      <c r="L39" s="889">
        <v>574</v>
      </c>
      <c r="M39" s="889">
        <v>31</v>
      </c>
      <c r="N39" s="889">
        <v>18</v>
      </c>
      <c r="O39" s="889">
        <v>16</v>
      </c>
      <c r="P39" s="889"/>
      <c r="Q39" s="889"/>
      <c r="R39" s="889"/>
      <c r="S39" s="889"/>
      <c r="T39" s="889"/>
      <c r="U39" s="888"/>
      <c r="V39" s="914">
        <f t="shared" si="3"/>
        <v>1983</v>
      </c>
      <c r="W39" s="915">
        <f t="shared" si="4"/>
        <v>31.476190476190474</v>
      </c>
    </row>
    <row r="40" spans="1:23" ht="15">
      <c r="A40" s="415" t="s">
        <v>589</v>
      </c>
      <c r="B40" s="405">
        <v>34</v>
      </c>
      <c r="C40" s="604">
        <v>3530</v>
      </c>
      <c r="D40" s="927">
        <v>0</v>
      </c>
      <c r="E40" s="912">
        <v>0</v>
      </c>
      <c r="F40" s="912">
        <v>0</v>
      </c>
      <c r="G40" s="913">
        <v>0</v>
      </c>
      <c r="H40" s="912">
        <v>0</v>
      </c>
      <c r="I40" s="914">
        <v>0</v>
      </c>
      <c r="J40" s="888"/>
      <c r="K40" s="889"/>
      <c r="L40" s="889"/>
      <c r="M40" s="889"/>
      <c r="N40" s="889"/>
      <c r="O40" s="889"/>
      <c r="P40" s="889"/>
      <c r="Q40" s="889"/>
      <c r="R40" s="889"/>
      <c r="S40" s="889"/>
      <c r="T40" s="889"/>
      <c r="U40" s="888"/>
      <c r="V40" s="914">
        <f t="shared" si="3"/>
        <v>0</v>
      </c>
      <c r="W40" s="915" t="e">
        <f t="shared" si="4"/>
        <v>#DIV/0!</v>
      </c>
    </row>
    <row r="41" spans="1:23" ht="15">
      <c r="A41" s="415" t="s">
        <v>591</v>
      </c>
      <c r="B41" s="405">
        <v>57</v>
      </c>
      <c r="C41" s="604">
        <v>14780</v>
      </c>
      <c r="D41" s="927">
        <v>7680</v>
      </c>
      <c r="E41" s="912">
        <v>8932</v>
      </c>
      <c r="F41" s="912">
        <v>7938</v>
      </c>
      <c r="G41" s="913">
        <v>8283</v>
      </c>
      <c r="H41" s="912">
        <v>15657</v>
      </c>
      <c r="I41" s="914">
        <v>8000</v>
      </c>
      <c r="J41" s="888">
        <v>667</v>
      </c>
      <c r="K41" s="889">
        <v>667</v>
      </c>
      <c r="L41" s="889">
        <v>767</v>
      </c>
      <c r="M41" s="889">
        <v>1500</v>
      </c>
      <c r="N41" s="889">
        <v>1000</v>
      </c>
      <c r="O41" s="889">
        <v>600</v>
      </c>
      <c r="P41" s="889"/>
      <c r="Q41" s="889"/>
      <c r="R41" s="889"/>
      <c r="S41" s="889"/>
      <c r="T41" s="889"/>
      <c r="U41" s="888"/>
      <c r="V41" s="914">
        <f t="shared" si="3"/>
        <v>5201</v>
      </c>
      <c r="W41" s="915">
        <f t="shared" si="4"/>
        <v>65.01249999999999</v>
      </c>
    </row>
    <row r="42" spans="1:23" ht="15.75" thickBot="1">
      <c r="A42" s="378" t="s">
        <v>594</v>
      </c>
      <c r="B42" s="252"/>
      <c r="C42" s="259">
        <v>42</v>
      </c>
      <c r="D42" s="930">
        <v>56</v>
      </c>
      <c r="E42" s="938">
        <v>40</v>
      </c>
      <c r="F42" s="938">
        <v>1313</v>
      </c>
      <c r="G42" s="939">
        <v>1270</v>
      </c>
      <c r="H42" s="927">
        <v>3</v>
      </c>
      <c r="I42" s="940">
        <v>0</v>
      </c>
      <c r="J42" s="934"/>
      <c r="K42" s="530"/>
      <c r="L42" s="530"/>
      <c r="M42" s="530"/>
      <c r="N42" s="530"/>
      <c r="O42" s="530"/>
      <c r="P42" s="530"/>
      <c r="Q42" s="530"/>
      <c r="R42" s="530"/>
      <c r="S42" s="530"/>
      <c r="T42" s="530"/>
      <c r="U42" s="897"/>
      <c r="V42" s="914">
        <f t="shared" si="3"/>
        <v>0</v>
      </c>
      <c r="W42" s="915" t="e">
        <f t="shared" si="4"/>
        <v>#DIV/0!</v>
      </c>
    </row>
    <row r="43" spans="1:23" ht="20.25" customHeight="1" thickBot="1">
      <c r="A43" s="505" t="s">
        <v>596</v>
      </c>
      <c r="B43" s="936">
        <v>58</v>
      </c>
      <c r="C43" s="658">
        <f>SUM(C38:C42)</f>
        <v>29633</v>
      </c>
      <c r="D43" s="507">
        <v>14147</v>
      </c>
      <c r="E43" s="658">
        <f>SUM(E38:E42)</f>
        <v>14972</v>
      </c>
      <c r="F43" s="658">
        <v>15507</v>
      </c>
      <c r="G43" s="512">
        <v>15922</v>
      </c>
      <c r="H43" s="507">
        <v>22086</v>
      </c>
      <c r="I43" s="507">
        <f>SUM(I38:I42)</f>
        <v>14300</v>
      </c>
      <c r="J43" s="512">
        <f>SUM(J38:J42)</f>
        <v>1429</v>
      </c>
      <c r="K43" s="513">
        <f>SUM(K38:K42)</f>
        <v>1249</v>
      </c>
      <c r="L43" s="513">
        <f>SUM(L38:L42)</f>
        <v>1341</v>
      </c>
      <c r="M43" s="524">
        <f>SUM(M38:M42)</f>
        <v>1531</v>
      </c>
      <c r="N43" s="513">
        <f aca="true" t="shared" si="5" ref="N43:U43">SUM(N38:N42)</f>
        <v>1018</v>
      </c>
      <c r="O43" s="513">
        <f t="shared" si="5"/>
        <v>616</v>
      </c>
      <c r="P43" s="513">
        <f t="shared" si="5"/>
        <v>0</v>
      </c>
      <c r="Q43" s="513">
        <f t="shared" si="5"/>
        <v>0</v>
      </c>
      <c r="R43" s="513">
        <f t="shared" si="5"/>
        <v>0</v>
      </c>
      <c r="S43" s="513">
        <f t="shared" si="5"/>
        <v>0</v>
      </c>
      <c r="T43" s="513">
        <f t="shared" si="5"/>
        <v>0</v>
      </c>
      <c r="U43" s="513">
        <f t="shared" si="5"/>
        <v>0</v>
      </c>
      <c r="V43" s="507">
        <f t="shared" si="3"/>
        <v>7184</v>
      </c>
      <c r="W43" s="937">
        <f t="shared" si="4"/>
        <v>50.23776223776224</v>
      </c>
    </row>
    <row r="44" spans="1:23" ht="6.75" customHeight="1" thickBot="1">
      <c r="A44" s="378"/>
      <c r="B44" s="252"/>
      <c r="C44" s="259"/>
      <c r="D44" s="941"/>
      <c r="E44" s="942"/>
      <c r="F44" s="942"/>
      <c r="G44" s="943"/>
      <c r="H44" s="941"/>
      <c r="I44" s="933"/>
      <c r="J44" s="529"/>
      <c r="K44" s="530"/>
      <c r="L44" s="531"/>
      <c r="M44" s="531"/>
      <c r="N44" s="530"/>
      <c r="O44" s="530"/>
      <c r="P44" s="530"/>
      <c r="Q44" s="530"/>
      <c r="R44" s="530"/>
      <c r="S44" s="530"/>
      <c r="T44" s="530"/>
      <c r="U44" s="532"/>
      <c r="V44" s="933"/>
      <c r="W44" s="935"/>
    </row>
    <row r="45" spans="1:23" ht="17.25" customHeight="1" thickBot="1">
      <c r="A45" s="505" t="s">
        <v>598</v>
      </c>
      <c r="B45" s="936"/>
      <c r="C45" s="658">
        <f>+C43-C41</f>
        <v>14853</v>
      </c>
      <c r="D45" s="507">
        <v>6467</v>
      </c>
      <c r="E45" s="658">
        <f>+E43-E41</f>
        <v>6040</v>
      </c>
      <c r="F45" s="658">
        <v>7569</v>
      </c>
      <c r="G45" s="512">
        <v>7639</v>
      </c>
      <c r="H45" s="507">
        <v>6429</v>
      </c>
      <c r="I45" s="507">
        <f>+I43-I41</f>
        <v>6300</v>
      </c>
      <c r="J45" s="512">
        <f aca="true" t="shared" si="6" ref="J45:U45">+J43-J41</f>
        <v>762</v>
      </c>
      <c r="K45" s="513">
        <f t="shared" si="6"/>
        <v>582</v>
      </c>
      <c r="L45" s="513">
        <f t="shared" si="6"/>
        <v>574</v>
      </c>
      <c r="M45" s="513">
        <f t="shared" si="6"/>
        <v>31</v>
      </c>
      <c r="N45" s="513">
        <f t="shared" si="6"/>
        <v>18</v>
      </c>
      <c r="O45" s="513">
        <f t="shared" si="6"/>
        <v>16</v>
      </c>
      <c r="P45" s="513">
        <f t="shared" si="6"/>
        <v>0</v>
      </c>
      <c r="Q45" s="513">
        <f t="shared" si="6"/>
        <v>0</v>
      </c>
      <c r="R45" s="513">
        <f t="shared" si="6"/>
        <v>0</v>
      </c>
      <c r="S45" s="513">
        <f t="shared" si="6"/>
        <v>0</v>
      </c>
      <c r="T45" s="513">
        <f t="shared" si="6"/>
        <v>0</v>
      </c>
      <c r="U45" s="658">
        <f t="shared" si="6"/>
        <v>0</v>
      </c>
      <c r="V45" s="507">
        <f>SUM(J45:U45)</f>
        <v>1983</v>
      </c>
      <c r="W45" s="937">
        <f>+V45/I45*100</f>
        <v>31.476190476190474</v>
      </c>
    </row>
    <row r="46" spans="1:23" ht="19.5" customHeight="1" thickBot="1">
      <c r="A46" s="505" t="s">
        <v>599</v>
      </c>
      <c r="B46" s="936">
        <v>59</v>
      </c>
      <c r="C46" s="658">
        <f>+C43-C37</f>
        <v>-3209</v>
      </c>
      <c r="D46" s="507">
        <v>2</v>
      </c>
      <c r="E46" s="658">
        <f>+E43-E37</f>
        <v>0</v>
      </c>
      <c r="F46" s="658">
        <v>12</v>
      </c>
      <c r="G46" s="512">
        <v>-7</v>
      </c>
      <c r="H46" s="507">
        <v>0</v>
      </c>
      <c r="I46" s="507">
        <f>+I43-I37</f>
        <v>0</v>
      </c>
      <c r="J46" s="512">
        <f aca="true" t="shared" si="7" ref="J46:U46">+J43-J37</f>
        <v>301</v>
      </c>
      <c r="K46" s="513">
        <f t="shared" si="7"/>
        <v>-147</v>
      </c>
      <c r="L46" s="513">
        <f t="shared" si="7"/>
        <v>308</v>
      </c>
      <c r="M46" s="513">
        <f t="shared" si="7"/>
        <v>789</v>
      </c>
      <c r="N46" s="513">
        <f t="shared" si="7"/>
        <v>225</v>
      </c>
      <c r="O46" s="513">
        <f t="shared" si="7"/>
        <v>-132</v>
      </c>
      <c r="P46" s="513">
        <f t="shared" si="7"/>
        <v>0</v>
      </c>
      <c r="Q46" s="513">
        <f t="shared" si="7"/>
        <v>0</v>
      </c>
      <c r="R46" s="513">
        <f t="shared" si="7"/>
        <v>0</v>
      </c>
      <c r="S46" s="513">
        <f t="shared" si="7"/>
        <v>0</v>
      </c>
      <c r="T46" s="513">
        <f t="shared" si="7"/>
        <v>0</v>
      </c>
      <c r="U46" s="524">
        <f t="shared" si="7"/>
        <v>0</v>
      </c>
      <c r="V46" s="507">
        <f>SUM(V43-V37)</f>
        <v>1344</v>
      </c>
      <c r="W46" s="937" t="e">
        <f>+V46/I46*100</f>
        <v>#DIV/0!</v>
      </c>
    </row>
    <row r="47" spans="1:23" ht="19.5" customHeight="1" thickBot="1">
      <c r="A47" s="505" t="s">
        <v>601</v>
      </c>
      <c r="B47" s="944" t="s">
        <v>666</v>
      </c>
      <c r="C47" s="507">
        <f>+C46-C41</f>
        <v>-17989</v>
      </c>
      <c r="D47" s="507">
        <v>-7678</v>
      </c>
      <c r="E47" s="658">
        <f>+E46-E41</f>
        <v>-8932</v>
      </c>
      <c r="F47" s="658">
        <v>-7926</v>
      </c>
      <c r="G47" s="512">
        <v>-8290</v>
      </c>
      <c r="H47" s="507">
        <v>-15657</v>
      </c>
      <c r="I47" s="507">
        <f>+I46-I41</f>
        <v>-8000</v>
      </c>
      <c r="J47" s="514">
        <f aca="true" t="shared" si="8" ref="J47:U47">+J46-J41</f>
        <v>-366</v>
      </c>
      <c r="K47" s="513">
        <f t="shared" si="8"/>
        <v>-814</v>
      </c>
      <c r="L47" s="513">
        <f t="shared" si="8"/>
        <v>-459</v>
      </c>
      <c r="M47" s="513">
        <f t="shared" si="8"/>
        <v>-711</v>
      </c>
      <c r="N47" s="513">
        <f t="shared" si="8"/>
        <v>-775</v>
      </c>
      <c r="O47" s="513">
        <f t="shared" si="8"/>
        <v>-732</v>
      </c>
      <c r="P47" s="513">
        <f t="shared" si="8"/>
        <v>0</v>
      </c>
      <c r="Q47" s="513">
        <f t="shared" si="8"/>
        <v>0</v>
      </c>
      <c r="R47" s="513">
        <f t="shared" si="8"/>
        <v>0</v>
      </c>
      <c r="S47" s="513">
        <f t="shared" si="8"/>
        <v>0</v>
      </c>
      <c r="T47" s="513">
        <f t="shared" si="8"/>
        <v>0</v>
      </c>
      <c r="U47" s="658">
        <f t="shared" si="8"/>
        <v>0</v>
      </c>
      <c r="V47" s="507">
        <f>SUM(J47:U47)</f>
        <v>-3857</v>
      </c>
      <c r="W47" s="937">
        <f>+V47/I47*100</f>
        <v>48.212500000000006</v>
      </c>
    </row>
    <row r="49" ht="12.75">
      <c r="B49" s="945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37.7109375" style="0" customWidth="1"/>
    <col min="2" max="2" width="13.57421875" style="0" customWidth="1"/>
    <col min="3" max="4" width="10.8515625" style="0" hidden="1" customWidth="1"/>
    <col min="5" max="5" width="7.28125" style="349" customWidth="1"/>
    <col min="6" max="6" width="11.7109375" style="0" customWidth="1"/>
    <col min="7" max="8" width="11.57421875" style="0" customWidth="1"/>
    <col min="9" max="9" width="11.57421875" style="529" customWidth="1"/>
    <col min="10" max="10" width="11.421875" style="529" customWidth="1"/>
    <col min="11" max="11" width="9.8515625" style="529" customWidth="1"/>
    <col min="12" max="12" width="11.28125" style="529" customWidth="1"/>
    <col min="13" max="13" width="9.28125" style="529" bestFit="1" customWidth="1"/>
    <col min="14" max="14" width="9.140625" style="529" customWidth="1"/>
    <col min="15" max="15" width="12.00390625" style="0" customWidth="1"/>
    <col min="17" max="17" width="3.421875" style="0" customWidth="1"/>
    <col min="18" max="18" width="12.57421875" style="0" customWidth="1"/>
    <col min="19" max="19" width="11.8515625" style="0" customWidth="1"/>
    <col min="20" max="20" width="12.00390625" style="0" customWidth="1"/>
  </cols>
  <sheetData>
    <row r="1" spans="1:11" ht="26.25">
      <c r="A1" s="348" t="s">
        <v>667</v>
      </c>
      <c r="J1" s="304"/>
      <c r="K1" s="304"/>
    </row>
    <row r="2" spans="1:11" ht="21.75" customHeight="1">
      <c r="A2" s="350" t="s">
        <v>501</v>
      </c>
      <c r="B2" s="351"/>
      <c r="J2" s="304"/>
      <c r="K2" s="304"/>
    </row>
    <row r="3" spans="1:11" ht="12.75">
      <c r="A3" s="235"/>
      <c r="J3" s="304"/>
      <c r="K3" s="304"/>
    </row>
    <row r="4" spans="2:11" ht="13.5" thickBot="1">
      <c r="B4" s="352"/>
      <c r="C4" s="352"/>
      <c r="D4" s="352"/>
      <c r="E4" s="353"/>
      <c r="F4" s="352"/>
      <c r="G4" s="352"/>
      <c r="J4" s="304"/>
      <c r="K4" s="304"/>
    </row>
    <row r="5" spans="1:11" ht="16.5" thickBot="1">
      <c r="A5" s="354" t="s">
        <v>502</v>
      </c>
      <c r="B5" s="355" t="s">
        <v>668</v>
      </c>
      <c r="C5" s="356"/>
      <c r="D5" s="356"/>
      <c r="E5" s="357"/>
      <c r="F5" s="356"/>
      <c r="G5" s="358"/>
      <c r="H5" s="359"/>
      <c r="I5" s="946"/>
      <c r="J5" s="947"/>
      <c r="K5" s="947"/>
    </row>
    <row r="6" spans="1:11" ht="23.25" customHeight="1" thickBot="1">
      <c r="A6" s="235" t="s">
        <v>503</v>
      </c>
      <c r="J6" s="304"/>
      <c r="K6" s="304"/>
    </row>
    <row r="7" spans="1:20" ht="15.75" thickBot="1">
      <c r="A7" s="360"/>
      <c r="B7" s="361"/>
      <c r="C7" s="361"/>
      <c r="D7" s="361"/>
      <c r="E7" s="362"/>
      <c r="F7" s="361"/>
      <c r="G7" s="361"/>
      <c r="H7" s="363"/>
      <c r="I7" s="948"/>
      <c r="J7" s="949" t="s">
        <v>6</v>
      </c>
      <c r="K7" s="950" t="s">
        <v>504</v>
      </c>
      <c r="L7" s="951"/>
      <c r="M7" s="952"/>
      <c r="N7" s="953"/>
      <c r="O7" s="368" t="s">
        <v>505</v>
      </c>
      <c r="P7" s="369" t="s">
        <v>506</v>
      </c>
      <c r="R7" s="361" t="s">
        <v>669</v>
      </c>
      <c r="S7" s="361" t="s">
        <v>670</v>
      </c>
      <c r="T7" s="361" t="s">
        <v>669</v>
      </c>
    </row>
    <row r="8" spans="1:20" ht="13.5" thickBot="1">
      <c r="A8" s="370" t="s">
        <v>4</v>
      </c>
      <c r="B8" s="371" t="s">
        <v>507</v>
      </c>
      <c r="C8" s="371" t="s">
        <v>508</v>
      </c>
      <c r="D8" s="371" t="s">
        <v>509</v>
      </c>
      <c r="E8" s="371" t="s">
        <v>510</v>
      </c>
      <c r="F8" s="371" t="s">
        <v>671</v>
      </c>
      <c r="G8" s="371" t="s">
        <v>511</v>
      </c>
      <c r="H8" s="372" t="s">
        <v>512</v>
      </c>
      <c r="I8" s="954" t="s">
        <v>513</v>
      </c>
      <c r="J8" s="955">
        <v>2011</v>
      </c>
      <c r="K8" s="956" t="s">
        <v>516</v>
      </c>
      <c r="L8" s="957" t="s">
        <v>519</v>
      </c>
      <c r="M8" s="957" t="s">
        <v>522</v>
      </c>
      <c r="N8" s="958" t="s">
        <v>525</v>
      </c>
      <c r="O8" s="376" t="s">
        <v>526</v>
      </c>
      <c r="P8" s="377" t="s">
        <v>527</v>
      </c>
      <c r="R8" s="959" t="s">
        <v>672</v>
      </c>
      <c r="S8" s="960" t="s">
        <v>673</v>
      </c>
      <c r="T8" s="960" t="s">
        <v>674</v>
      </c>
    </row>
    <row r="9" spans="1:20" ht="12.75">
      <c r="A9" s="378" t="s">
        <v>528</v>
      </c>
      <c r="B9" s="297"/>
      <c r="C9" s="379">
        <v>104</v>
      </c>
      <c r="D9" s="379">
        <v>104</v>
      </c>
      <c r="E9" s="380"/>
      <c r="F9" s="961">
        <v>7</v>
      </c>
      <c r="G9" s="962">
        <v>6</v>
      </c>
      <c r="H9" s="963">
        <v>7</v>
      </c>
      <c r="I9" s="964">
        <v>7</v>
      </c>
      <c r="J9" s="965"/>
      <c r="K9" s="966">
        <v>7</v>
      </c>
      <c r="L9" s="967"/>
      <c r="M9" s="968"/>
      <c r="N9" s="969"/>
      <c r="O9" s="873" t="s">
        <v>529</v>
      </c>
      <c r="P9" s="970" t="s">
        <v>529</v>
      </c>
      <c r="Q9" s="351"/>
      <c r="R9" s="971">
        <v>7</v>
      </c>
      <c r="S9" s="972"/>
      <c r="T9" s="972"/>
    </row>
    <row r="10" spans="1:20" ht="13.5" thickBot="1">
      <c r="A10" s="391" t="s">
        <v>530</v>
      </c>
      <c r="B10" s="392"/>
      <c r="C10" s="393">
        <v>101</v>
      </c>
      <c r="D10" s="393">
        <v>104</v>
      </c>
      <c r="E10" s="394"/>
      <c r="F10" s="973">
        <v>7</v>
      </c>
      <c r="G10" s="973">
        <v>6</v>
      </c>
      <c r="H10" s="974">
        <v>7</v>
      </c>
      <c r="I10" s="975">
        <v>6</v>
      </c>
      <c r="J10" s="976"/>
      <c r="K10" s="977">
        <v>6</v>
      </c>
      <c r="L10" s="978"/>
      <c r="M10" s="979"/>
      <c r="N10" s="980"/>
      <c r="O10" s="883" t="s">
        <v>529</v>
      </c>
      <c r="P10" s="981" t="s">
        <v>529</v>
      </c>
      <c r="Q10" s="351"/>
      <c r="R10" s="982">
        <v>6</v>
      </c>
      <c r="S10" s="983"/>
      <c r="T10" s="983"/>
    </row>
    <row r="11" spans="1:20" ht="12.75">
      <c r="A11" s="402" t="s">
        <v>531</v>
      </c>
      <c r="B11" s="403" t="s">
        <v>532</v>
      </c>
      <c r="C11" s="298">
        <v>37915</v>
      </c>
      <c r="D11" s="298">
        <v>39774</v>
      </c>
      <c r="E11" s="404" t="s">
        <v>533</v>
      </c>
      <c r="F11" s="984">
        <v>1225</v>
      </c>
      <c r="G11" s="985">
        <v>1285</v>
      </c>
      <c r="H11" s="986">
        <v>1297</v>
      </c>
      <c r="I11" s="987">
        <v>1305</v>
      </c>
      <c r="J11" s="965" t="s">
        <v>529</v>
      </c>
      <c r="K11" s="988">
        <v>1311</v>
      </c>
      <c r="L11" s="989">
        <f>R11-K11</f>
        <v>0</v>
      </c>
      <c r="M11" s="990"/>
      <c r="N11" s="991"/>
      <c r="O11" s="992" t="s">
        <v>529</v>
      </c>
      <c r="P11" s="993" t="s">
        <v>529</v>
      </c>
      <c r="Q11" s="351"/>
      <c r="R11" s="971">
        <v>1311</v>
      </c>
      <c r="S11" s="994"/>
      <c r="T11" s="994"/>
    </row>
    <row r="12" spans="1:20" ht="12.75">
      <c r="A12" s="415" t="s">
        <v>534</v>
      </c>
      <c r="B12" s="416" t="s">
        <v>535</v>
      </c>
      <c r="C12" s="417">
        <v>-16164</v>
      </c>
      <c r="D12" s="417">
        <v>-17825</v>
      </c>
      <c r="E12" s="404" t="s">
        <v>536</v>
      </c>
      <c r="F12" s="984">
        <v>-1225</v>
      </c>
      <c r="G12" s="985">
        <v>-1285</v>
      </c>
      <c r="H12" s="986">
        <v>-1297</v>
      </c>
      <c r="I12" s="987">
        <v>1305</v>
      </c>
      <c r="J12" s="995" t="s">
        <v>529</v>
      </c>
      <c r="K12" s="996">
        <v>1311</v>
      </c>
      <c r="L12" s="989">
        <f aca="true" t="shared" si="0" ref="L12:L40">R12-K12</f>
        <v>0</v>
      </c>
      <c r="M12" s="990"/>
      <c r="N12" s="991"/>
      <c r="O12" s="992" t="s">
        <v>529</v>
      </c>
      <c r="P12" s="993" t="s">
        <v>529</v>
      </c>
      <c r="Q12" s="351"/>
      <c r="R12" s="997">
        <v>1311</v>
      </c>
      <c r="S12" s="994"/>
      <c r="T12" s="994"/>
    </row>
    <row r="13" spans="1:20" ht="12.75">
      <c r="A13" s="415" t="s">
        <v>537</v>
      </c>
      <c r="B13" s="416" t="s">
        <v>538</v>
      </c>
      <c r="C13" s="417">
        <v>604</v>
      </c>
      <c r="D13" s="417">
        <v>619</v>
      </c>
      <c r="E13" s="404" t="s">
        <v>539</v>
      </c>
      <c r="F13" s="984"/>
      <c r="G13" s="985"/>
      <c r="H13" s="986"/>
      <c r="I13" s="987"/>
      <c r="J13" s="995" t="s">
        <v>529</v>
      </c>
      <c r="K13" s="996"/>
      <c r="L13" s="989">
        <f t="shared" si="0"/>
        <v>0</v>
      </c>
      <c r="M13" s="990"/>
      <c r="N13" s="991"/>
      <c r="O13" s="992" t="s">
        <v>529</v>
      </c>
      <c r="P13" s="993" t="s">
        <v>529</v>
      </c>
      <c r="Q13" s="351"/>
      <c r="R13" s="997"/>
      <c r="S13" s="994"/>
      <c r="T13" s="994"/>
    </row>
    <row r="14" spans="1:20" ht="12.75">
      <c r="A14" s="415" t="s">
        <v>540</v>
      </c>
      <c r="B14" s="416" t="s">
        <v>541</v>
      </c>
      <c r="C14" s="417">
        <v>221</v>
      </c>
      <c r="D14" s="417">
        <v>610</v>
      </c>
      <c r="E14" s="404" t="s">
        <v>529</v>
      </c>
      <c r="F14" s="984">
        <v>117</v>
      </c>
      <c r="G14" s="985">
        <v>115</v>
      </c>
      <c r="H14" s="986">
        <v>160</v>
      </c>
      <c r="I14" s="987"/>
      <c r="J14" s="995" t="s">
        <v>529</v>
      </c>
      <c r="K14" s="996">
        <v>521</v>
      </c>
      <c r="L14" s="989">
        <f t="shared" si="0"/>
        <v>-126</v>
      </c>
      <c r="M14" s="990"/>
      <c r="N14" s="991"/>
      <c r="O14" s="992" t="s">
        <v>529</v>
      </c>
      <c r="P14" s="993" t="s">
        <v>529</v>
      </c>
      <c r="Q14" s="351"/>
      <c r="R14" s="997">
        <v>395</v>
      </c>
      <c r="S14" s="994"/>
      <c r="T14" s="994"/>
    </row>
    <row r="15" spans="1:20" ht="13.5" thickBot="1">
      <c r="A15" s="378" t="s">
        <v>542</v>
      </c>
      <c r="B15" s="422" t="s">
        <v>543</v>
      </c>
      <c r="C15" s="423">
        <v>2021</v>
      </c>
      <c r="D15" s="423">
        <v>852</v>
      </c>
      <c r="E15" s="424" t="s">
        <v>544</v>
      </c>
      <c r="F15" s="962">
        <v>260</v>
      </c>
      <c r="G15" s="962">
        <v>334</v>
      </c>
      <c r="H15" s="998">
        <v>388</v>
      </c>
      <c r="I15" s="999">
        <v>316</v>
      </c>
      <c r="J15" s="1000" t="s">
        <v>529</v>
      </c>
      <c r="K15" s="1001">
        <v>437</v>
      </c>
      <c r="L15" s="1002">
        <f t="shared" si="0"/>
        <v>320</v>
      </c>
      <c r="M15" s="1003"/>
      <c r="N15" s="1004"/>
      <c r="O15" s="1005" t="s">
        <v>529</v>
      </c>
      <c r="P15" s="970" t="s">
        <v>529</v>
      </c>
      <c r="Q15" s="351"/>
      <c r="R15" s="1006">
        <v>757</v>
      </c>
      <c r="S15" s="1007"/>
      <c r="T15" s="1007"/>
    </row>
    <row r="16" spans="1:20" ht="15" thickBot="1">
      <c r="A16" s="435" t="s">
        <v>545</v>
      </c>
      <c r="B16" s="436"/>
      <c r="C16" s="437">
        <v>24618</v>
      </c>
      <c r="D16" s="437">
        <v>24087</v>
      </c>
      <c r="E16" s="438"/>
      <c r="F16" s="1008">
        <v>383</v>
      </c>
      <c r="G16" s="1008">
        <v>457</v>
      </c>
      <c r="H16" s="1009">
        <v>561</v>
      </c>
      <c r="I16" s="1010">
        <v>469</v>
      </c>
      <c r="J16" s="1011" t="s">
        <v>529</v>
      </c>
      <c r="K16" s="1012">
        <v>958</v>
      </c>
      <c r="L16" s="1013">
        <f t="shared" si="0"/>
        <v>194</v>
      </c>
      <c r="M16" s="1014"/>
      <c r="N16" s="1015"/>
      <c r="O16" s="1016" t="s">
        <v>529</v>
      </c>
      <c r="P16" s="1017" t="s">
        <v>529</v>
      </c>
      <c r="Q16" s="351"/>
      <c r="R16" s="1018">
        <f>R11-R12+R13+R14+R15</f>
        <v>1152</v>
      </c>
      <c r="S16" s="1019"/>
      <c r="T16" s="1019"/>
    </row>
    <row r="17" spans="1:20" ht="12.75">
      <c r="A17" s="378" t="s">
        <v>546</v>
      </c>
      <c r="B17" s="403" t="s">
        <v>547</v>
      </c>
      <c r="C17" s="298">
        <v>7043</v>
      </c>
      <c r="D17" s="298">
        <v>7240</v>
      </c>
      <c r="E17" s="424">
        <v>401</v>
      </c>
      <c r="F17" s="962"/>
      <c r="G17" s="962"/>
      <c r="H17" s="998"/>
      <c r="I17" s="999"/>
      <c r="J17" s="965" t="s">
        <v>529</v>
      </c>
      <c r="K17" s="1001"/>
      <c r="L17" s="1020">
        <f t="shared" si="0"/>
        <v>0</v>
      </c>
      <c r="M17" s="1021"/>
      <c r="N17" s="1022"/>
      <c r="O17" s="1005" t="s">
        <v>529</v>
      </c>
      <c r="P17" s="970" t="s">
        <v>529</v>
      </c>
      <c r="Q17" s="351"/>
      <c r="R17" s="1023"/>
      <c r="S17" s="1007"/>
      <c r="T17" s="1007"/>
    </row>
    <row r="18" spans="1:20" ht="12.75">
      <c r="A18" s="415" t="s">
        <v>548</v>
      </c>
      <c r="B18" s="416" t="s">
        <v>549</v>
      </c>
      <c r="C18" s="417">
        <v>1001</v>
      </c>
      <c r="D18" s="417">
        <v>820</v>
      </c>
      <c r="E18" s="404" t="s">
        <v>550</v>
      </c>
      <c r="F18" s="984">
        <v>66</v>
      </c>
      <c r="G18" s="984">
        <v>92</v>
      </c>
      <c r="H18" s="986">
        <v>113</v>
      </c>
      <c r="I18" s="987">
        <v>50</v>
      </c>
      <c r="J18" s="995" t="s">
        <v>529</v>
      </c>
      <c r="K18" s="996">
        <v>107</v>
      </c>
      <c r="L18" s="989">
        <f t="shared" si="0"/>
        <v>1</v>
      </c>
      <c r="M18" s="990"/>
      <c r="N18" s="991"/>
      <c r="O18" s="992" t="s">
        <v>529</v>
      </c>
      <c r="P18" s="993" t="s">
        <v>529</v>
      </c>
      <c r="Q18" s="351"/>
      <c r="R18" s="997">
        <v>108</v>
      </c>
      <c r="S18" s="994"/>
      <c r="T18" s="994"/>
    </row>
    <row r="19" spans="1:20" ht="12.75">
      <c r="A19" s="415" t="s">
        <v>551</v>
      </c>
      <c r="B19" s="416" t="s">
        <v>552</v>
      </c>
      <c r="C19" s="417">
        <v>14718</v>
      </c>
      <c r="D19" s="417">
        <v>14718</v>
      </c>
      <c r="E19" s="404" t="s">
        <v>529</v>
      </c>
      <c r="F19" s="984"/>
      <c r="G19" s="985"/>
      <c r="H19" s="986"/>
      <c r="I19" s="987"/>
      <c r="J19" s="995" t="s">
        <v>529</v>
      </c>
      <c r="K19" s="996"/>
      <c r="L19" s="989">
        <f t="shared" si="0"/>
        <v>0</v>
      </c>
      <c r="M19" s="990"/>
      <c r="N19" s="991"/>
      <c r="O19" s="992" t="s">
        <v>529</v>
      </c>
      <c r="P19" s="993" t="s">
        <v>529</v>
      </c>
      <c r="Q19" s="351"/>
      <c r="R19" s="997"/>
      <c r="S19" s="994"/>
      <c r="T19" s="994"/>
    </row>
    <row r="20" spans="1:20" ht="12.75">
      <c r="A20" s="415" t="s">
        <v>553</v>
      </c>
      <c r="B20" s="416" t="s">
        <v>554</v>
      </c>
      <c r="C20" s="417">
        <v>1758</v>
      </c>
      <c r="D20" s="417">
        <v>1762</v>
      </c>
      <c r="E20" s="404" t="s">
        <v>529</v>
      </c>
      <c r="F20" s="984">
        <v>173</v>
      </c>
      <c r="G20" s="985">
        <v>209</v>
      </c>
      <c r="H20" s="986">
        <v>186</v>
      </c>
      <c r="I20" s="987">
        <v>337</v>
      </c>
      <c r="J20" s="995" t="s">
        <v>529</v>
      </c>
      <c r="K20" s="996">
        <v>702</v>
      </c>
      <c r="L20" s="989">
        <f t="shared" si="0"/>
        <v>179</v>
      </c>
      <c r="M20" s="990"/>
      <c r="N20" s="991"/>
      <c r="O20" s="992" t="s">
        <v>529</v>
      </c>
      <c r="P20" s="993" t="s">
        <v>529</v>
      </c>
      <c r="Q20" s="351"/>
      <c r="R20" s="997">
        <v>881</v>
      </c>
      <c r="S20" s="994"/>
      <c r="T20" s="994"/>
    </row>
    <row r="21" spans="1:20" ht="13.5" thickBot="1">
      <c r="A21" s="391" t="s">
        <v>555</v>
      </c>
      <c r="B21" s="449" t="s">
        <v>556</v>
      </c>
      <c r="C21" s="450">
        <v>0</v>
      </c>
      <c r="D21" s="450">
        <v>0</v>
      </c>
      <c r="E21" s="451" t="s">
        <v>529</v>
      </c>
      <c r="F21" s="984"/>
      <c r="G21" s="962"/>
      <c r="H21" s="986"/>
      <c r="I21" s="975"/>
      <c r="J21" s="1000" t="s">
        <v>529</v>
      </c>
      <c r="K21" s="1024"/>
      <c r="L21" s="1002">
        <f t="shared" si="0"/>
        <v>0</v>
      </c>
      <c r="M21" s="1003"/>
      <c r="N21" s="1004"/>
      <c r="O21" s="1025" t="s">
        <v>529</v>
      </c>
      <c r="P21" s="1026" t="s">
        <v>529</v>
      </c>
      <c r="Q21" s="351"/>
      <c r="R21" s="982"/>
      <c r="S21" s="1027"/>
      <c r="T21" s="1027"/>
    </row>
    <row r="22" spans="1:20" ht="15.75" thickBot="1">
      <c r="A22" s="455" t="s">
        <v>557</v>
      </c>
      <c r="B22" s="403" t="s">
        <v>558</v>
      </c>
      <c r="C22" s="298">
        <v>12472</v>
      </c>
      <c r="D22" s="298">
        <v>13728</v>
      </c>
      <c r="E22" s="456" t="s">
        <v>529</v>
      </c>
      <c r="F22" s="1028">
        <v>2336</v>
      </c>
      <c r="G22" s="1028">
        <v>2388</v>
      </c>
      <c r="H22" s="1029">
        <v>2431</v>
      </c>
      <c r="I22" s="1030">
        <v>2517</v>
      </c>
      <c r="J22" s="1031">
        <v>2372</v>
      </c>
      <c r="K22" s="1032">
        <v>599</v>
      </c>
      <c r="L22" s="1033">
        <f t="shared" si="0"/>
        <v>589</v>
      </c>
      <c r="M22" s="1034"/>
      <c r="N22" s="1035"/>
      <c r="O22" s="1036">
        <f>SUM(K22:N22)</f>
        <v>1188</v>
      </c>
      <c r="P22" s="1037">
        <f>(O22/J22)*100</f>
        <v>50.084317032040474</v>
      </c>
      <c r="Q22" s="351"/>
      <c r="R22" s="971">
        <v>1188</v>
      </c>
      <c r="S22" s="1038"/>
      <c r="T22" s="1039"/>
    </row>
    <row r="23" spans="1:20" ht="15.75" thickBot="1">
      <c r="A23" s="415" t="s">
        <v>559</v>
      </c>
      <c r="B23" s="416" t="s">
        <v>560</v>
      </c>
      <c r="C23" s="417">
        <v>0</v>
      </c>
      <c r="D23" s="417">
        <v>0</v>
      </c>
      <c r="E23" s="466" t="s">
        <v>529</v>
      </c>
      <c r="F23" s="984"/>
      <c r="G23" s="984"/>
      <c r="H23" s="986"/>
      <c r="I23" s="1040"/>
      <c r="J23" s="1041"/>
      <c r="K23" s="1042"/>
      <c r="L23" s="1043">
        <f t="shared" si="0"/>
        <v>0</v>
      </c>
      <c r="M23" s="990"/>
      <c r="N23" s="1044"/>
      <c r="O23" s="1036">
        <f aca="true" t="shared" si="1" ref="O23:O45">SUM(K23:N23)</f>
        <v>0</v>
      </c>
      <c r="P23" s="1037" t="e">
        <f aca="true" t="shared" si="2" ref="P23:P45">(O23/J23)*100</f>
        <v>#DIV/0!</v>
      </c>
      <c r="Q23" s="351"/>
      <c r="R23" s="997"/>
      <c r="S23" s="1045"/>
      <c r="T23" s="1046"/>
    </row>
    <row r="24" spans="1:20" ht="15.75" thickBot="1">
      <c r="A24" s="391" t="s">
        <v>561</v>
      </c>
      <c r="B24" s="449" t="s">
        <v>560</v>
      </c>
      <c r="C24" s="450">
        <v>0</v>
      </c>
      <c r="D24" s="450">
        <v>1215</v>
      </c>
      <c r="E24" s="473">
        <v>672</v>
      </c>
      <c r="F24" s="1047">
        <v>660</v>
      </c>
      <c r="G24" s="1047">
        <v>670</v>
      </c>
      <c r="H24" s="1048">
        <v>638</v>
      </c>
      <c r="I24" s="1049">
        <v>700</v>
      </c>
      <c r="J24" s="1050">
        <v>650</v>
      </c>
      <c r="K24" s="1051">
        <v>162</v>
      </c>
      <c r="L24" s="1052">
        <f t="shared" si="0"/>
        <v>162</v>
      </c>
      <c r="M24" s="979"/>
      <c r="N24" s="1053"/>
      <c r="O24" s="1036">
        <f t="shared" si="1"/>
        <v>324</v>
      </c>
      <c r="P24" s="1037">
        <f t="shared" si="2"/>
        <v>49.84615384615385</v>
      </c>
      <c r="Q24" s="351"/>
      <c r="R24" s="1006">
        <v>324</v>
      </c>
      <c r="S24" s="1054"/>
      <c r="T24" s="1055"/>
    </row>
    <row r="25" spans="1:20" ht="15.75" thickBot="1">
      <c r="A25" s="402" t="s">
        <v>562</v>
      </c>
      <c r="B25" s="403" t="s">
        <v>563</v>
      </c>
      <c r="C25" s="298">
        <v>6341</v>
      </c>
      <c r="D25" s="298">
        <v>6960</v>
      </c>
      <c r="E25" s="481">
        <v>501</v>
      </c>
      <c r="F25" s="984">
        <v>401</v>
      </c>
      <c r="G25" s="985">
        <v>315</v>
      </c>
      <c r="H25" s="986">
        <v>197</v>
      </c>
      <c r="I25" s="1056">
        <v>161</v>
      </c>
      <c r="J25" s="1057">
        <v>130</v>
      </c>
      <c r="K25" s="1058">
        <v>34</v>
      </c>
      <c r="L25" s="1020">
        <f t="shared" si="0"/>
        <v>44</v>
      </c>
      <c r="M25" s="1021"/>
      <c r="N25" s="1022"/>
      <c r="O25" s="1036">
        <f t="shared" si="1"/>
        <v>78</v>
      </c>
      <c r="P25" s="1037">
        <f t="shared" si="2"/>
        <v>60</v>
      </c>
      <c r="Q25" s="351"/>
      <c r="R25" s="1023">
        <v>78</v>
      </c>
      <c r="S25" s="1059"/>
      <c r="T25" s="1060"/>
    </row>
    <row r="26" spans="1:20" ht="15.75" thickBot="1">
      <c r="A26" s="415" t="s">
        <v>564</v>
      </c>
      <c r="B26" s="416" t="s">
        <v>565</v>
      </c>
      <c r="C26" s="417">
        <v>1745</v>
      </c>
      <c r="D26" s="417">
        <v>2223</v>
      </c>
      <c r="E26" s="489">
        <v>502</v>
      </c>
      <c r="F26" s="984">
        <v>149</v>
      </c>
      <c r="G26" s="984">
        <v>157</v>
      </c>
      <c r="H26" s="986">
        <v>234</v>
      </c>
      <c r="I26" s="1040">
        <v>180</v>
      </c>
      <c r="J26" s="1041">
        <v>180</v>
      </c>
      <c r="K26" s="1042">
        <v>26</v>
      </c>
      <c r="L26" s="989">
        <f t="shared" si="0"/>
        <v>43</v>
      </c>
      <c r="M26" s="990"/>
      <c r="N26" s="991"/>
      <c r="O26" s="1036">
        <f t="shared" si="1"/>
        <v>69</v>
      </c>
      <c r="P26" s="1037">
        <f t="shared" si="2"/>
        <v>38.333333333333336</v>
      </c>
      <c r="Q26" s="351"/>
      <c r="R26" s="997">
        <v>69</v>
      </c>
      <c r="S26" s="1045"/>
      <c r="T26" s="1046"/>
    </row>
    <row r="27" spans="1:20" ht="15.75" thickBot="1">
      <c r="A27" s="415" t="s">
        <v>566</v>
      </c>
      <c r="B27" s="416" t="s">
        <v>567</v>
      </c>
      <c r="C27" s="417">
        <v>0</v>
      </c>
      <c r="D27" s="417">
        <v>0</v>
      </c>
      <c r="E27" s="489">
        <v>504</v>
      </c>
      <c r="F27" s="984"/>
      <c r="G27" s="984"/>
      <c r="H27" s="986"/>
      <c r="I27" s="1040"/>
      <c r="J27" s="1041"/>
      <c r="K27" s="1042"/>
      <c r="L27" s="989">
        <f t="shared" si="0"/>
        <v>0</v>
      </c>
      <c r="M27" s="990"/>
      <c r="N27" s="991"/>
      <c r="O27" s="1036">
        <f t="shared" si="1"/>
        <v>0</v>
      </c>
      <c r="P27" s="1037" t="e">
        <f t="shared" si="2"/>
        <v>#DIV/0!</v>
      </c>
      <c r="Q27" s="351"/>
      <c r="R27" s="997"/>
      <c r="S27" s="1045"/>
      <c r="T27" s="1046"/>
    </row>
    <row r="28" spans="1:20" ht="15.75" thickBot="1">
      <c r="A28" s="415" t="s">
        <v>568</v>
      </c>
      <c r="B28" s="416" t="s">
        <v>569</v>
      </c>
      <c r="C28" s="417">
        <v>428</v>
      </c>
      <c r="D28" s="417">
        <v>253</v>
      </c>
      <c r="E28" s="489">
        <v>511</v>
      </c>
      <c r="F28" s="984">
        <v>180</v>
      </c>
      <c r="G28" s="984">
        <v>64</v>
      </c>
      <c r="H28" s="986">
        <v>59</v>
      </c>
      <c r="I28" s="1040">
        <v>191</v>
      </c>
      <c r="J28" s="1041">
        <v>190</v>
      </c>
      <c r="K28" s="1042">
        <v>5</v>
      </c>
      <c r="L28" s="989">
        <f t="shared" si="0"/>
        <v>8</v>
      </c>
      <c r="M28" s="990"/>
      <c r="N28" s="991"/>
      <c r="O28" s="1036">
        <f t="shared" si="1"/>
        <v>13</v>
      </c>
      <c r="P28" s="1037">
        <f t="shared" si="2"/>
        <v>6.842105263157896</v>
      </c>
      <c r="Q28" s="351"/>
      <c r="R28" s="997">
        <v>13</v>
      </c>
      <c r="S28" s="1045"/>
      <c r="T28" s="1046"/>
    </row>
    <row r="29" spans="1:20" ht="15.75" thickBot="1">
      <c r="A29" s="415" t="s">
        <v>570</v>
      </c>
      <c r="B29" s="416" t="s">
        <v>571</v>
      </c>
      <c r="C29" s="417">
        <v>1057</v>
      </c>
      <c r="D29" s="417">
        <v>1451</v>
      </c>
      <c r="E29" s="489">
        <v>518</v>
      </c>
      <c r="F29" s="984">
        <v>186</v>
      </c>
      <c r="G29" s="984">
        <v>219</v>
      </c>
      <c r="H29" s="986">
        <v>177</v>
      </c>
      <c r="I29" s="1040">
        <v>197</v>
      </c>
      <c r="J29" s="1041">
        <v>150</v>
      </c>
      <c r="K29" s="1042">
        <v>29</v>
      </c>
      <c r="L29" s="989">
        <f t="shared" si="0"/>
        <v>62</v>
      </c>
      <c r="M29" s="990"/>
      <c r="N29" s="991"/>
      <c r="O29" s="1036">
        <f t="shared" si="1"/>
        <v>91</v>
      </c>
      <c r="P29" s="1037">
        <f t="shared" si="2"/>
        <v>60.66666666666667</v>
      </c>
      <c r="Q29" s="351"/>
      <c r="R29" s="997">
        <v>91</v>
      </c>
      <c r="S29" s="1045"/>
      <c r="T29" s="1046"/>
    </row>
    <row r="30" spans="1:20" ht="15.75" thickBot="1">
      <c r="A30" s="415" t="s">
        <v>572</v>
      </c>
      <c r="B30" s="494" t="s">
        <v>573</v>
      </c>
      <c r="C30" s="417">
        <v>10408</v>
      </c>
      <c r="D30" s="417">
        <v>11792</v>
      </c>
      <c r="E30" s="489">
        <v>521</v>
      </c>
      <c r="F30" s="984">
        <v>1216</v>
      </c>
      <c r="G30" s="984">
        <v>1267</v>
      </c>
      <c r="H30" s="986">
        <v>1312</v>
      </c>
      <c r="I30" s="1040">
        <v>1347</v>
      </c>
      <c r="J30" s="1041">
        <v>1263</v>
      </c>
      <c r="K30" s="1042">
        <v>297</v>
      </c>
      <c r="L30" s="989">
        <f t="shared" si="0"/>
        <v>346</v>
      </c>
      <c r="M30" s="990"/>
      <c r="N30" s="991"/>
      <c r="O30" s="1036">
        <f t="shared" si="1"/>
        <v>643</v>
      </c>
      <c r="P30" s="1037">
        <f t="shared" si="2"/>
        <v>50.91053048297704</v>
      </c>
      <c r="Q30" s="351"/>
      <c r="R30" s="997">
        <v>643</v>
      </c>
      <c r="S30" s="1045"/>
      <c r="T30" s="1046"/>
    </row>
    <row r="31" spans="1:20" ht="15.75" thickBot="1">
      <c r="A31" s="415" t="s">
        <v>574</v>
      </c>
      <c r="B31" s="494" t="s">
        <v>575</v>
      </c>
      <c r="C31" s="417">
        <v>3640</v>
      </c>
      <c r="D31" s="417">
        <v>4174</v>
      </c>
      <c r="E31" s="489" t="s">
        <v>576</v>
      </c>
      <c r="F31" s="984">
        <v>469</v>
      </c>
      <c r="G31" s="984">
        <v>487</v>
      </c>
      <c r="H31" s="986">
        <v>471</v>
      </c>
      <c r="I31" s="1040">
        <v>508</v>
      </c>
      <c r="J31" s="1041">
        <v>442</v>
      </c>
      <c r="K31" s="1042">
        <v>108</v>
      </c>
      <c r="L31" s="989">
        <f t="shared" si="0"/>
        <v>133</v>
      </c>
      <c r="M31" s="990"/>
      <c r="N31" s="991"/>
      <c r="O31" s="1036">
        <f t="shared" si="1"/>
        <v>241</v>
      </c>
      <c r="P31" s="1037">
        <f t="shared" si="2"/>
        <v>54.52488687782805</v>
      </c>
      <c r="Q31" s="351"/>
      <c r="R31" s="997">
        <v>241</v>
      </c>
      <c r="S31" s="1045"/>
      <c r="T31" s="1046"/>
    </row>
    <row r="32" spans="1:20" ht="15.75" thickBot="1">
      <c r="A32" s="415" t="s">
        <v>577</v>
      </c>
      <c r="B32" s="416" t="s">
        <v>578</v>
      </c>
      <c r="C32" s="417">
        <v>0</v>
      </c>
      <c r="D32" s="417">
        <v>0</v>
      </c>
      <c r="E32" s="489">
        <v>557</v>
      </c>
      <c r="F32" s="984"/>
      <c r="G32" s="984"/>
      <c r="H32" s="986"/>
      <c r="I32" s="1040"/>
      <c r="J32" s="1041"/>
      <c r="K32" s="1042"/>
      <c r="L32" s="989">
        <f t="shared" si="0"/>
        <v>0</v>
      </c>
      <c r="M32" s="990"/>
      <c r="N32" s="991"/>
      <c r="O32" s="1036">
        <f t="shared" si="1"/>
        <v>0</v>
      </c>
      <c r="P32" s="1037" t="e">
        <f t="shared" si="2"/>
        <v>#DIV/0!</v>
      </c>
      <c r="Q32" s="351"/>
      <c r="R32" s="997"/>
      <c r="S32" s="1045"/>
      <c r="T32" s="1046"/>
    </row>
    <row r="33" spans="1:20" ht="15.75" thickBot="1">
      <c r="A33" s="415" t="s">
        <v>579</v>
      </c>
      <c r="B33" s="416" t="s">
        <v>580</v>
      </c>
      <c r="C33" s="417">
        <v>1711</v>
      </c>
      <c r="D33" s="417">
        <v>1801</v>
      </c>
      <c r="E33" s="489">
        <v>551</v>
      </c>
      <c r="F33" s="984"/>
      <c r="G33" s="984"/>
      <c r="H33" s="986"/>
      <c r="I33" s="1040"/>
      <c r="J33" s="1041"/>
      <c r="K33" s="1042"/>
      <c r="L33" s="989">
        <f t="shared" si="0"/>
        <v>0</v>
      </c>
      <c r="M33" s="990"/>
      <c r="N33" s="991"/>
      <c r="O33" s="1036">
        <f t="shared" si="1"/>
        <v>0</v>
      </c>
      <c r="P33" s="1037" t="e">
        <f t="shared" si="2"/>
        <v>#DIV/0!</v>
      </c>
      <c r="Q33" s="351"/>
      <c r="R33" s="997"/>
      <c r="S33" s="1045"/>
      <c r="T33" s="1046"/>
    </row>
    <row r="34" spans="1:20" ht="15.75" thickBot="1">
      <c r="A34" s="378" t="s">
        <v>581</v>
      </c>
      <c r="B34" s="422"/>
      <c r="C34" s="423">
        <v>569</v>
      </c>
      <c r="D34" s="423">
        <v>614</v>
      </c>
      <c r="E34" s="496" t="s">
        <v>582</v>
      </c>
      <c r="F34" s="962">
        <v>19</v>
      </c>
      <c r="G34" s="962">
        <v>23</v>
      </c>
      <c r="H34" s="1061">
        <v>27</v>
      </c>
      <c r="I34" s="1062">
        <v>24</v>
      </c>
      <c r="J34" s="1063">
        <v>17</v>
      </c>
      <c r="K34" s="1064">
        <v>5</v>
      </c>
      <c r="L34" s="989">
        <f t="shared" si="0"/>
        <v>5</v>
      </c>
      <c r="M34" s="1003"/>
      <c r="N34" s="991"/>
      <c r="O34" s="1036">
        <f t="shared" si="1"/>
        <v>10</v>
      </c>
      <c r="P34" s="1037">
        <f t="shared" si="2"/>
        <v>58.82352941176471</v>
      </c>
      <c r="Q34" s="351"/>
      <c r="R34" s="982">
        <v>10</v>
      </c>
      <c r="S34" s="1065"/>
      <c r="T34" s="1066"/>
    </row>
    <row r="35" spans="1:20" ht="15.75" thickBot="1">
      <c r="A35" s="505" t="s">
        <v>583</v>
      </c>
      <c r="B35" s="506" t="s">
        <v>584</v>
      </c>
      <c r="C35" s="507">
        <f>SUM(C25:C34)</f>
        <v>25899</v>
      </c>
      <c r="D35" s="507">
        <f>SUM(D25:D34)</f>
        <v>29268</v>
      </c>
      <c r="E35" s="508"/>
      <c r="F35" s="1067">
        <f aca="true" t="shared" si="3" ref="F35:N35">SUM(F25:F34)</f>
        <v>2620</v>
      </c>
      <c r="G35" s="1067">
        <f t="shared" si="3"/>
        <v>2532</v>
      </c>
      <c r="H35" s="1068">
        <f t="shared" si="3"/>
        <v>2477</v>
      </c>
      <c r="I35" s="1067">
        <f>SUM(I25:I34)</f>
        <v>2608</v>
      </c>
      <c r="J35" s="1069">
        <f t="shared" si="3"/>
        <v>2372</v>
      </c>
      <c r="K35" s="1067">
        <f t="shared" si="3"/>
        <v>504</v>
      </c>
      <c r="L35" s="1067">
        <f t="shared" si="3"/>
        <v>641</v>
      </c>
      <c r="M35" s="1067">
        <f t="shared" si="3"/>
        <v>0</v>
      </c>
      <c r="N35" s="1070">
        <f t="shared" si="3"/>
        <v>0</v>
      </c>
      <c r="O35" s="1036">
        <f t="shared" si="1"/>
        <v>1145</v>
      </c>
      <c r="P35" s="1037">
        <f t="shared" si="2"/>
        <v>48.27150084317032</v>
      </c>
      <c r="Q35" s="351"/>
      <c r="R35" s="1071">
        <f>SUM(R25:R34)</f>
        <v>1145</v>
      </c>
      <c r="S35" s="1072">
        <f>SUM(S25:S34)</f>
        <v>0</v>
      </c>
      <c r="T35" s="1071">
        <f>SUM(T25:T34)</f>
        <v>0</v>
      </c>
    </row>
    <row r="36" spans="1:20" ht="15.75" thickBot="1">
      <c r="A36" s="402" t="s">
        <v>585</v>
      </c>
      <c r="B36" s="403" t="s">
        <v>586</v>
      </c>
      <c r="C36" s="298">
        <v>0</v>
      </c>
      <c r="D36" s="298">
        <v>0</v>
      </c>
      <c r="E36" s="481">
        <v>601</v>
      </c>
      <c r="F36" s="1073"/>
      <c r="G36" s="1073"/>
      <c r="H36" s="1074"/>
      <c r="I36" s="1075"/>
      <c r="J36" s="1057"/>
      <c r="K36" s="1032"/>
      <c r="L36" s="989">
        <f t="shared" si="0"/>
        <v>0</v>
      </c>
      <c r="M36" s="1021"/>
      <c r="N36" s="991"/>
      <c r="O36" s="1036">
        <f t="shared" si="1"/>
        <v>0</v>
      </c>
      <c r="P36" s="1037" t="e">
        <f t="shared" si="2"/>
        <v>#DIV/0!</v>
      </c>
      <c r="Q36" s="351"/>
      <c r="R36" s="1023"/>
      <c r="S36" s="1059"/>
      <c r="T36" s="1060"/>
    </row>
    <row r="37" spans="1:20" ht="15.75" thickBot="1">
      <c r="A37" s="415" t="s">
        <v>587</v>
      </c>
      <c r="B37" s="416" t="s">
        <v>588</v>
      </c>
      <c r="C37" s="417">
        <v>1190</v>
      </c>
      <c r="D37" s="417">
        <v>1857</v>
      </c>
      <c r="E37" s="489">
        <v>602</v>
      </c>
      <c r="F37" s="1076">
        <v>175</v>
      </c>
      <c r="G37" s="1076">
        <v>177</v>
      </c>
      <c r="H37" s="986">
        <v>131</v>
      </c>
      <c r="I37" s="1077">
        <v>173</v>
      </c>
      <c r="J37" s="1041"/>
      <c r="K37" s="1042">
        <v>55</v>
      </c>
      <c r="L37" s="989">
        <f t="shared" si="0"/>
        <v>65</v>
      </c>
      <c r="M37" s="990"/>
      <c r="N37" s="991"/>
      <c r="O37" s="1036">
        <f t="shared" si="1"/>
        <v>120</v>
      </c>
      <c r="P37" s="1037" t="e">
        <f t="shared" si="2"/>
        <v>#DIV/0!</v>
      </c>
      <c r="Q37" s="351"/>
      <c r="R37" s="997">
        <v>120</v>
      </c>
      <c r="S37" s="1045"/>
      <c r="T37" s="1046"/>
    </row>
    <row r="38" spans="1:20" ht="15.75" thickBot="1">
      <c r="A38" s="415" t="s">
        <v>589</v>
      </c>
      <c r="B38" s="416" t="s">
        <v>590</v>
      </c>
      <c r="C38" s="417">
        <v>0</v>
      </c>
      <c r="D38" s="417">
        <v>0</v>
      </c>
      <c r="E38" s="489">
        <v>604</v>
      </c>
      <c r="F38" s="1076"/>
      <c r="G38" s="1076"/>
      <c r="H38" s="986"/>
      <c r="I38" s="1077"/>
      <c r="J38" s="1041"/>
      <c r="K38" s="1042"/>
      <c r="L38" s="989">
        <f t="shared" si="0"/>
        <v>0</v>
      </c>
      <c r="M38" s="990"/>
      <c r="N38" s="991"/>
      <c r="O38" s="1036">
        <f t="shared" si="1"/>
        <v>0</v>
      </c>
      <c r="P38" s="1037" t="e">
        <f t="shared" si="2"/>
        <v>#DIV/0!</v>
      </c>
      <c r="Q38" s="351"/>
      <c r="R38" s="997"/>
      <c r="S38" s="1045"/>
      <c r="T38" s="1046"/>
    </row>
    <row r="39" spans="1:20" ht="15.75" thickBot="1">
      <c r="A39" s="415" t="s">
        <v>591</v>
      </c>
      <c r="B39" s="416" t="s">
        <v>592</v>
      </c>
      <c r="C39" s="417">
        <v>12472</v>
      </c>
      <c r="D39" s="417">
        <v>13728</v>
      </c>
      <c r="E39" s="489" t="s">
        <v>593</v>
      </c>
      <c r="F39" s="1076">
        <v>2336</v>
      </c>
      <c r="G39" s="1076">
        <v>2388</v>
      </c>
      <c r="H39" s="986">
        <v>2431</v>
      </c>
      <c r="I39" s="1077">
        <v>2517</v>
      </c>
      <c r="J39" s="1041">
        <v>2372</v>
      </c>
      <c r="K39" s="1042">
        <v>599</v>
      </c>
      <c r="L39" s="989">
        <f t="shared" si="0"/>
        <v>589</v>
      </c>
      <c r="M39" s="990"/>
      <c r="N39" s="991"/>
      <c r="O39" s="1036">
        <f t="shared" si="1"/>
        <v>1188</v>
      </c>
      <c r="P39" s="1037">
        <f t="shared" si="2"/>
        <v>50.084317032040474</v>
      </c>
      <c r="Q39" s="351"/>
      <c r="R39" s="997">
        <v>1188</v>
      </c>
      <c r="S39" s="1045"/>
      <c r="T39" s="1046"/>
    </row>
    <row r="40" spans="1:20" ht="15.75" thickBot="1">
      <c r="A40" s="378" t="s">
        <v>594</v>
      </c>
      <c r="B40" s="422"/>
      <c r="C40" s="423">
        <v>12330</v>
      </c>
      <c r="D40" s="423">
        <v>13218</v>
      </c>
      <c r="E40" s="496" t="s">
        <v>595</v>
      </c>
      <c r="F40" s="1078">
        <v>135</v>
      </c>
      <c r="G40" s="1078"/>
      <c r="H40" s="998">
        <v>16</v>
      </c>
      <c r="I40" s="1079"/>
      <c r="J40" s="1063"/>
      <c r="K40" s="1064"/>
      <c r="L40" s="989">
        <f t="shared" si="0"/>
        <v>0</v>
      </c>
      <c r="M40" s="1003"/>
      <c r="N40" s="991"/>
      <c r="O40" s="1036">
        <f t="shared" si="1"/>
        <v>0</v>
      </c>
      <c r="P40" s="1037" t="e">
        <f t="shared" si="2"/>
        <v>#DIV/0!</v>
      </c>
      <c r="Q40" s="351"/>
      <c r="R40" s="982"/>
      <c r="S40" s="1065"/>
      <c r="T40" s="1066"/>
    </row>
    <row r="41" spans="1:20" ht="15.75" thickBot="1">
      <c r="A41" s="505" t="s">
        <v>596</v>
      </c>
      <c r="B41" s="506" t="s">
        <v>597</v>
      </c>
      <c r="C41" s="507">
        <f>SUM(C36:C40)</f>
        <v>25992</v>
      </c>
      <c r="D41" s="507">
        <f>SUM(D36:D40)</f>
        <v>28803</v>
      </c>
      <c r="E41" s="508" t="s">
        <v>529</v>
      </c>
      <c r="F41" s="1067">
        <f aca="true" t="shared" si="4" ref="F41:N41">SUM(F36:F40)</f>
        <v>2646</v>
      </c>
      <c r="G41" s="1067">
        <f t="shared" si="4"/>
        <v>2565</v>
      </c>
      <c r="H41" s="1068">
        <f t="shared" si="4"/>
        <v>2578</v>
      </c>
      <c r="I41" s="1067">
        <f>SUM(I36:I40)</f>
        <v>2690</v>
      </c>
      <c r="J41" s="1069">
        <f t="shared" si="4"/>
        <v>2372</v>
      </c>
      <c r="K41" s="1067">
        <f t="shared" si="4"/>
        <v>654</v>
      </c>
      <c r="L41" s="1080">
        <f t="shared" si="4"/>
        <v>654</v>
      </c>
      <c r="M41" s="1067">
        <f t="shared" si="4"/>
        <v>0</v>
      </c>
      <c r="N41" s="1070">
        <f t="shared" si="4"/>
        <v>0</v>
      </c>
      <c r="O41" s="1036">
        <f t="shared" si="1"/>
        <v>1308</v>
      </c>
      <c r="P41" s="1037">
        <f t="shared" si="2"/>
        <v>55.1433389544688</v>
      </c>
      <c r="Q41" s="351"/>
      <c r="R41" s="1071">
        <f>SUM(R36:R40)</f>
        <v>1308</v>
      </c>
      <c r="S41" s="1072">
        <f>SUM(S36:S40)</f>
        <v>0</v>
      </c>
      <c r="T41" s="1071">
        <f>SUM(T36:T40)</f>
        <v>0</v>
      </c>
    </row>
    <row r="42" spans="1:20" ht="5.25" customHeight="1" thickBot="1">
      <c r="A42" s="378"/>
      <c r="B42" s="252"/>
      <c r="C42" s="253"/>
      <c r="D42" s="253"/>
      <c r="E42" s="525"/>
      <c r="F42" s="1078"/>
      <c r="G42" s="1078"/>
      <c r="H42" s="1081"/>
      <c r="I42" s="1082"/>
      <c r="J42" s="1083"/>
      <c r="K42" s="1078"/>
      <c r="L42" s="1084"/>
      <c r="M42" s="1085">
        <f>S42-L42</f>
        <v>0</v>
      </c>
      <c r="N42" s="1084"/>
      <c r="O42" s="1036">
        <f t="shared" si="1"/>
        <v>0</v>
      </c>
      <c r="P42" s="1037" t="e">
        <f t="shared" si="2"/>
        <v>#DIV/0!</v>
      </c>
      <c r="Q42" s="351"/>
      <c r="R42" s="1086"/>
      <c r="S42" s="1087"/>
      <c r="T42" s="1087"/>
    </row>
    <row r="43" spans="1:20" ht="15.75" thickBot="1">
      <c r="A43" s="535" t="s">
        <v>598</v>
      </c>
      <c r="B43" s="506" t="s">
        <v>560</v>
      </c>
      <c r="C43" s="507">
        <f>+C41-C39</f>
        <v>13520</v>
      </c>
      <c r="D43" s="507">
        <f>+D41-D39</f>
        <v>15075</v>
      </c>
      <c r="E43" s="508" t="s">
        <v>529</v>
      </c>
      <c r="F43" s="1067">
        <f>F41-F39</f>
        <v>310</v>
      </c>
      <c r="G43" s="1067">
        <f aca="true" t="shared" si="5" ref="G43:N43">G41-G39</f>
        <v>177</v>
      </c>
      <c r="H43" s="1067">
        <f t="shared" si="5"/>
        <v>147</v>
      </c>
      <c r="I43" s="1067">
        <f>I41-I39</f>
        <v>173</v>
      </c>
      <c r="J43" s="1068">
        <f t="shared" si="5"/>
        <v>0</v>
      </c>
      <c r="K43" s="1067">
        <f>K41-K39</f>
        <v>55</v>
      </c>
      <c r="L43" s="1080">
        <f t="shared" si="5"/>
        <v>65</v>
      </c>
      <c r="M43" s="1067">
        <f t="shared" si="5"/>
        <v>0</v>
      </c>
      <c r="N43" s="1088">
        <f t="shared" si="5"/>
        <v>0</v>
      </c>
      <c r="O43" s="1036">
        <f t="shared" si="1"/>
        <v>120</v>
      </c>
      <c r="P43" s="1037" t="e">
        <f t="shared" si="2"/>
        <v>#DIV/0!</v>
      </c>
      <c r="Q43" s="351"/>
      <c r="R43" s="1071">
        <f>R41-R39</f>
        <v>120</v>
      </c>
      <c r="S43" s="1072">
        <f>S41-S39</f>
        <v>0</v>
      </c>
      <c r="T43" s="1071">
        <f>T41-T39</f>
        <v>0</v>
      </c>
    </row>
    <row r="44" spans="1:20" ht="15.75" thickBot="1">
      <c r="A44" s="505" t="s">
        <v>599</v>
      </c>
      <c r="B44" s="506" t="s">
        <v>600</v>
      </c>
      <c r="C44" s="507">
        <f>+C41-C35</f>
        <v>93</v>
      </c>
      <c r="D44" s="507">
        <f>+D41-D35</f>
        <v>-465</v>
      </c>
      <c r="E44" s="508" t="s">
        <v>529</v>
      </c>
      <c r="F44" s="1067">
        <f>F41-F35</f>
        <v>26</v>
      </c>
      <c r="G44" s="1067">
        <f aca="true" t="shared" si="6" ref="G44:N44">G41-G35</f>
        <v>33</v>
      </c>
      <c r="H44" s="1067">
        <f t="shared" si="6"/>
        <v>101</v>
      </c>
      <c r="I44" s="1067">
        <f>I41-I35</f>
        <v>82</v>
      </c>
      <c r="J44" s="1068">
        <f t="shared" si="6"/>
        <v>0</v>
      </c>
      <c r="K44" s="1067">
        <f>K41-K35</f>
        <v>150</v>
      </c>
      <c r="L44" s="1080">
        <f t="shared" si="6"/>
        <v>13</v>
      </c>
      <c r="M44" s="1067">
        <f t="shared" si="6"/>
        <v>0</v>
      </c>
      <c r="N44" s="1088">
        <f t="shared" si="6"/>
        <v>0</v>
      </c>
      <c r="O44" s="1036">
        <f t="shared" si="1"/>
        <v>163</v>
      </c>
      <c r="P44" s="1037" t="e">
        <f t="shared" si="2"/>
        <v>#DIV/0!</v>
      </c>
      <c r="Q44" s="351"/>
      <c r="R44" s="1071">
        <f>R41-R35</f>
        <v>163</v>
      </c>
      <c r="S44" s="1072">
        <f>S41-S35</f>
        <v>0</v>
      </c>
      <c r="T44" s="1071">
        <f>T41-T35</f>
        <v>0</v>
      </c>
    </row>
    <row r="45" spans="1:20" ht="15.75" thickBot="1">
      <c r="A45" s="537" t="s">
        <v>601</v>
      </c>
      <c r="B45" s="538" t="s">
        <v>560</v>
      </c>
      <c r="C45" s="539">
        <f>+C44-C39</f>
        <v>-12379</v>
      </c>
      <c r="D45" s="539">
        <f>+D44-D39</f>
        <v>-14193</v>
      </c>
      <c r="E45" s="540" t="s">
        <v>529</v>
      </c>
      <c r="F45" s="1067">
        <f>F44-F39</f>
        <v>-2310</v>
      </c>
      <c r="G45" s="1067">
        <f aca="true" t="shared" si="7" ref="G45:N45">G44-G39</f>
        <v>-2355</v>
      </c>
      <c r="H45" s="1067">
        <f t="shared" si="7"/>
        <v>-2330</v>
      </c>
      <c r="I45" s="1067">
        <f>I44-I39</f>
        <v>-2435</v>
      </c>
      <c r="J45" s="1068">
        <f t="shared" si="7"/>
        <v>-2372</v>
      </c>
      <c r="K45" s="1067">
        <f t="shared" si="7"/>
        <v>-449</v>
      </c>
      <c r="L45" s="1080">
        <f t="shared" si="7"/>
        <v>-576</v>
      </c>
      <c r="M45" s="1067">
        <f t="shared" si="7"/>
        <v>0</v>
      </c>
      <c r="N45" s="1088">
        <f t="shared" si="7"/>
        <v>0</v>
      </c>
      <c r="O45" s="1036">
        <f t="shared" si="1"/>
        <v>-1025</v>
      </c>
      <c r="P45" s="1071">
        <f t="shared" si="2"/>
        <v>43.212478920741994</v>
      </c>
      <c r="Q45" s="351"/>
      <c r="R45" s="1071">
        <f>R44-R39</f>
        <v>-1025</v>
      </c>
      <c r="S45" s="1072">
        <f>S44-S39</f>
        <v>0</v>
      </c>
      <c r="T45" s="1071">
        <f>T44-T39</f>
        <v>0</v>
      </c>
    </row>
    <row r="48" ht="14.25">
      <c r="A48" s="1089" t="s">
        <v>675</v>
      </c>
    </row>
    <row r="49" ht="14.25">
      <c r="A49" s="1090" t="s">
        <v>676</v>
      </c>
    </row>
    <row r="50" ht="14.25">
      <c r="A50" s="1091" t="s">
        <v>677</v>
      </c>
    </row>
    <row r="51" ht="14.25">
      <c r="A51" s="1092"/>
    </row>
    <row r="52" ht="12.75">
      <c r="A52" t="s">
        <v>678</v>
      </c>
    </row>
    <row r="54" ht="12.75">
      <c r="A54" t="s">
        <v>679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vasicek</cp:lastModifiedBy>
  <cp:lastPrinted>2011-07-28T06:09:12Z</cp:lastPrinted>
  <dcterms:created xsi:type="dcterms:W3CDTF">2011-07-21T14:10:00Z</dcterms:created>
  <dcterms:modified xsi:type="dcterms:W3CDTF">2011-08-03T11:49:30Z</dcterms:modified>
  <cp:category/>
  <cp:version/>
  <cp:contentType/>
  <cp:contentStatus/>
</cp:coreProperties>
</file>