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2120" windowHeight="8700" activeTab="2"/>
  </bookViews>
  <sheets>
    <sheet name="Rozpočet výdajů - 2 a 3" sheetId="1" r:id="rId1"/>
    <sheet name="Rozpočet výdajů - 37" sheetId="2" r:id="rId2"/>
    <sheet name="investice " sheetId="3" r:id="rId3"/>
    <sheet name="List1" sheetId="4" r:id="rId4"/>
  </sheets>
  <definedNames/>
  <calcPr fullCalcOnLoad="1"/>
</workbook>
</file>

<file path=xl/sharedStrings.xml><?xml version="1.0" encoding="utf-8"?>
<sst xmlns="http://schemas.openxmlformats.org/spreadsheetml/2006/main" count="517" uniqueCount="241">
  <si>
    <t>Město Břeclav</t>
  </si>
  <si>
    <t>ODD.</t>
  </si>
  <si>
    <t>POL.</t>
  </si>
  <si>
    <t>ZP</t>
  </si>
  <si>
    <t>ÚZ</t>
  </si>
  <si>
    <t>ORJ.</t>
  </si>
  <si>
    <t>ORG.</t>
  </si>
  <si>
    <t>PAR.</t>
  </si>
  <si>
    <t>XXXX</t>
  </si>
  <si>
    <t>XXX</t>
  </si>
  <si>
    <t>XXXXX</t>
  </si>
  <si>
    <t>XX</t>
  </si>
  <si>
    <t>AÚ</t>
  </si>
  <si>
    <t>SÚ</t>
  </si>
  <si>
    <t>Dne</t>
  </si>
  <si>
    <t>dokl.</t>
  </si>
  <si>
    <t>Číslo</t>
  </si>
  <si>
    <t xml:space="preserve">                                                             PODROBNÝ KOMENTÁŘ</t>
  </si>
  <si>
    <t>30</t>
  </si>
  <si>
    <t>Sociální pojištění</t>
  </si>
  <si>
    <t>Zdravotní pojištění</t>
  </si>
  <si>
    <t>Úrazové pojištění</t>
  </si>
  <si>
    <t>Radnice - poštovné</t>
  </si>
  <si>
    <t>Radnice - služby</t>
  </si>
  <si>
    <t>Ostatní osobní náklady - zavírání a otevírání hřbitovů</t>
  </si>
  <si>
    <t>Nákup materiálu - zámky, cedulky apod.</t>
  </si>
  <si>
    <t>Náklady na úhradu odebrané vody na hřbitovech</t>
  </si>
  <si>
    <t>Náklady na spotřebu el. energie - smuteční obřadní síně</t>
  </si>
  <si>
    <t>Nákup materiálu - údržba městského parku</t>
  </si>
  <si>
    <t>Nákup mobiliáře - lavičky</t>
  </si>
  <si>
    <t>Poskytnuté náhrady na pohřbení nezaopatřených občanů</t>
  </si>
  <si>
    <t>Místní rozhlas - opravy a udržování</t>
  </si>
  <si>
    <t>Rozp.</t>
  </si>
  <si>
    <t>Index</t>
  </si>
  <si>
    <t>Místní rozhlas - plyn (DS, místnost s rozhlasem)</t>
  </si>
  <si>
    <t>Výdaje</t>
  </si>
  <si>
    <t>ostatní nákup dlouhodobého nehmotného majetku</t>
  </si>
  <si>
    <t>Roční poplatek sdružení pohřebnictví</t>
  </si>
  <si>
    <t>Náklady na vodné a stočné - kašny a fontány</t>
  </si>
  <si>
    <t>Nákup DHDM - odpadové koše</t>
  </si>
  <si>
    <t>Brigády (studentské, důchodci, nezaměstnaní)</t>
  </si>
  <si>
    <t xml:space="preserve">Ostatní osobní náklady </t>
  </si>
  <si>
    <t>Spotřeba el. energie - světelné křižovatky</t>
  </si>
  <si>
    <t>Ostatní osobní výdaje</t>
  </si>
  <si>
    <t>Vodné a stočné (pavilony na pěší zóně Sady 28.ř.)</t>
  </si>
  <si>
    <t>Hantály - darovací smlouva</t>
  </si>
  <si>
    <t>Lokální zásobování teplem</t>
  </si>
  <si>
    <t>Komunální služby a územní rozvoj</t>
  </si>
  <si>
    <t>DHM</t>
  </si>
  <si>
    <t>Nákup ostatních služeb</t>
  </si>
  <si>
    <t>Veřejná zeleň - ostatní služby celkem</t>
  </si>
  <si>
    <t>Veřejná zeleň  celkem</t>
  </si>
  <si>
    <t>Veřejná zeleň - čištění města</t>
  </si>
  <si>
    <t>Platy zaměstnanců</t>
  </si>
  <si>
    <t>Pojištění na soc. zabezpečení</t>
  </si>
  <si>
    <t>Pojištění zdravotní</t>
  </si>
  <si>
    <t>Veřejná zeleň - veřejně prospěšné práce</t>
  </si>
  <si>
    <t>Silnice celkem</t>
  </si>
  <si>
    <t>Ostatní záležitosti pozemních komunikací</t>
  </si>
  <si>
    <t>Ostatní záležitosti v silniční dopravě</t>
  </si>
  <si>
    <t>Provoz veřejné silniční dopravy</t>
  </si>
  <si>
    <t>Prádlo, oděv a obuv</t>
  </si>
  <si>
    <t xml:space="preserve">Nákup DHDM </t>
  </si>
  <si>
    <t>Veřejná zeleň - veřejně prospěšné práce - povodně</t>
  </si>
  <si>
    <t>Celkem veřejná zeleň</t>
  </si>
  <si>
    <t>Svoz odpadových košů po městě, úklid kolem kontejnérů, úklid psích exkrementů, čištění města</t>
  </si>
  <si>
    <t>Nákup ostatních služeb (lékařské prohlídky)</t>
  </si>
  <si>
    <t>Skut.</t>
  </si>
  <si>
    <t>Stavby</t>
  </si>
  <si>
    <t>Služby, školení, vzdělávání</t>
  </si>
  <si>
    <t>Nákup materiálu</t>
  </si>
  <si>
    <t>Nájemné</t>
  </si>
  <si>
    <t>Důchodové připojištění</t>
  </si>
  <si>
    <t>Umělecká díla a předměty</t>
  </si>
  <si>
    <t xml:space="preserve">pasport dopravního značení </t>
  </si>
  <si>
    <t>Nákup materiálu - pytle na odpad - na úklid mimo smlouvu (brigádníci, studenti apod.)</t>
  </si>
  <si>
    <t>Veřejná zeleň - projekt LVA - Marlin</t>
  </si>
  <si>
    <t xml:space="preserve">Rozhlas  </t>
  </si>
  <si>
    <t>Sdělovací prostředky - předáno v r.2008 ORJ  10</t>
  </si>
  <si>
    <t>Platy zaměstnanců (podíl města na projektu LVA-pracovní příležitost pro jeho obyvatele)</t>
  </si>
  <si>
    <t>Platy zaměstnanců (podíl spol. Marlin, jako realizátora projektu LVA-pracovní příležitost pro jeho obyvatele)</t>
  </si>
  <si>
    <t>ostatní neinvestiční výdaje jinde nezařazené</t>
  </si>
  <si>
    <t>Nákup materiálu na zimní údržbu (nově dle zák.13/1997- povinnost vlastníka v zimním období udržovat chodník)</t>
  </si>
  <si>
    <t>náhrady z úraz. pojištění - spoluúčast z pojiš.odpovědnosti (5 tis. kč) (nově dle zák.13/1997- povinnost vlastníka v zimním období udržovat chodník)</t>
  </si>
  <si>
    <t>Náklady na služby deratizace veřejných ploch - smlouva p.Gajda</t>
  </si>
  <si>
    <t>obnova a pořízení dopravního značení, retaredéry do 40.tis, nádoby na posyp.materiál</t>
  </si>
  <si>
    <t xml:space="preserve">Veřejná zeleň - projekt LVA  Marlin </t>
  </si>
  <si>
    <t>Příloha č. 4/1</t>
  </si>
  <si>
    <t>Příloha č.4/2</t>
  </si>
  <si>
    <t xml:space="preserve"> 11/10</t>
  </si>
  <si>
    <t>Náhrady mezd v době nemoci</t>
  </si>
  <si>
    <t>Stroje, přístroje a zařízení</t>
  </si>
  <si>
    <t>Ostatní neinvestiční transfery podnikatelským subjektům</t>
  </si>
  <si>
    <t>Predikce</t>
  </si>
  <si>
    <t>DHM - vánoční osvětlení</t>
  </si>
  <si>
    <t>Členský poplatek - pohřebnictví, konzultační a právní služby</t>
  </si>
  <si>
    <t>Běžná údržba pěti hřbitovů, nová výsadba</t>
  </si>
  <si>
    <t>Hygiena - dětská pískoviště, konzultační a právní služby</t>
  </si>
  <si>
    <t>Věcné dary - soutěž Rozkvetlá Břeclav</t>
  </si>
  <si>
    <t>ostatní náhrady placené obyvatelstvu</t>
  </si>
  <si>
    <t>Opravy a udržování (zastávky MHD - rožek Poštorná)</t>
  </si>
  <si>
    <t xml:space="preserve">dopravní značení- přechodné pro blokové čištění, orientační dopravní systém </t>
  </si>
  <si>
    <t>Nákup služeb - urnové hroby - Břeclav, Stará Břeclav, kácení stromů</t>
  </si>
  <si>
    <t xml:space="preserve">nákup ostatních služeb </t>
  </si>
  <si>
    <t>x</t>
  </si>
  <si>
    <t>Odbor rozvoje a správy   -   místní hospodářství</t>
  </si>
  <si>
    <t>20</t>
  </si>
  <si>
    <t>Poznámka:</t>
  </si>
  <si>
    <t>Nutno  doplnit predikci r. 2011 (jedná se o odhad skutečnosti za leden až prosinec 2011)</t>
  </si>
  <si>
    <t>Nutno nově navrhnout rozpočet r. 2014</t>
  </si>
  <si>
    <t>Na dalším listu přílohy nutno vypsat další paragrafy podle potřeby</t>
  </si>
  <si>
    <t>Hodnoty ve sl. Rozpočet 2012 a 2013 jsou převzaty ze současně schváleného rozpočtového výhledu města, je však možné hodnoty upravit dle potřeby</t>
  </si>
  <si>
    <t>ACTIV - parkovací zóna (dlouhodobá smlouva do 2014) - přešlo od 1.2.2011 pod OSVD</t>
  </si>
  <si>
    <t>Nákup ostatních služeb - havárie a opravy kanalizačních řadů ve vlastnictví města</t>
  </si>
  <si>
    <t>Spotřeba el. energie na veřejném osvětlení - navýšeno z důvodu nedoplatků a zvýšených záloh - bude upřesněno po uzavření smluv s novým dodavatelem energií</t>
  </si>
  <si>
    <t>oprava a údržba VO - navýšeno z důvodu nutnosti výměny sloupů a svítidel na sídlišti Dukelských hrdinů (2,2 mil.), Jánský dvůr (0,8 mil.), Budovatelská (0,7 mil.) a havarijního stavu VO v ulicích Břeclavi - nutnost častých oprav</t>
  </si>
  <si>
    <t>Zpracování územních studií, podklady pro projekty</t>
  </si>
  <si>
    <t>Nákup ostatních služeb - územní plánování</t>
  </si>
  <si>
    <t>Členský příspěvek asociaci Národní sítě zdravých měst</t>
  </si>
  <si>
    <t>Mzdové výdaje -  navýšeno z důvodu přijetí nového pracovníka (původně hrazen z dotací ÚP)</t>
  </si>
  <si>
    <t>Sociální pojištění - navýšeno z důvodu přijetí nového pracovníka (původně hrazen z dotací ÚP)</t>
  </si>
  <si>
    <t>Zdravotní pojištění - navýšeno z důvodu přijetí nového pracovníka (původně hrazen z dotací ÚP)</t>
  </si>
  <si>
    <t>Náklady na el. energii - fontány, kašny, zavlažování - navýšeno z důvodu zvýšených cen el. energie</t>
  </si>
  <si>
    <t>Penzijní připojištění - navýšeno z důvodu přijetí nového pracovníka (původně hrazen z dotací z ÚP)</t>
  </si>
  <si>
    <t>Budovy, haly, stavby - plánovaný nákup herních prvků dětských hřišť Tylova, Budovatelská, Okružní</t>
  </si>
  <si>
    <t>Platy zaměstnanců (příspěvek od úřadu práce) pracovníci VPP - navýšeno z důvodu možného poskytnutí dalších dotací</t>
  </si>
  <si>
    <t>Pojištění na soc. zabezpečení - navýšeno z důvodu možného poskytnutí dalších dotací</t>
  </si>
  <si>
    <t>Pojištění zdravotní - navýšeno z důvodu možného poskytnutí dalších dotací</t>
  </si>
  <si>
    <t>eGovernment - zřízení technologického centra a el. spisové služby</t>
  </si>
  <si>
    <t>součet</t>
  </si>
  <si>
    <t>Slovácká - autobusové nádraží - dočasné parkoviště</t>
  </si>
  <si>
    <t>Lednická - vybudování chybějící části chodníku</t>
  </si>
  <si>
    <t>Mánesova - vybudování chodníků</t>
  </si>
  <si>
    <t>?</t>
  </si>
  <si>
    <t>Investice - požadavky OŠKMS</t>
  </si>
  <si>
    <t xml:space="preserve">Školské organizace (řazeno podle naléhavosti): </t>
  </si>
  <si>
    <r>
      <t xml:space="preserve">MŠ Osvobození - celková rekonstrukce budovy. </t>
    </r>
    <r>
      <rPr>
        <sz val="10"/>
        <color indexed="10"/>
        <rFont val="Arial CE"/>
        <family val="2"/>
      </rPr>
      <t>Pozn. ORS - z toho 4,1 mil. zateplení a výměna oken - projekt Města</t>
    </r>
  </si>
  <si>
    <t>ZŠ Komenského - rekonstrukce fasády, kanalizace, výměna parapetů</t>
  </si>
  <si>
    <r>
      <t xml:space="preserve">ZŠ J. Noháče - celková rekonstrukce budovy. </t>
    </r>
    <r>
      <rPr>
        <sz val="10"/>
        <color indexed="10"/>
        <rFont val="Arial CE"/>
        <family val="2"/>
      </rPr>
      <t>Pozn. ORS - projekt Města - zateplení</t>
    </r>
  </si>
  <si>
    <t>ZŠ Komenského - oprava a zateplení štítové stěny "bílé školy", opravna nářaďovny</t>
  </si>
  <si>
    <t>ZŠ Na Valtické - dokončení poslední etapy sedlové střechy</t>
  </si>
  <si>
    <t>MŠ Slovácká - zateplení budovy + zhotovení parapetů, okapové chodníky</t>
  </si>
  <si>
    <r>
      <t xml:space="preserve">MŠ Okružní - zateplení budovy. </t>
    </r>
    <r>
      <rPr>
        <sz val="10"/>
        <color indexed="10"/>
        <rFont val="Arial CE"/>
        <family val="2"/>
      </rPr>
      <t>Pozn. ORS - projekt Města - zateplení a vým. oken</t>
    </r>
  </si>
  <si>
    <r>
      <t xml:space="preserve">ZŠ a MŠ Kupkova - celková úprava prostranství před školou - chodník, parkování, nátěr spodní části fasády, kanalizace. </t>
    </r>
    <r>
      <rPr>
        <sz val="10"/>
        <color indexed="10"/>
        <rFont val="Arial CE"/>
        <family val="2"/>
      </rPr>
      <t>Pozn. ORS - projekt Města - zateplení a výměna oken 10,8 mil</t>
    </r>
  </si>
  <si>
    <r>
      <t xml:space="preserve">MŠ Na Valtické - oprava soklu kolem budovy a vlhnoucího zdiva - vhodné řešit při zateplení. </t>
    </r>
    <r>
      <rPr>
        <sz val="10"/>
        <color indexed="10"/>
        <rFont val="Arial CE"/>
        <family val="2"/>
      </rPr>
      <t xml:space="preserve">Pozn. ORS - projekt Města - zateplení a výměna oken 7,6 mil. </t>
    </r>
  </si>
  <si>
    <t>ZŠ a MŠ Kupkova - aplikace hydroizolace (tzv. podřezání budovy) na Sovadinově - I. etapa</t>
  </si>
  <si>
    <t>MŠ Břetislavova - oprava vstupního schodiště, umývárny a výměna dlažby</t>
  </si>
  <si>
    <t>ZŠ Komenského - výměna nevyhovujících zářivek v budově celé "červené školy"</t>
  </si>
  <si>
    <t>ZŠ a MŠ Kupkova - rekonstrukce nátěru čelní strany budovy Sovadinova po realizaci opatření proti holubům</t>
  </si>
  <si>
    <t>ZŠ Komenského - rekonstrukce dílny - alespoň vypracování projektu v roce 2012</t>
  </si>
  <si>
    <t>ZUŠ Břeclav - výměna oken na budově Křížkovského 2</t>
  </si>
  <si>
    <t>Vybavení školních zahrad a hřišť v mateřských školách:</t>
  </si>
  <si>
    <t>MŠ Břetislavova - rekonstrukce a vybavení zahrady</t>
  </si>
  <si>
    <t>MŠ Slovácká - rekonstrukce a vybavení zahrady</t>
  </si>
  <si>
    <t>MŠ Osvobození - rekonstrukce a vybavení zahrady</t>
  </si>
  <si>
    <t>ZŠ a MŠ Kpt. Nálepky - hřiště na školním dvoře ZŠ - umělý povrch</t>
  </si>
  <si>
    <t>ZŠ a MŠ Kpt. Nálepky - školní zahrada MŠ - srovnání terénu, trávník</t>
  </si>
  <si>
    <t>ZŠ a MŠ Kupkova - uskutečnění 2. etapy rekonstrukce zahrady na MŠ Dukelských h.</t>
  </si>
  <si>
    <t>Neškolské organizace:</t>
  </si>
  <si>
    <t>Městská knihovna Břeclav - výměna plynových topidel v přístavbě Městské knihovny</t>
  </si>
  <si>
    <t>Městská knihovna Břeclav - vybudování výtahu za účelem bezbariérového přístupu</t>
  </si>
  <si>
    <t>MMG Břeclav - zabezpečovací systém - zámeček Pohansko</t>
  </si>
  <si>
    <t>MMG Břeclav - výměna oken - zámeček Pohansko (hrubý odhad)</t>
  </si>
  <si>
    <t>Investice - požadavky OM</t>
  </si>
  <si>
    <t>Břeclav bez bariér - úpravy přechodů a autobusových zastávek - dopracování PD</t>
  </si>
  <si>
    <t>přestupní terminál IDS - rozpočet na rok 2012 navýšen o 3 mil. z důvodu nutnosti zpracování žádosti o výkup pozemků a pro samotný výkup pozemků před realizací investice</t>
  </si>
  <si>
    <t>Osvětlení památek - věcná břemena - v roce 2012 bude uzavřena poslední smlouva o věcném břemenu</t>
  </si>
  <si>
    <t xml:space="preserve">Domov seniorů Břeclav - investice schválena již v ZM č. 27 dne 20.9.2010, v roce 2012 je třeba uhradit i autorský dozor a náklady na vyřízení změny stavby před dokončením </t>
  </si>
  <si>
    <t xml:space="preserve">Kruhový objezd u hlavní pošty - Břetislavova - bylo již zahrnuto ve schváleném rozpočtu 2010 - rozpočet je navržen dle zpracované PD </t>
  </si>
  <si>
    <t>Investice nezahrnuté do rozpočtu</t>
  </si>
  <si>
    <t>Na Řádku - Sovadinova - propojka ulic</t>
  </si>
  <si>
    <t>Slovácká - revitalizace sídliště, chodníky, parkovací plochy + PD</t>
  </si>
  <si>
    <t xml:space="preserve">Lednická, U Jezera - vybudování chybějícího veřejného osvětlení </t>
  </si>
  <si>
    <t>Fibichova - prodloužení a odvodnění vozovky</t>
  </si>
  <si>
    <t>Sovadinova - zpevnění povrchu parkoviště</t>
  </si>
  <si>
    <t>Kupkova - oprava komunikace a chodníků s odvodněním</t>
  </si>
  <si>
    <t>Areál cukrovaru - cyklostezka</t>
  </si>
  <si>
    <t>Lidická - chodník k OD Tesco - projektová příprava, příprava výkupu pozemků</t>
  </si>
  <si>
    <t>U Tržiště - úprava předprostoru před kinem Koruna - místo stávajících stánků</t>
  </si>
  <si>
    <t>Riegrova 17 (1 vchod), Krátká 8 (1 vchod), Na Zahradách 19,20,21 (3 vchody) - realizace bezpečnostní nástavby v bytových domech</t>
  </si>
  <si>
    <t>Hřbitov Břeclav - město - položení dlažby, konkrétně vydláždění bočních přístupových cest k hrobům</t>
  </si>
  <si>
    <t xml:space="preserve">Dům školství - instalace žaluzií do oken </t>
  </si>
  <si>
    <t>T.G. Masaryka 10 - úprava prostoru před vstupem do budovy</t>
  </si>
  <si>
    <t>Dům školství - provedení rekonstrukce prostoru uzavřené poloviny jednoho patra budovy</t>
  </si>
  <si>
    <t xml:space="preserve">Krátká 8, Na Zahradách 20 a 21 - rekonstrukce zateplení nástaveb v bytových domech </t>
  </si>
  <si>
    <t>Zimní stadion - nákup odvlhčovacího systému do haly</t>
  </si>
  <si>
    <t>Zimní stadion - montáž vzduchotechniky a rozvodů havarijních ventilátorů ve strojovně chlazení</t>
  </si>
  <si>
    <t>Zimní stadion - rekonstrukce vnitřních silnoproudých rozvodů stojovny, NH3 chlazení a rozvaděče RM1 a RS1</t>
  </si>
  <si>
    <t>Město Břeclav - zpracování energetické koncepce</t>
  </si>
  <si>
    <t>MÚ Břeclav - změna způsobu vytápění přístavby</t>
  </si>
  <si>
    <t>Ch. N. Ves - lokalita "Za hřištěm" - technická infrastruktura (0,25 mil. PD, 0,5 mil. výkup pozemků)</t>
  </si>
  <si>
    <t>Ch. N. Ves, Poštorná - sběrné místo</t>
  </si>
  <si>
    <t>Pod Zámkem - přírodně blízká protipovodňová opatření</t>
  </si>
  <si>
    <t>Investice zahrnuté do rozpočtu města Břeclav</t>
  </si>
  <si>
    <t>Nákup mobiliáře - lavičky, navýšení o prvky mobiliáře na hřiště - navýšeno z důvodu plánovaného doplnění chybějících prvků na hřištích Slovácká, Jánský dvůr</t>
  </si>
  <si>
    <t>Smlouva  se společností AVE, a.s. na údržbu VZ, další vícepráce na VZ vč.nové výsadby, údržba žid. hřbitova, zimní údržba - navýšeno z důvodu nutnosti opravy oplocení hřišť Na Valtické, Tylova, revitalizace stromoví a keřových porostů v ulicích Lednická, Sovadinova</t>
  </si>
  <si>
    <t>běžná oprava a údržba chodníků, cyklistických stezek, odstavných ploch, (nově dle zák.13/1997- povinnost vlastníka v zimním období udržovat CH.), navýšeno z důvodu plánovaných oprav chodníků ulic Mládežnická (pokládka plynovodního řadu - 2,2 mil.), předláždění chodníku Nám. T.G. Masaryka (u prodejny Rossmann - 0,3 mil.) - havarijní stav</t>
  </si>
  <si>
    <t>běžná údržba a čištění MK a příslušenství,dešťových vpustí,  zimní údržba - posyp silnic, výtluky po zimě - navýšeno z důvodu plánovaných oprav vozovek ulic Komenského (4,6 mil.), Obránců míru (1,5 mil.), Palackého (0,35 mil.), Žižkova (0,2 mil.), sídliště Dukelských hrdinů (0,22 mil.) - havarijní stav</t>
  </si>
  <si>
    <t>Nové investice - požadavky</t>
  </si>
  <si>
    <t xml:space="preserve">poskytnuté neinvestiční příspěvky a náhrady </t>
  </si>
  <si>
    <t>Nákup ostatních služeb - pasport VO -  v r. 2011 bylo požádáno o dotace, nebyly poskytnuty - v roce 2012 bude znovu zažádáno</t>
  </si>
  <si>
    <t>Miniatury LVA</t>
  </si>
  <si>
    <t>Cyklostezka ul. Bratislavská - ul. Na Zahradách, I. etapa (II. etapa v nezahrnutých)</t>
  </si>
  <si>
    <t>Cyklostezka Cukrovar - městská část Poštorná</t>
  </si>
  <si>
    <t>Centrum - chodníky - Břeclav bez bariér</t>
  </si>
  <si>
    <t>MŠ Na Valtické</t>
  </si>
  <si>
    <t>MŠ Okružní - výměna oken</t>
  </si>
  <si>
    <t>ZŠ a MŠ Kupkova - realizace 5. třídy</t>
  </si>
  <si>
    <t>Pohansko - stavební úpravy - neinv.</t>
  </si>
  <si>
    <t>Zámek Břeclav - revitalizace nemovité kulturní památky</t>
  </si>
  <si>
    <t>Osvětlení památek a mostů</t>
  </si>
  <si>
    <t>Startovací byty Ch. N. Ves</t>
  </si>
  <si>
    <t>parkoviště Budovatelská</t>
  </si>
  <si>
    <t>parkoviště Okružní</t>
  </si>
  <si>
    <t>Pasport místních komunikací - mobiliáře dle nové smlouvy - v r. 2011 bylo požádáno o dotace, nebyly poskytnuty - pasport je nutný při případném předávání majetku (např. veřejného osvětlení) do správy jinému subjektu. V roce 2012 bude znovu zažádáno o dotace. Nákup ostatních služeb-projekt přechody-PD na opravy komunikací (1,2 mil.).</t>
  </si>
  <si>
    <t>Kina</t>
  </si>
  <si>
    <t>Zpracování územních plánů a jejich změn</t>
  </si>
  <si>
    <t>Územní plány a studie celkem</t>
  </si>
  <si>
    <t>Projekt prevence kriminality</t>
  </si>
  <si>
    <t>Mezisoučet</t>
  </si>
  <si>
    <t>Celkem provozní výdaje a správa - místní hospodářství</t>
  </si>
  <si>
    <t>Projektová a manažerská příprava na vybrané investiční akce</t>
  </si>
  <si>
    <t>Veřejné osvětlení celkem</t>
  </si>
  <si>
    <t>Pohřebnictví celkem</t>
  </si>
  <si>
    <t>Sběr a svoz komunálního odpadu celkem</t>
  </si>
  <si>
    <t>Odbor rozvoje a správy  -  INVESTICE</t>
  </si>
  <si>
    <t>Příloha č.4/3</t>
  </si>
  <si>
    <t>Příloha č.4/4</t>
  </si>
  <si>
    <t>Dětská hřiště Bratislavská, Jánský dvůr, Duk.hrdinů - dotace MND</t>
  </si>
  <si>
    <t>Ukládání odpadů - navýšeno z důvodu změny DPH u služeb z 10% na 14% v r. 2012 a 17,5% v r. 2013</t>
  </si>
  <si>
    <t>IPRM Valtická - dotace z IOP - v roce 2012 bude poskytnuta dotace z IOP ve výši 4,432 mil., již je přislíbena, částka 6,9 mil. je třeba na předfinancování</t>
  </si>
  <si>
    <t>digitalizace kina Koruna - schválení ZM č. 5 dne 22.6.2011, zůstatek z roku 2011 0,15 mil. navrhujeme převést do roku 2012 na PD na opravu vzduchotechniky a 0,25 mil. na realizaci prací</t>
  </si>
  <si>
    <t xml:space="preserve">zpracování nového ÚP Břeclav - celková cena díla je 5,087 mil., z toho cca 3,4 mil. Kč bylo proinvestováno v letech 2009 až 2011, v roce 2012 počítáme s posledními etapami, jejichž hodnota je cca 1,54 mil. </t>
  </si>
  <si>
    <t>Městský úřad - zateplování - navýšeno oproti smluvně dohodnuté ceně o 0,6 mil. z důvodu nutnosti autorského dozoru, víceprací, barevného řešení fasády</t>
  </si>
  <si>
    <t>Habrová seč</t>
  </si>
  <si>
    <t>Cyklostezka Na Zahradách - Bratislavská - II. etapa - bude podána žádost na SFDI - částka 6,4 mil. je třeba na předfinancování</t>
  </si>
  <si>
    <t>Integrovaný přestupní terminál (IDS JMK) - vlastní podíl</t>
  </si>
  <si>
    <t>Azylový dům - vlastní podíl - čeká se na poskytnutí dotace</t>
  </si>
  <si>
    <t>MŠ Na Valtické - výměna oken a zateplení - vlastní podíl</t>
  </si>
  <si>
    <t>ZŠ Kupkova 1 - zateplení a výměna výplní otvorů - vlastní podíl</t>
  </si>
  <si>
    <t>MŠ Kpt. Nálepky - zateplení a výměna výplní otvorů - vlastní podíl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</si>
</sst>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0\ _K_č_-;\-* #,##0.000\ _K_č_-;_-* &quot;-&quot;???\ _K_č_-;_-@_-"/>
    <numFmt numFmtId="165" formatCode="#,##0.00_ ;\-#,##0.00\ "/>
    <numFmt numFmtId="166" formatCode="#,##0.0"/>
    <numFmt numFmtId="167" formatCode="0.000000000"/>
    <numFmt numFmtId="168" formatCode="0.00000000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#,##0.0_ ;\-#,##0.0\ "/>
    <numFmt numFmtId="175" formatCode="#,##0_ ;\-#,##0\ "/>
    <numFmt numFmtId="176" formatCode="0.0"/>
  </numFmts>
  <fonts count="55">
    <font>
      <sz val="10"/>
      <name val="Arial"/>
      <family val="0"/>
    </font>
    <font>
      <b/>
      <sz val="11"/>
      <name val="Arial CE"/>
      <family val="2"/>
    </font>
    <font>
      <b/>
      <sz val="10"/>
      <name val="Arial CE"/>
      <family val="0"/>
    </font>
    <font>
      <sz val="12"/>
      <name val="Arial CE"/>
      <family val="2"/>
    </font>
    <font>
      <b/>
      <sz val="12"/>
      <name val="Arial CE"/>
      <family val="0"/>
    </font>
    <font>
      <sz val="10"/>
      <name val="Arial CE"/>
      <family val="2"/>
    </font>
    <font>
      <sz val="11"/>
      <name val="Arial CE"/>
      <family val="2"/>
    </font>
    <font>
      <sz val="9"/>
      <name val="Arial CE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 CE"/>
      <family val="0"/>
    </font>
    <font>
      <i/>
      <sz val="11"/>
      <name val="Arial CE"/>
      <family val="2"/>
    </font>
    <font>
      <b/>
      <sz val="11"/>
      <name val="Arial"/>
      <family val="2"/>
    </font>
    <font>
      <sz val="12"/>
      <name val="Arial"/>
      <family val="2"/>
    </font>
    <font>
      <b/>
      <i/>
      <sz val="10"/>
      <color indexed="10"/>
      <name val="Arial"/>
      <family val="2"/>
    </font>
    <font>
      <b/>
      <sz val="10"/>
      <color indexed="10"/>
      <name val="Arial CE"/>
      <family val="2"/>
    </font>
    <font>
      <sz val="10"/>
      <color indexed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9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double"/>
    </border>
    <border>
      <left style="thin"/>
      <right style="medium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double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double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thin"/>
      <bottom style="thin"/>
    </border>
    <border>
      <left style="medium"/>
      <right style="thin"/>
      <top style="double"/>
      <bottom style="double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 style="double"/>
    </border>
    <border>
      <left style="thin"/>
      <right style="medium"/>
      <top>
        <color indexed="63"/>
      </top>
      <bottom style="double"/>
    </border>
    <border>
      <left style="thin"/>
      <right style="medium"/>
      <top style="thin"/>
      <bottom style="double"/>
    </border>
    <border>
      <left style="thin"/>
      <right style="thin"/>
      <top style="double"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43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5" fillId="0" borderId="10" xfId="0" applyFont="1" applyBorder="1" applyAlignment="1">
      <alignment horizontal="center"/>
    </xf>
    <xf numFmtId="0" fontId="6" fillId="33" borderId="11" xfId="0" applyFont="1" applyFill="1" applyBorder="1" applyAlignment="1">
      <alignment/>
    </xf>
    <xf numFmtId="0" fontId="6" fillId="34" borderId="12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right"/>
    </xf>
    <xf numFmtId="0" fontId="5" fillId="0" borderId="18" xfId="0" applyFont="1" applyBorder="1" applyAlignment="1">
      <alignment horizontal="right"/>
    </xf>
    <xf numFmtId="0" fontId="5" fillId="0" borderId="19" xfId="0" applyFont="1" applyBorder="1" applyAlignment="1">
      <alignment horizontal="right"/>
    </xf>
    <xf numFmtId="49" fontId="5" fillId="0" borderId="20" xfId="0" applyNumberFormat="1" applyFont="1" applyBorder="1" applyAlignment="1">
      <alignment horizontal="right"/>
    </xf>
    <xf numFmtId="0" fontId="5" fillId="0" borderId="21" xfId="0" applyFont="1" applyBorder="1" applyAlignment="1">
      <alignment horizontal="right"/>
    </xf>
    <xf numFmtId="0" fontId="10" fillId="0" borderId="0" xfId="0" applyFont="1" applyAlignment="1">
      <alignment/>
    </xf>
    <xf numFmtId="0" fontId="5" fillId="0" borderId="19" xfId="0" applyFont="1" applyBorder="1" applyAlignment="1" applyProtection="1">
      <alignment horizontal="right"/>
      <protection locked="0"/>
    </xf>
    <xf numFmtId="0" fontId="5" fillId="0" borderId="21" xfId="0" applyFont="1" applyBorder="1" applyAlignment="1" applyProtection="1">
      <alignment horizontal="right"/>
      <protection locked="0"/>
    </xf>
    <xf numFmtId="0" fontId="11" fillId="0" borderId="0" xfId="0" applyFont="1" applyAlignment="1">
      <alignment/>
    </xf>
    <xf numFmtId="0" fontId="5" fillId="0" borderId="21" xfId="0" applyFont="1" applyFill="1" applyBorder="1" applyAlignment="1">
      <alignment horizontal="right"/>
    </xf>
    <xf numFmtId="0" fontId="5" fillId="0" borderId="19" xfId="0" applyFont="1" applyFill="1" applyBorder="1" applyAlignment="1">
      <alignment horizontal="right"/>
    </xf>
    <xf numFmtId="49" fontId="5" fillId="0" borderId="20" xfId="0" applyNumberFormat="1" applyFont="1" applyFill="1" applyBorder="1" applyAlignment="1">
      <alignment horizontal="right"/>
    </xf>
    <xf numFmtId="0" fontId="3" fillId="33" borderId="22" xfId="0" applyFont="1" applyFill="1" applyBorder="1" applyAlignment="1">
      <alignment/>
    </xf>
    <xf numFmtId="0" fontId="5" fillId="0" borderId="23" xfId="0" applyFont="1" applyFill="1" applyBorder="1" applyAlignment="1">
      <alignment/>
    </xf>
    <xf numFmtId="0" fontId="4" fillId="33" borderId="24" xfId="0" applyFont="1" applyFill="1" applyBorder="1" applyAlignment="1">
      <alignment horizontal="center"/>
    </xf>
    <xf numFmtId="166" fontId="5" fillId="0" borderId="18" xfId="0" applyNumberFormat="1" applyFont="1" applyBorder="1" applyAlignment="1">
      <alignment horizontal="right"/>
    </xf>
    <xf numFmtId="166" fontId="5" fillId="0" borderId="19" xfId="0" applyNumberFormat="1" applyFont="1" applyBorder="1" applyAlignment="1">
      <alignment horizontal="right"/>
    </xf>
    <xf numFmtId="0" fontId="6" fillId="0" borderId="12" xfId="0" applyFont="1" applyFill="1" applyBorder="1" applyAlignment="1">
      <alignment/>
    </xf>
    <xf numFmtId="0" fontId="6" fillId="0" borderId="25" xfId="0" applyFont="1" applyFill="1" applyBorder="1" applyAlignment="1">
      <alignment/>
    </xf>
    <xf numFmtId="0" fontId="6" fillId="0" borderId="26" xfId="0" applyFont="1" applyFill="1" applyBorder="1" applyAlignment="1">
      <alignment/>
    </xf>
    <xf numFmtId="0" fontId="5" fillId="0" borderId="27" xfId="0" applyFont="1" applyBorder="1" applyAlignment="1">
      <alignment horizontal="right"/>
    </xf>
    <xf numFmtId="0" fontId="5" fillId="0" borderId="28" xfId="0" applyFont="1" applyBorder="1" applyAlignment="1">
      <alignment horizontal="right"/>
    </xf>
    <xf numFmtId="166" fontId="5" fillId="0" borderId="17" xfId="0" applyNumberFormat="1" applyFont="1" applyFill="1" applyBorder="1" applyAlignment="1">
      <alignment/>
    </xf>
    <xf numFmtId="0" fontId="5" fillId="0" borderId="29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30" xfId="0" applyFont="1" applyFill="1" applyBorder="1" applyAlignment="1">
      <alignment/>
    </xf>
    <xf numFmtId="0" fontId="5" fillId="0" borderId="31" xfId="0" applyFont="1" applyBorder="1" applyAlignment="1">
      <alignment horizontal="right"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right"/>
    </xf>
    <xf numFmtId="0" fontId="5" fillId="0" borderId="34" xfId="0" applyFont="1" applyBorder="1" applyAlignment="1">
      <alignment horizontal="center"/>
    </xf>
    <xf numFmtId="0" fontId="1" fillId="0" borderId="35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2" fillId="0" borderId="36" xfId="0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/>
    </xf>
    <xf numFmtId="0" fontId="2" fillId="0" borderId="40" xfId="0" applyFont="1" applyFill="1" applyBorder="1" applyAlignment="1">
      <alignment horizontal="center"/>
    </xf>
    <xf numFmtId="0" fontId="2" fillId="0" borderId="41" xfId="0" applyFont="1" applyFill="1" applyBorder="1" applyAlignment="1">
      <alignment horizontal="center"/>
    </xf>
    <xf numFmtId="0" fontId="2" fillId="0" borderId="40" xfId="0" applyFont="1" applyFill="1" applyBorder="1" applyAlignment="1">
      <alignment horizontal="center"/>
    </xf>
    <xf numFmtId="0" fontId="2" fillId="0" borderId="37" xfId="0" applyFont="1" applyFill="1" applyBorder="1" applyAlignment="1">
      <alignment/>
    </xf>
    <xf numFmtId="0" fontId="5" fillId="0" borderId="37" xfId="0" applyFont="1" applyFill="1" applyBorder="1" applyAlignment="1">
      <alignment/>
    </xf>
    <xf numFmtId="0" fontId="2" fillId="0" borderId="42" xfId="0" applyFont="1" applyFill="1" applyBorder="1" applyAlignment="1">
      <alignment horizontal="center"/>
    </xf>
    <xf numFmtId="0" fontId="2" fillId="0" borderId="43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/>
    </xf>
    <xf numFmtId="0" fontId="2" fillId="0" borderId="44" xfId="0" applyFont="1" applyFill="1" applyBorder="1" applyAlignment="1">
      <alignment horizontal="center"/>
    </xf>
    <xf numFmtId="0" fontId="2" fillId="0" borderId="45" xfId="0" applyFont="1" applyFill="1" applyBorder="1" applyAlignment="1">
      <alignment horizontal="center"/>
    </xf>
    <xf numFmtId="0" fontId="2" fillId="0" borderId="46" xfId="0" applyFont="1" applyFill="1" applyBorder="1" applyAlignment="1">
      <alignment horizontal="center"/>
    </xf>
    <xf numFmtId="0" fontId="2" fillId="0" borderId="47" xfId="0" applyFont="1" applyFill="1" applyBorder="1" applyAlignment="1">
      <alignment horizontal="center"/>
    </xf>
    <xf numFmtId="0" fontId="5" fillId="0" borderId="43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 horizontal="right"/>
    </xf>
    <xf numFmtId="0" fontId="2" fillId="0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33" borderId="0" xfId="0" applyFont="1" applyFill="1" applyAlignment="1">
      <alignment/>
    </xf>
    <xf numFmtId="16" fontId="2" fillId="0" borderId="46" xfId="0" applyNumberFormat="1" applyFont="1" applyFill="1" applyBorder="1" applyAlignment="1">
      <alignment horizontal="center"/>
    </xf>
    <xf numFmtId="0" fontId="5" fillId="0" borderId="22" xfId="0" applyFont="1" applyBorder="1" applyAlignment="1">
      <alignment horizontal="center"/>
    </xf>
    <xf numFmtId="166" fontId="0" fillId="33" borderId="17" xfId="0" applyNumberFormat="1" applyFont="1" applyFill="1" applyBorder="1" applyAlignment="1">
      <alignment horizontal="right"/>
    </xf>
    <xf numFmtId="166" fontId="0" fillId="33" borderId="17" xfId="0" applyNumberFormat="1" applyFont="1" applyFill="1" applyBorder="1" applyAlignment="1">
      <alignment/>
    </xf>
    <xf numFmtId="166" fontId="0" fillId="0" borderId="19" xfId="0" applyNumberFormat="1" applyFont="1" applyBorder="1" applyAlignment="1">
      <alignment/>
    </xf>
    <xf numFmtId="166" fontId="0" fillId="33" borderId="21" xfId="0" applyNumberFormat="1" applyFont="1" applyFill="1" applyBorder="1" applyAlignment="1">
      <alignment/>
    </xf>
    <xf numFmtId="3" fontId="5" fillId="0" borderId="19" xfId="0" applyNumberFormat="1" applyFont="1" applyBorder="1" applyAlignment="1">
      <alignment horizontal="right"/>
    </xf>
    <xf numFmtId="166" fontId="0" fillId="0" borderId="21" xfId="0" applyNumberFormat="1" applyFont="1" applyBorder="1" applyAlignment="1">
      <alignment/>
    </xf>
    <xf numFmtId="166" fontId="13" fillId="0" borderId="21" xfId="0" applyNumberFormat="1" applyFont="1" applyBorder="1" applyAlignment="1">
      <alignment horizontal="right"/>
    </xf>
    <xf numFmtId="166" fontId="13" fillId="0" borderId="21" xfId="0" applyNumberFormat="1" applyFont="1" applyBorder="1" applyAlignment="1">
      <alignment/>
    </xf>
    <xf numFmtId="166" fontId="0" fillId="0" borderId="21" xfId="0" applyNumberFormat="1" applyFont="1" applyBorder="1" applyAlignment="1">
      <alignment horizontal="right"/>
    </xf>
    <xf numFmtId="166" fontId="0" fillId="0" borderId="17" xfId="0" applyNumberFormat="1" applyFont="1" applyBorder="1" applyAlignment="1">
      <alignment horizontal="right"/>
    </xf>
    <xf numFmtId="166" fontId="0" fillId="0" borderId="17" xfId="0" applyNumberFormat="1" applyFont="1" applyBorder="1" applyAlignment="1">
      <alignment/>
    </xf>
    <xf numFmtId="166" fontId="13" fillId="0" borderId="17" xfId="0" applyNumberFormat="1" applyFont="1" applyBorder="1" applyAlignment="1">
      <alignment horizontal="right"/>
    </xf>
    <xf numFmtId="166" fontId="0" fillId="0" borderId="17" xfId="0" applyNumberFormat="1" applyFont="1" applyBorder="1" applyAlignment="1">
      <alignment horizontal="right"/>
    </xf>
    <xf numFmtId="166" fontId="0" fillId="0" borderId="17" xfId="0" applyNumberFormat="1" applyFont="1" applyBorder="1" applyAlignment="1">
      <alignment/>
    </xf>
    <xf numFmtId="0" fontId="5" fillId="0" borderId="33" xfId="0" applyFont="1" applyFill="1" applyBorder="1" applyAlignment="1">
      <alignment horizontal="right"/>
    </xf>
    <xf numFmtId="166" fontId="0" fillId="0" borderId="17" xfId="0" applyNumberFormat="1" applyFont="1" applyFill="1" applyBorder="1" applyAlignment="1">
      <alignment horizontal="right"/>
    </xf>
    <xf numFmtId="166" fontId="0" fillId="0" borderId="21" xfId="0" applyNumberFormat="1" applyFont="1" applyFill="1" applyBorder="1" applyAlignment="1">
      <alignment horizontal="right"/>
    </xf>
    <xf numFmtId="0" fontId="5" fillId="0" borderId="31" xfId="0" applyFont="1" applyFill="1" applyBorder="1" applyAlignment="1">
      <alignment horizontal="right"/>
    </xf>
    <xf numFmtId="166" fontId="0" fillId="0" borderId="21" xfId="0" applyNumberFormat="1" applyFont="1" applyFill="1" applyBorder="1" applyAlignment="1">
      <alignment/>
    </xf>
    <xf numFmtId="166" fontId="13" fillId="0" borderId="21" xfId="0" applyNumberFormat="1" applyFont="1" applyFill="1" applyBorder="1" applyAlignment="1">
      <alignment horizontal="right"/>
    </xf>
    <xf numFmtId="166" fontId="13" fillId="0" borderId="21" xfId="0" applyNumberFormat="1" applyFont="1" applyFill="1" applyBorder="1" applyAlignment="1">
      <alignment/>
    </xf>
    <xf numFmtId="0" fontId="2" fillId="0" borderId="23" xfId="0" applyFont="1" applyFill="1" applyBorder="1" applyAlignment="1">
      <alignment/>
    </xf>
    <xf numFmtId="166" fontId="0" fillId="0" borderId="17" xfId="0" applyNumberFormat="1" applyFont="1" applyFill="1" applyBorder="1" applyAlignment="1">
      <alignment/>
    </xf>
    <xf numFmtId="3" fontId="5" fillId="0" borderId="21" xfId="0" applyNumberFormat="1" applyFont="1" applyBorder="1" applyAlignment="1">
      <alignment horizontal="right"/>
    </xf>
    <xf numFmtId="166" fontId="0" fillId="0" borderId="19" xfId="0" applyNumberFormat="1" applyFont="1" applyBorder="1" applyAlignment="1">
      <alignment horizontal="right"/>
    </xf>
    <xf numFmtId="166" fontId="13" fillId="0" borderId="17" xfId="0" applyNumberFormat="1" applyFont="1" applyBorder="1" applyAlignment="1">
      <alignment/>
    </xf>
    <xf numFmtId="166" fontId="0" fillId="0" borderId="21" xfId="0" applyNumberFormat="1" applyFont="1" applyBorder="1" applyAlignment="1" applyProtection="1">
      <alignment/>
      <protection locked="0"/>
    </xf>
    <xf numFmtId="166" fontId="0" fillId="33" borderId="17" xfId="0" applyNumberFormat="1" applyFont="1" applyFill="1" applyBorder="1" applyAlignment="1" applyProtection="1">
      <alignment/>
      <protection locked="0"/>
    </xf>
    <xf numFmtId="166" fontId="0" fillId="33" borderId="17" xfId="0" applyNumberFormat="1" applyFont="1" applyFill="1" applyBorder="1" applyAlignment="1" applyProtection="1">
      <alignment horizontal="right"/>
      <protection locked="0"/>
    </xf>
    <xf numFmtId="3" fontId="5" fillId="0" borderId="19" xfId="0" applyNumberFormat="1" applyFont="1" applyBorder="1" applyAlignment="1" applyProtection="1">
      <alignment horizontal="right"/>
      <protection locked="0"/>
    </xf>
    <xf numFmtId="166" fontId="0" fillId="0" borderId="19" xfId="0" applyNumberFormat="1" applyFont="1" applyBorder="1" applyAlignment="1" applyProtection="1">
      <alignment/>
      <protection locked="0"/>
    </xf>
    <xf numFmtId="166" fontId="0" fillId="33" borderId="18" xfId="0" applyNumberFormat="1" applyFont="1" applyFill="1" applyBorder="1" applyAlignment="1" applyProtection="1">
      <alignment/>
      <protection locked="0"/>
    </xf>
    <xf numFmtId="166" fontId="0" fillId="33" borderId="18" xfId="0" applyNumberFormat="1" applyFont="1" applyFill="1" applyBorder="1" applyAlignment="1" applyProtection="1">
      <alignment horizontal="right"/>
      <protection locked="0"/>
    </xf>
    <xf numFmtId="0" fontId="5" fillId="33" borderId="48" xfId="0" applyFont="1" applyFill="1" applyBorder="1" applyAlignment="1">
      <alignment/>
    </xf>
    <xf numFmtId="3" fontId="5" fillId="0" borderId="21" xfId="0" applyNumberFormat="1" applyFont="1" applyBorder="1" applyAlignment="1" applyProtection="1">
      <alignment horizontal="right"/>
      <protection locked="0"/>
    </xf>
    <xf numFmtId="166" fontId="0" fillId="33" borderId="21" xfId="0" applyNumberFormat="1" applyFont="1" applyFill="1" applyBorder="1" applyAlignment="1" applyProtection="1">
      <alignment/>
      <protection locked="0"/>
    </xf>
    <xf numFmtId="166" fontId="0" fillId="33" borderId="21" xfId="0" applyNumberFormat="1" applyFont="1" applyFill="1" applyBorder="1" applyAlignment="1" applyProtection="1">
      <alignment horizontal="right"/>
      <protection locked="0"/>
    </xf>
    <xf numFmtId="0" fontId="5" fillId="33" borderId="49" xfId="0" applyFont="1" applyFill="1" applyBorder="1" applyAlignment="1">
      <alignment/>
    </xf>
    <xf numFmtId="166" fontId="13" fillId="0" borderId="19" xfId="0" applyNumberFormat="1" applyFont="1" applyBorder="1" applyAlignment="1">
      <alignment horizontal="right"/>
    </xf>
    <xf numFmtId="0" fontId="2" fillId="33" borderId="50" xfId="0" applyFont="1" applyFill="1" applyBorder="1" applyAlignment="1">
      <alignment/>
    </xf>
    <xf numFmtId="166" fontId="16" fillId="0" borderId="30" xfId="0" applyNumberFormat="1" applyFont="1" applyFill="1" applyBorder="1" applyAlignment="1">
      <alignment horizontal="right"/>
    </xf>
    <xf numFmtId="166" fontId="16" fillId="33" borderId="30" xfId="0" applyNumberFormat="1" applyFont="1" applyFill="1" applyBorder="1" applyAlignment="1">
      <alignment/>
    </xf>
    <xf numFmtId="16" fontId="2" fillId="0" borderId="43" xfId="0" applyNumberFormat="1" applyFont="1" applyFill="1" applyBorder="1" applyAlignment="1">
      <alignment horizontal="center"/>
    </xf>
    <xf numFmtId="0" fontId="3" fillId="33" borderId="15" xfId="0" applyFont="1" applyFill="1" applyBorder="1" applyAlignment="1">
      <alignment/>
    </xf>
    <xf numFmtId="0" fontId="3" fillId="33" borderId="32" xfId="0" applyFont="1" applyFill="1" applyBorder="1" applyAlignment="1">
      <alignment/>
    </xf>
    <xf numFmtId="0" fontId="3" fillId="33" borderId="24" xfId="0" applyFont="1" applyFill="1" applyBorder="1" applyAlignment="1">
      <alignment/>
    </xf>
    <xf numFmtId="0" fontId="5" fillId="0" borderId="51" xfId="0" applyFont="1" applyBorder="1" applyAlignment="1">
      <alignment horizontal="center"/>
    </xf>
    <xf numFmtId="0" fontId="5" fillId="0" borderId="52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53" xfId="0" applyFont="1" applyBorder="1" applyAlignment="1">
      <alignment horizontal="center"/>
    </xf>
    <xf numFmtId="0" fontId="5" fillId="0" borderId="54" xfId="0" applyFont="1" applyBorder="1" applyAlignment="1">
      <alignment horizontal="right"/>
    </xf>
    <xf numFmtId="0" fontId="5" fillId="0" borderId="17" xfId="0" applyFont="1" applyBorder="1" applyAlignment="1" applyProtection="1">
      <alignment horizontal="right"/>
      <protection locked="0"/>
    </xf>
    <xf numFmtId="3" fontId="5" fillId="0" borderId="18" xfId="0" applyNumberFormat="1" applyFont="1" applyBorder="1" applyAlignment="1" applyProtection="1">
      <alignment horizontal="right"/>
      <protection locked="0"/>
    </xf>
    <xf numFmtId="166" fontId="0" fillId="0" borderId="0" xfId="0" applyNumberFormat="1" applyFont="1" applyBorder="1" applyAlignment="1">
      <alignment horizontal="right"/>
    </xf>
    <xf numFmtId="166" fontId="0" fillId="33" borderId="11" xfId="0" applyNumberFormat="1" applyFont="1" applyFill="1" applyBorder="1" applyAlignment="1">
      <alignment horizontal="right"/>
    </xf>
    <xf numFmtId="166" fontId="0" fillId="33" borderId="55" xfId="0" applyNumberFormat="1" applyFont="1" applyFill="1" applyBorder="1" applyAlignment="1">
      <alignment horizontal="right"/>
    </xf>
    <xf numFmtId="166" fontId="0" fillId="33" borderId="23" xfId="0" applyNumberFormat="1" applyFont="1" applyFill="1" applyBorder="1" applyAlignment="1">
      <alignment/>
    </xf>
    <xf numFmtId="0" fontId="5" fillId="0" borderId="56" xfId="0" applyFont="1" applyBorder="1" applyAlignment="1">
      <alignment horizontal="center"/>
    </xf>
    <xf numFmtId="0" fontId="5" fillId="0" borderId="57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166" fontId="0" fillId="0" borderId="58" xfId="0" applyNumberFormat="1" applyFont="1" applyBorder="1" applyAlignment="1">
      <alignment horizontal="right"/>
    </xf>
    <xf numFmtId="0" fontId="5" fillId="0" borderId="59" xfId="0" applyFont="1" applyBorder="1" applyAlignment="1">
      <alignment horizontal="center"/>
    </xf>
    <xf numFmtId="0" fontId="5" fillId="0" borderId="48" xfId="0" applyFont="1" applyBorder="1" applyAlignment="1">
      <alignment horizontal="center"/>
    </xf>
    <xf numFmtId="166" fontId="0" fillId="0" borderId="60" xfId="0" applyNumberFormat="1" applyFont="1" applyBorder="1" applyAlignment="1">
      <alignment horizontal="right"/>
    </xf>
    <xf numFmtId="166" fontId="0" fillId="0" borderId="11" xfId="0" applyNumberFormat="1" applyFont="1" applyBorder="1" applyAlignment="1">
      <alignment horizontal="right"/>
    </xf>
    <xf numFmtId="166" fontId="0" fillId="0" borderId="55" xfId="0" applyNumberFormat="1" applyFont="1" applyBorder="1" applyAlignment="1">
      <alignment horizontal="right"/>
    </xf>
    <xf numFmtId="0" fontId="5" fillId="0" borderId="28" xfId="0" applyFont="1" applyBorder="1" applyAlignment="1">
      <alignment horizontal="center"/>
    </xf>
    <xf numFmtId="0" fontId="5" fillId="0" borderId="61" xfId="0" applyFont="1" applyBorder="1" applyAlignment="1">
      <alignment horizontal="center"/>
    </xf>
    <xf numFmtId="166" fontId="0" fillId="33" borderId="21" xfId="0" applyNumberFormat="1" applyFont="1" applyFill="1" applyBorder="1" applyAlignment="1">
      <alignment horizontal="right"/>
    </xf>
    <xf numFmtId="166" fontId="13" fillId="0" borderId="11" xfId="0" applyNumberFormat="1" applyFont="1" applyBorder="1" applyAlignment="1">
      <alignment horizontal="right"/>
    </xf>
    <xf numFmtId="166" fontId="13" fillId="0" borderId="55" xfId="0" applyNumberFormat="1" applyFont="1" applyBorder="1" applyAlignment="1">
      <alignment horizontal="right"/>
    </xf>
    <xf numFmtId="166" fontId="5" fillId="0" borderId="11" xfId="0" applyNumberFormat="1" applyFont="1" applyBorder="1" applyAlignment="1">
      <alignment horizontal="right"/>
    </xf>
    <xf numFmtId="166" fontId="0" fillId="0" borderId="55" xfId="0" applyNumberFormat="1" applyFont="1" applyBorder="1" applyAlignment="1">
      <alignment horizontal="right"/>
    </xf>
    <xf numFmtId="3" fontId="5" fillId="0" borderId="17" xfId="0" applyNumberFormat="1" applyFont="1" applyBorder="1" applyAlignment="1">
      <alignment horizontal="right"/>
    </xf>
    <xf numFmtId="49" fontId="5" fillId="0" borderId="19" xfId="0" applyNumberFormat="1" applyFont="1" applyBorder="1" applyAlignment="1">
      <alignment horizontal="right"/>
    </xf>
    <xf numFmtId="166" fontId="5" fillId="0" borderId="60" xfId="0" applyNumberFormat="1" applyFont="1" applyBorder="1" applyAlignment="1">
      <alignment horizontal="right"/>
    </xf>
    <xf numFmtId="166" fontId="5" fillId="33" borderId="17" xfId="0" applyNumberFormat="1" applyFont="1" applyFill="1" applyBorder="1" applyAlignment="1">
      <alignment/>
    </xf>
    <xf numFmtId="166" fontId="5" fillId="33" borderId="17" xfId="0" applyNumberFormat="1" applyFont="1" applyFill="1" applyBorder="1" applyAlignment="1">
      <alignment horizontal="right"/>
    </xf>
    <xf numFmtId="166" fontId="5" fillId="33" borderId="11" xfId="0" applyNumberFormat="1" applyFont="1" applyFill="1" applyBorder="1" applyAlignment="1">
      <alignment horizontal="right"/>
    </xf>
    <xf numFmtId="166" fontId="5" fillId="33" borderId="55" xfId="0" applyNumberFormat="1" applyFont="1" applyFill="1" applyBorder="1" applyAlignment="1">
      <alignment horizontal="right"/>
    </xf>
    <xf numFmtId="166" fontId="5" fillId="0" borderId="58" xfId="0" applyNumberFormat="1" applyFont="1" applyBorder="1" applyAlignment="1">
      <alignment horizontal="right"/>
    </xf>
    <xf numFmtId="166" fontId="2" fillId="0" borderId="60" xfId="0" applyNumberFormat="1" applyFont="1" applyBorder="1" applyAlignment="1">
      <alignment horizontal="right"/>
    </xf>
    <xf numFmtId="166" fontId="2" fillId="0" borderId="21" xfId="0" applyNumberFormat="1" applyFont="1" applyBorder="1" applyAlignment="1">
      <alignment horizontal="right"/>
    </xf>
    <xf numFmtId="166" fontId="2" fillId="0" borderId="62" xfId="0" applyNumberFormat="1" applyFont="1" applyBorder="1" applyAlignment="1">
      <alignment horizontal="right"/>
    </xf>
    <xf numFmtId="166" fontId="2" fillId="33" borderId="11" xfId="0" applyNumberFormat="1" applyFont="1" applyFill="1" applyBorder="1" applyAlignment="1">
      <alignment horizontal="right"/>
    </xf>
    <xf numFmtId="166" fontId="2" fillId="33" borderId="21" xfId="0" applyNumberFormat="1" applyFont="1" applyFill="1" applyBorder="1" applyAlignment="1">
      <alignment horizontal="right"/>
    </xf>
    <xf numFmtId="166" fontId="2" fillId="33" borderId="17" xfId="0" applyNumberFormat="1" applyFont="1" applyFill="1" applyBorder="1" applyAlignment="1">
      <alignment horizontal="right"/>
    </xf>
    <xf numFmtId="166" fontId="2" fillId="33" borderId="55" xfId="0" applyNumberFormat="1" applyFont="1" applyFill="1" applyBorder="1" applyAlignment="1">
      <alignment horizontal="right"/>
    </xf>
    <xf numFmtId="166" fontId="5" fillId="33" borderId="63" xfId="0" applyNumberFormat="1" applyFont="1" applyFill="1" applyBorder="1" applyAlignment="1">
      <alignment horizontal="right"/>
    </xf>
    <xf numFmtId="166" fontId="2" fillId="33" borderId="62" xfId="0" applyNumberFormat="1" applyFont="1" applyFill="1" applyBorder="1" applyAlignment="1">
      <alignment horizontal="right"/>
    </xf>
    <xf numFmtId="166" fontId="5" fillId="0" borderId="55" xfId="0" applyNumberFormat="1" applyFont="1" applyFill="1" applyBorder="1" applyAlignment="1">
      <alignment horizontal="right"/>
    </xf>
    <xf numFmtId="166" fontId="5" fillId="0" borderId="17" xfId="0" applyNumberFormat="1" applyFont="1" applyFill="1" applyBorder="1" applyAlignment="1">
      <alignment horizontal="right"/>
    </xf>
    <xf numFmtId="166" fontId="5" fillId="0" borderId="11" xfId="0" applyNumberFormat="1" applyFont="1" applyFill="1" applyBorder="1" applyAlignment="1">
      <alignment horizontal="right"/>
    </xf>
    <xf numFmtId="166" fontId="2" fillId="0" borderId="21" xfId="0" applyNumberFormat="1" applyFont="1" applyFill="1" applyBorder="1" applyAlignment="1">
      <alignment horizontal="right"/>
    </xf>
    <xf numFmtId="166" fontId="2" fillId="0" borderId="62" xfId="0" applyNumberFormat="1" applyFont="1" applyFill="1" applyBorder="1" applyAlignment="1">
      <alignment horizontal="right"/>
    </xf>
    <xf numFmtId="166" fontId="2" fillId="0" borderId="17" xfId="0" applyNumberFormat="1" applyFont="1" applyFill="1" applyBorder="1" applyAlignment="1">
      <alignment horizontal="right"/>
    </xf>
    <xf numFmtId="0" fontId="5" fillId="0" borderId="64" xfId="0" applyFont="1" applyBorder="1" applyAlignment="1">
      <alignment horizontal="right"/>
    </xf>
    <xf numFmtId="0" fontId="5" fillId="0" borderId="65" xfId="0" applyFont="1" applyBorder="1" applyAlignment="1">
      <alignment horizontal="right"/>
    </xf>
    <xf numFmtId="0" fontId="5" fillId="0" borderId="66" xfId="0" applyFont="1" applyBorder="1" applyAlignment="1">
      <alignment horizontal="right"/>
    </xf>
    <xf numFmtId="49" fontId="5" fillId="0" borderId="66" xfId="0" applyNumberFormat="1" applyFont="1" applyBorder="1" applyAlignment="1">
      <alignment horizontal="right"/>
    </xf>
    <xf numFmtId="166" fontId="5" fillId="33" borderId="18" xfId="0" applyNumberFormat="1" applyFont="1" applyFill="1" applyBorder="1" applyAlignment="1">
      <alignment horizontal="right"/>
    </xf>
    <xf numFmtId="166" fontId="5" fillId="33" borderId="18" xfId="0" applyNumberFormat="1" applyFont="1" applyFill="1" applyBorder="1" applyAlignment="1">
      <alignment/>
    </xf>
    <xf numFmtId="166" fontId="0" fillId="33" borderId="49" xfId="0" applyNumberFormat="1" applyFont="1" applyFill="1" applyBorder="1" applyAlignment="1">
      <alignment/>
    </xf>
    <xf numFmtId="0" fontId="6" fillId="0" borderId="29" xfId="0" applyFont="1" applyFill="1" applyBorder="1" applyAlignment="1">
      <alignment/>
    </xf>
    <xf numFmtId="0" fontId="6" fillId="0" borderId="67" xfId="0" applyFont="1" applyFill="1" applyBorder="1" applyAlignment="1">
      <alignment/>
    </xf>
    <xf numFmtId="166" fontId="1" fillId="0" borderId="12" xfId="0" applyNumberFormat="1" applyFont="1" applyFill="1" applyBorder="1" applyAlignment="1">
      <alignment horizontal="right"/>
    </xf>
    <xf numFmtId="166" fontId="1" fillId="0" borderId="30" xfId="0" applyNumberFormat="1" applyFont="1" applyFill="1" applyBorder="1" applyAlignment="1">
      <alignment horizontal="right"/>
    </xf>
    <xf numFmtId="166" fontId="16" fillId="33" borderId="35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17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68" xfId="0" applyFont="1" applyBorder="1" applyAlignment="1">
      <alignment/>
    </xf>
    <xf numFmtId="49" fontId="0" fillId="0" borderId="69" xfId="0" applyNumberFormat="1" applyFont="1" applyBorder="1" applyAlignment="1">
      <alignment horizontal="right"/>
    </xf>
    <xf numFmtId="0" fontId="0" fillId="0" borderId="28" xfId="0" applyFont="1" applyBorder="1" applyAlignment="1">
      <alignment/>
    </xf>
    <xf numFmtId="49" fontId="0" fillId="0" borderId="11" xfId="0" applyNumberFormat="1" applyFont="1" applyBorder="1" applyAlignment="1">
      <alignment horizontal="right"/>
    </xf>
    <xf numFmtId="0" fontId="0" fillId="0" borderId="21" xfId="0" applyFont="1" applyBorder="1" applyAlignment="1">
      <alignment/>
    </xf>
    <xf numFmtId="0" fontId="0" fillId="0" borderId="70" xfId="0" applyFont="1" applyBorder="1" applyAlignment="1">
      <alignment/>
    </xf>
    <xf numFmtId="49" fontId="0" fillId="0" borderId="23" xfId="0" applyNumberFormat="1" applyFont="1" applyBorder="1" applyAlignment="1">
      <alignment horizontal="right"/>
    </xf>
    <xf numFmtId="0" fontId="0" fillId="0" borderId="71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1" xfId="0" applyFont="1" applyBorder="1" applyAlignment="1">
      <alignment horizontal="right"/>
    </xf>
    <xf numFmtId="0" fontId="0" fillId="0" borderId="21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17" xfId="0" applyFont="1" applyBorder="1" applyAlignment="1">
      <alignment horizontal="right"/>
    </xf>
    <xf numFmtId="0" fontId="0" fillId="0" borderId="27" xfId="0" applyFont="1" applyBorder="1" applyAlignment="1">
      <alignment/>
    </xf>
    <xf numFmtId="49" fontId="0" fillId="0" borderId="49" xfId="0" applyNumberFormat="1" applyFont="1" applyBorder="1" applyAlignment="1">
      <alignment horizontal="right"/>
    </xf>
    <xf numFmtId="0" fontId="0" fillId="0" borderId="59" xfId="0" applyFont="1" applyBorder="1" applyAlignment="1">
      <alignment/>
    </xf>
    <xf numFmtId="49" fontId="0" fillId="0" borderId="48" xfId="0" applyNumberFormat="1" applyFont="1" applyBorder="1" applyAlignment="1">
      <alignment horizontal="right"/>
    </xf>
    <xf numFmtId="49" fontId="0" fillId="0" borderId="72" xfId="0" applyNumberFormat="1" applyFont="1" applyBorder="1" applyAlignment="1">
      <alignment horizontal="right"/>
    </xf>
    <xf numFmtId="0" fontId="0" fillId="0" borderId="21" xfId="0" applyFont="1" applyBorder="1" applyAlignment="1" applyProtection="1">
      <alignment/>
      <protection locked="0"/>
    </xf>
    <xf numFmtId="0" fontId="0" fillId="0" borderId="56" xfId="0" applyFont="1" applyBorder="1" applyAlignment="1">
      <alignment/>
    </xf>
    <xf numFmtId="49" fontId="0" fillId="0" borderId="0" xfId="0" applyNumberFormat="1" applyFont="1" applyBorder="1" applyAlignment="1">
      <alignment horizontal="right"/>
    </xf>
    <xf numFmtId="0" fontId="0" fillId="0" borderId="19" xfId="0" applyFont="1" applyBorder="1" applyAlignment="1" applyProtection="1">
      <alignment/>
      <protection locked="0"/>
    </xf>
    <xf numFmtId="0" fontId="0" fillId="0" borderId="19" xfId="0" applyFont="1" applyBorder="1" applyAlignment="1" applyProtection="1">
      <alignment/>
      <protection locked="0"/>
    </xf>
    <xf numFmtId="0" fontId="0" fillId="33" borderId="0" xfId="0" applyFont="1" applyFill="1" applyAlignment="1">
      <alignment/>
    </xf>
    <xf numFmtId="0" fontId="0" fillId="0" borderId="45" xfId="0" applyFont="1" applyFill="1" applyBorder="1" applyAlignment="1">
      <alignment/>
    </xf>
    <xf numFmtId="0" fontId="0" fillId="33" borderId="44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0" borderId="21" xfId="0" applyFont="1" applyBorder="1" applyAlignment="1" applyProtection="1">
      <alignment/>
      <protection locked="0"/>
    </xf>
    <xf numFmtId="49" fontId="0" fillId="0" borderId="61" xfId="0" applyNumberFormat="1" applyFont="1" applyBorder="1" applyAlignment="1">
      <alignment horizontal="right"/>
    </xf>
    <xf numFmtId="166" fontId="0" fillId="0" borderId="17" xfId="0" applyNumberFormat="1" applyFont="1" applyBorder="1" applyAlignment="1">
      <alignment/>
    </xf>
    <xf numFmtId="166" fontId="0" fillId="0" borderId="11" xfId="0" applyNumberFormat="1" applyFont="1" applyBorder="1" applyAlignment="1">
      <alignment horizontal="right"/>
    </xf>
    <xf numFmtId="0" fontId="0" fillId="0" borderId="17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51" xfId="0" applyFont="1" applyBorder="1" applyAlignment="1">
      <alignment/>
    </xf>
    <xf numFmtId="49" fontId="0" fillId="0" borderId="73" xfId="0" applyNumberFormat="1" applyFont="1" applyBorder="1" applyAlignment="1">
      <alignment horizontal="right"/>
    </xf>
    <xf numFmtId="0" fontId="0" fillId="0" borderId="25" xfId="0" applyFont="1" applyBorder="1" applyAlignment="1">
      <alignment/>
    </xf>
    <xf numFmtId="49" fontId="0" fillId="0" borderId="74" xfId="0" applyNumberFormat="1" applyFont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34" borderId="39" xfId="0" applyFont="1" applyFill="1" applyBorder="1" applyAlignment="1">
      <alignment/>
    </xf>
    <xf numFmtId="0" fontId="0" fillId="34" borderId="45" xfId="0" applyFont="1" applyFill="1" applyBorder="1" applyAlignment="1">
      <alignment/>
    </xf>
    <xf numFmtId="0" fontId="0" fillId="0" borderId="0" xfId="0" applyFont="1" applyBorder="1" applyAlignment="1">
      <alignment/>
    </xf>
    <xf numFmtId="166" fontId="13" fillId="0" borderId="17" xfId="0" applyNumberFormat="1" applyFont="1" applyFill="1" applyBorder="1" applyAlignment="1">
      <alignment horizontal="right"/>
    </xf>
    <xf numFmtId="0" fontId="3" fillId="0" borderId="22" xfId="0" applyFont="1" applyFill="1" applyBorder="1" applyAlignment="1">
      <alignment/>
    </xf>
    <xf numFmtId="166" fontId="0" fillId="0" borderId="17" xfId="0" applyNumberFormat="1" applyFont="1" applyFill="1" applyBorder="1" applyAlignment="1" applyProtection="1">
      <alignment horizontal="right"/>
      <protection locked="0"/>
    </xf>
    <xf numFmtId="166" fontId="0" fillId="0" borderId="18" xfId="0" applyNumberFormat="1" applyFont="1" applyFill="1" applyBorder="1" applyAlignment="1" applyProtection="1">
      <alignment horizontal="right"/>
      <protection locked="0"/>
    </xf>
    <xf numFmtId="166" fontId="0" fillId="0" borderId="21" xfId="0" applyNumberFormat="1" applyFont="1" applyFill="1" applyBorder="1" applyAlignment="1" applyProtection="1">
      <alignment horizontal="right"/>
      <protection locked="0"/>
    </xf>
    <xf numFmtId="166" fontId="13" fillId="0" borderId="19" xfId="0" applyNumberFormat="1" applyFont="1" applyFill="1" applyBorder="1" applyAlignment="1">
      <alignment horizontal="right"/>
    </xf>
    <xf numFmtId="0" fontId="3" fillId="0" borderId="32" xfId="0" applyFont="1" applyFill="1" applyBorder="1" applyAlignment="1">
      <alignment/>
    </xf>
    <xf numFmtId="166" fontId="0" fillId="0" borderId="55" xfId="0" applyNumberFormat="1" applyFont="1" applyFill="1" applyBorder="1" applyAlignment="1">
      <alignment horizontal="right"/>
    </xf>
    <xf numFmtId="166" fontId="13" fillId="0" borderId="55" xfId="0" applyNumberFormat="1" applyFont="1" applyFill="1" applyBorder="1" applyAlignment="1">
      <alignment horizontal="right"/>
    </xf>
    <xf numFmtId="166" fontId="0" fillId="0" borderId="55" xfId="0" applyNumberFormat="1" applyFont="1" applyFill="1" applyBorder="1" applyAlignment="1">
      <alignment horizontal="right"/>
    </xf>
    <xf numFmtId="166" fontId="2" fillId="0" borderId="55" xfId="0" applyNumberFormat="1" applyFont="1" applyFill="1" applyBorder="1" applyAlignment="1">
      <alignment horizontal="right"/>
    </xf>
    <xf numFmtId="166" fontId="5" fillId="0" borderId="75" xfId="0" applyNumberFormat="1" applyFont="1" applyFill="1" applyBorder="1" applyAlignment="1">
      <alignment horizontal="right"/>
    </xf>
    <xf numFmtId="0" fontId="10" fillId="0" borderId="0" xfId="0" applyFont="1" applyAlignment="1">
      <alignment horizontal="center"/>
    </xf>
    <xf numFmtId="166" fontId="0" fillId="0" borderId="17" xfId="0" applyNumberFormat="1" applyFont="1" applyFill="1" applyBorder="1" applyAlignment="1">
      <alignment/>
    </xf>
    <xf numFmtId="166" fontId="0" fillId="35" borderId="17" xfId="0" applyNumberFormat="1" applyFont="1" applyFill="1" applyBorder="1" applyAlignment="1">
      <alignment horizontal="right"/>
    </xf>
    <xf numFmtId="166" fontId="13" fillId="35" borderId="21" xfId="0" applyNumberFormat="1" applyFont="1" applyFill="1" applyBorder="1" applyAlignment="1">
      <alignment horizontal="right"/>
    </xf>
    <xf numFmtId="166" fontId="0" fillId="35" borderId="17" xfId="0" applyNumberFormat="1" applyFont="1" applyFill="1" applyBorder="1" applyAlignment="1">
      <alignment horizontal="right"/>
    </xf>
    <xf numFmtId="166" fontId="13" fillId="35" borderId="17" xfId="0" applyNumberFormat="1" applyFont="1" applyFill="1" applyBorder="1" applyAlignment="1">
      <alignment horizontal="right"/>
    </xf>
    <xf numFmtId="166" fontId="0" fillId="35" borderId="17" xfId="0" applyNumberFormat="1" applyFont="1" applyFill="1" applyBorder="1" applyAlignment="1" applyProtection="1">
      <alignment horizontal="right"/>
      <protection locked="0"/>
    </xf>
    <xf numFmtId="166" fontId="0" fillId="35" borderId="18" xfId="0" applyNumberFormat="1" applyFont="1" applyFill="1" applyBorder="1" applyAlignment="1" applyProtection="1">
      <alignment horizontal="right"/>
      <protection locked="0"/>
    </xf>
    <xf numFmtId="166" fontId="13" fillId="35" borderId="19" xfId="0" applyNumberFormat="1" applyFont="1" applyFill="1" applyBorder="1" applyAlignment="1">
      <alignment horizontal="right"/>
    </xf>
    <xf numFmtId="166" fontId="16" fillId="35" borderId="30" xfId="0" applyNumberFormat="1" applyFont="1" applyFill="1" applyBorder="1" applyAlignment="1">
      <alignment horizontal="right"/>
    </xf>
    <xf numFmtId="0" fontId="2" fillId="35" borderId="40" xfId="0" applyFont="1" applyFill="1" applyBorder="1" applyAlignment="1">
      <alignment horizontal="center"/>
    </xf>
    <xf numFmtId="0" fontId="2" fillId="35" borderId="46" xfId="0" applyFont="1" applyFill="1" applyBorder="1" applyAlignment="1">
      <alignment horizontal="center"/>
    </xf>
    <xf numFmtId="0" fontId="3" fillId="35" borderId="22" xfId="0" applyFont="1" applyFill="1" applyBorder="1" applyAlignment="1">
      <alignment/>
    </xf>
    <xf numFmtId="166" fontId="2" fillId="35" borderId="21" xfId="0" applyNumberFormat="1" applyFont="1" applyFill="1" applyBorder="1" applyAlignment="1">
      <alignment horizontal="right"/>
    </xf>
    <xf numFmtId="166" fontId="1" fillId="35" borderId="30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166" fontId="5" fillId="35" borderId="17" xfId="0" applyNumberFormat="1" applyFont="1" applyFill="1" applyBorder="1" applyAlignment="1">
      <alignment horizontal="right"/>
    </xf>
    <xf numFmtId="166" fontId="2" fillId="35" borderId="17" xfId="0" applyNumberFormat="1" applyFont="1" applyFill="1" applyBorder="1" applyAlignment="1">
      <alignment horizontal="right"/>
    </xf>
    <xf numFmtId="166" fontId="5" fillId="35" borderId="18" xfId="0" applyNumberFormat="1" applyFont="1" applyFill="1" applyBorder="1" applyAlignment="1">
      <alignment horizontal="right"/>
    </xf>
    <xf numFmtId="166" fontId="0" fillId="35" borderId="17" xfId="0" applyNumberFormat="1" applyFont="1" applyFill="1" applyBorder="1" applyAlignment="1">
      <alignment horizontal="center"/>
    </xf>
    <xf numFmtId="166" fontId="0" fillId="0" borderId="17" xfId="0" applyNumberFormat="1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33" borderId="23" xfId="0" applyFont="1" applyFill="1" applyBorder="1" applyAlignment="1">
      <alignment wrapText="1"/>
    </xf>
    <xf numFmtId="0" fontId="5" fillId="0" borderId="23" xfId="0" applyFont="1" applyFill="1" applyBorder="1" applyAlignment="1">
      <alignment wrapText="1"/>
    </xf>
    <xf numFmtId="0" fontId="2" fillId="0" borderId="23" xfId="0" applyFont="1" applyFill="1" applyBorder="1" applyAlignment="1">
      <alignment wrapText="1"/>
    </xf>
    <xf numFmtId="0" fontId="5" fillId="0" borderId="23" xfId="0" applyFont="1" applyFill="1" applyBorder="1" applyAlignment="1">
      <alignment wrapText="1"/>
    </xf>
    <xf numFmtId="0" fontId="5" fillId="0" borderId="61" xfId="0" applyFont="1" applyFill="1" applyBorder="1" applyAlignment="1">
      <alignment wrapText="1"/>
    </xf>
    <xf numFmtId="166" fontId="13" fillId="33" borderId="17" xfId="0" applyNumberFormat="1" applyFont="1" applyFill="1" applyBorder="1" applyAlignment="1">
      <alignment horizontal="right"/>
    </xf>
    <xf numFmtId="0" fontId="0" fillId="0" borderId="21" xfId="0" applyFont="1" applyBorder="1" applyAlignment="1">
      <alignment/>
    </xf>
    <xf numFmtId="166" fontId="0" fillId="0" borderId="55" xfId="0" applyNumberFormat="1" applyFont="1" applyFill="1" applyBorder="1" applyAlignment="1">
      <alignment horizontal="right"/>
    </xf>
    <xf numFmtId="166" fontId="0" fillId="35" borderId="17" xfId="0" applyNumberFormat="1" applyFont="1" applyFill="1" applyBorder="1" applyAlignment="1">
      <alignment horizontal="right"/>
    </xf>
    <xf numFmtId="166" fontId="0" fillId="0" borderId="17" xfId="0" applyNumberFormat="1" applyFont="1" applyBorder="1" applyAlignment="1">
      <alignment horizontal="right"/>
    </xf>
    <xf numFmtId="166" fontId="19" fillId="35" borderId="17" xfId="0" applyNumberFormat="1" applyFont="1" applyFill="1" applyBorder="1" applyAlignment="1">
      <alignment horizontal="right"/>
    </xf>
    <xf numFmtId="0" fontId="19" fillId="0" borderId="23" xfId="0" applyFont="1" applyFill="1" applyBorder="1" applyAlignment="1">
      <alignment wrapText="1"/>
    </xf>
    <xf numFmtId="0" fontId="4" fillId="0" borderId="23" xfId="0" applyFont="1" applyFill="1" applyBorder="1" applyAlignment="1">
      <alignment wrapText="1"/>
    </xf>
    <xf numFmtId="49" fontId="5" fillId="0" borderId="21" xfId="0" applyNumberFormat="1" applyFont="1" applyBorder="1" applyAlignment="1">
      <alignment horizontal="right"/>
    </xf>
    <xf numFmtId="166" fontId="0" fillId="0" borderId="21" xfId="0" applyNumberFormat="1" applyFont="1" applyFill="1" applyBorder="1" applyAlignment="1">
      <alignment horizontal="right"/>
    </xf>
    <xf numFmtId="166" fontId="0" fillId="35" borderId="21" xfId="0" applyNumberFormat="1" applyFont="1" applyFill="1" applyBorder="1" applyAlignment="1">
      <alignment horizontal="right"/>
    </xf>
    <xf numFmtId="166" fontId="0" fillId="0" borderId="21" xfId="0" applyNumberFormat="1" applyFont="1" applyBorder="1" applyAlignment="1">
      <alignment horizontal="right"/>
    </xf>
    <xf numFmtId="166" fontId="5" fillId="0" borderId="21" xfId="0" applyNumberFormat="1" applyFont="1" applyFill="1" applyBorder="1" applyAlignment="1">
      <alignment horizontal="right"/>
    </xf>
    <xf numFmtId="166" fontId="5" fillId="35" borderId="21" xfId="0" applyNumberFormat="1" applyFont="1" applyFill="1" applyBorder="1" applyAlignment="1">
      <alignment horizontal="right"/>
    </xf>
    <xf numFmtId="166" fontId="5" fillId="33" borderId="21" xfId="0" applyNumberFormat="1" applyFont="1" applyFill="1" applyBorder="1" applyAlignment="1">
      <alignment horizontal="right"/>
    </xf>
    <xf numFmtId="0" fontId="5" fillId="0" borderId="48" xfId="0" applyFont="1" applyFill="1" applyBorder="1" applyAlignment="1">
      <alignment wrapText="1"/>
    </xf>
    <xf numFmtId="166" fontId="5" fillId="0" borderId="76" xfId="0" applyNumberFormat="1" applyFont="1" applyFill="1" applyBorder="1" applyAlignment="1">
      <alignment horizontal="right"/>
    </xf>
    <xf numFmtId="166" fontId="5" fillId="33" borderId="77" xfId="0" applyNumberFormat="1" applyFont="1" applyFill="1" applyBorder="1" applyAlignment="1">
      <alignment horizontal="right"/>
    </xf>
    <xf numFmtId="49" fontId="5" fillId="0" borderId="75" xfId="0" applyNumberFormat="1" applyFont="1" applyBorder="1" applyAlignment="1">
      <alignment horizontal="right"/>
    </xf>
    <xf numFmtId="0" fontId="5" fillId="0" borderId="13" xfId="0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49" fontId="5" fillId="0" borderId="16" xfId="0" applyNumberFormat="1" applyFont="1" applyBorder="1" applyAlignment="1">
      <alignment horizontal="right"/>
    </xf>
    <xf numFmtId="166" fontId="5" fillId="0" borderId="16" xfId="0" applyNumberFormat="1" applyFont="1" applyFill="1" applyBorder="1" applyAlignment="1">
      <alignment horizontal="right"/>
    </xf>
    <xf numFmtId="166" fontId="5" fillId="35" borderId="10" xfId="0" applyNumberFormat="1" applyFont="1" applyFill="1" applyBorder="1" applyAlignment="1">
      <alignment horizontal="right"/>
    </xf>
    <xf numFmtId="166" fontId="5" fillId="33" borderId="10" xfId="0" applyNumberFormat="1" applyFont="1" applyFill="1" applyBorder="1" applyAlignment="1">
      <alignment horizontal="right"/>
    </xf>
    <xf numFmtId="49" fontId="5" fillId="0" borderId="10" xfId="0" applyNumberFormat="1" applyFont="1" applyBorder="1" applyAlignment="1">
      <alignment horizontal="right"/>
    </xf>
    <xf numFmtId="166" fontId="5" fillId="0" borderId="10" xfId="0" applyNumberFormat="1" applyFont="1" applyFill="1" applyBorder="1" applyAlignment="1">
      <alignment horizontal="right"/>
    </xf>
    <xf numFmtId="0" fontId="5" fillId="0" borderId="71" xfId="0" applyFont="1" applyBorder="1" applyAlignment="1">
      <alignment horizontal="right"/>
    </xf>
    <xf numFmtId="49" fontId="5" fillId="0" borderId="17" xfId="0" applyNumberFormat="1" applyFont="1" applyBorder="1" applyAlignment="1">
      <alignment horizontal="right"/>
    </xf>
    <xf numFmtId="0" fontId="5" fillId="0" borderId="42" xfId="0" applyFont="1" applyBorder="1" applyAlignment="1">
      <alignment horizontal="right"/>
    </xf>
    <xf numFmtId="0" fontId="5" fillId="0" borderId="46" xfId="0" applyFont="1" applyBorder="1" applyAlignment="1">
      <alignment horizontal="right"/>
    </xf>
    <xf numFmtId="49" fontId="5" fillId="0" borderId="47" xfId="0" applyNumberFormat="1" applyFont="1" applyBorder="1" applyAlignment="1">
      <alignment horizontal="right"/>
    </xf>
    <xf numFmtId="166" fontId="5" fillId="0" borderId="47" xfId="0" applyNumberFormat="1" applyFont="1" applyFill="1" applyBorder="1" applyAlignment="1">
      <alignment horizontal="right"/>
    </xf>
    <xf numFmtId="166" fontId="5" fillId="35" borderId="46" xfId="0" applyNumberFormat="1" applyFont="1" applyFill="1" applyBorder="1" applyAlignment="1">
      <alignment horizontal="right"/>
    </xf>
    <xf numFmtId="166" fontId="5" fillId="33" borderId="46" xfId="0" applyNumberFormat="1" applyFont="1" applyFill="1" applyBorder="1" applyAlignment="1">
      <alignment horizontal="right"/>
    </xf>
    <xf numFmtId="0" fontId="4" fillId="0" borderId="43" xfId="0" applyFont="1" applyFill="1" applyBorder="1" applyAlignment="1">
      <alignment wrapText="1"/>
    </xf>
    <xf numFmtId="0" fontId="5" fillId="0" borderId="78" xfId="0" applyFont="1" applyFill="1" applyBorder="1" applyAlignment="1">
      <alignment wrapText="1"/>
    </xf>
    <xf numFmtId="49" fontId="5" fillId="0" borderId="46" xfId="0" applyNumberFormat="1" applyFont="1" applyBorder="1" applyAlignment="1">
      <alignment horizontal="right"/>
    </xf>
    <xf numFmtId="166" fontId="5" fillId="0" borderId="46" xfId="0" applyNumberFormat="1" applyFont="1" applyFill="1" applyBorder="1" applyAlignment="1">
      <alignment horizontal="right"/>
    </xf>
    <xf numFmtId="0" fontId="4" fillId="0" borderId="79" xfId="0" applyFont="1" applyFill="1" applyBorder="1" applyAlignment="1">
      <alignment wrapText="1"/>
    </xf>
    <xf numFmtId="0" fontId="5" fillId="0" borderId="34" xfId="0" applyFont="1" applyBorder="1" applyAlignment="1">
      <alignment horizontal="right"/>
    </xf>
    <xf numFmtId="0" fontId="5" fillId="0" borderId="22" xfId="0" applyFont="1" applyBorder="1" applyAlignment="1">
      <alignment horizontal="right"/>
    </xf>
    <xf numFmtId="49" fontId="5" fillId="0" borderId="22" xfId="0" applyNumberFormat="1" applyFont="1" applyBorder="1" applyAlignment="1">
      <alignment horizontal="right"/>
    </xf>
    <xf numFmtId="166" fontId="5" fillId="0" borderId="32" xfId="0" applyNumberFormat="1" applyFont="1" applyFill="1" applyBorder="1" applyAlignment="1">
      <alignment horizontal="right"/>
    </xf>
    <xf numFmtId="166" fontId="5" fillId="35" borderId="22" xfId="0" applyNumberFormat="1" applyFont="1" applyFill="1" applyBorder="1" applyAlignment="1">
      <alignment horizontal="right"/>
    </xf>
    <xf numFmtId="166" fontId="5" fillId="33" borderId="22" xfId="0" applyNumberFormat="1" applyFont="1" applyFill="1" applyBorder="1" applyAlignment="1">
      <alignment horizontal="right"/>
    </xf>
    <xf numFmtId="0" fontId="4" fillId="0" borderId="24" xfId="0" applyFont="1" applyFill="1" applyBorder="1" applyAlignment="1">
      <alignment wrapText="1"/>
    </xf>
    <xf numFmtId="0" fontId="5" fillId="0" borderId="80" xfId="0" applyFont="1" applyFill="1" applyBorder="1" applyAlignment="1">
      <alignment wrapText="1"/>
    </xf>
    <xf numFmtId="0" fontId="5" fillId="33" borderId="69" xfId="0" applyFont="1" applyFill="1" applyBorder="1" applyAlignment="1">
      <alignment horizontal="left"/>
    </xf>
    <xf numFmtId="0" fontId="5" fillId="0" borderId="20" xfId="0" applyFont="1" applyBorder="1" applyAlignment="1">
      <alignment horizontal="right"/>
    </xf>
    <xf numFmtId="0" fontId="5" fillId="0" borderId="81" xfId="0" applyFont="1" applyBorder="1" applyAlignment="1">
      <alignment horizontal="right"/>
    </xf>
    <xf numFmtId="176" fontId="2" fillId="0" borderId="53" xfId="0" applyNumberFormat="1" applyFont="1" applyFill="1" applyBorder="1" applyAlignment="1">
      <alignment horizontal="right"/>
    </xf>
    <xf numFmtId="176" fontId="2" fillId="35" borderId="81" xfId="0" applyNumberFormat="1" applyFont="1" applyFill="1" applyBorder="1" applyAlignment="1">
      <alignment horizontal="right"/>
    </xf>
    <xf numFmtId="176" fontId="2" fillId="33" borderId="81" xfId="0" applyNumberFormat="1" applyFont="1" applyFill="1" applyBorder="1" applyAlignment="1">
      <alignment horizontal="right"/>
    </xf>
    <xf numFmtId="166" fontId="13" fillId="33" borderId="55" xfId="0" applyNumberFormat="1" applyFont="1" applyFill="1" applyBorder="1" applyAlignment="1">
      <alignment horizontal="right"/>
    </xf>
    <xf numFmtId="0" fontId="5" fillId="0" borderId="49" xfId="0" applyFont="1" applyFill="1" applyBorder="1" applyAlignment="1">
      <alignment wrapText="1"/>
    </xf>
    <xf numFmtId="0" fontId="0" fillId="0" borderId="21" xfId="0" applyBorder="1" applyAlignment="1">
      <alignment/>
    </xf>
    <xf numFmtId="0" fontId="0" fillId="0" borderId="19" xfId="0" applyFont="1" applyBorder="1" applyAlignment="1">
      <alignment/>
    </xf>
    <xf numFmtId="0" fontId="5" fillId="0" borderId="0" xfId="0" applyFont="1" applyFill="1" applyBorder="1" applyAlignment="1">
      <alignment wrapText="1"/>
    </xf>
    <xf numFmtId="0" fontId="0" fillId="0" borderId="17" xfId="0" applyBorder="1" applyAlignment="1">
      <alignment/>
    </xf>
    <xf numFmtId="176" fontId="13" fillId="0" borderId="75" xfId="0" applyNumberFormat="1" applyFont="1" applyFill="1" applyBorder="1" applyAlignment="1">
      <alignment horizontal="right"/>
    </xf>
    <xf numFmtId="176" fontId="13" fillId="35" borderId="18" xfId="0" applyNumberFormat="1" applyFont="1" applyFill="1" applyBorder="1" applyAlignment="1">
      <alignment horizontal="right"/>
    </xf>
    <xf numFmtId="176" fontId="13" fillId="0" borderId="18" xfId="0" applyNumberFormat="1" applyFont="1" applyBorder="1" applyAlignment="1">
      <alignment horizontal="right"/>
    </xf>
    <xf numFmtId="176" fontId="0" fillId="0" borderId="21" xfId="0" applyNumberFormat="1" applyBorder="1" applyAlignment="1">
      <alignment/>
    </xf>
    <xf numFmtId="176" fontId="0" fillId="35" borderId="21" xfId="0" applyNumberFormat="1" applyFill="1" applyBorder="1" applyAlignment="1">
      <alignment/>
    </xf>
    <xf numFmtId="176" fontId="0" fillId="0" borderId="55" xfId="0" applyNumberFormat="1" applyBorder="1" applyAlignment="1">
      <alignment/>
    </xf>
    <xf numFmtId="176" fontId="0" fillId="35" borderId="17" xfId="0" applyNumberFormat="1" applyFill="1" applyBorder="1" applyAlignment="1">
      <alignment/>
    </xf>
    <xf numFmtId="176" fontId="0" fillId="0" borderId="17" xfId="0" applyNumberFormat="1" applyBorder="1" applyAlignment="1">
      <alignment/>
    </xf>
    <xf numFmtId="176" fontId="5" fillId="0" borderId="55" xfId="0" applyNumberFormat="1" applyFont="1" applyFill="1" applyBorder="1" applyAlignment="1">
      <alignment horizontal="right"/>
    </xf>
    <xf numFmtId="176" fontId="5" fillId="35" borderId="17" xfId="0" applyNumberFormat="1" applyFont="1" applyFill="1" applyBorder="1" applyAlignment="1">
      <alignment horizontal="right"/>
    </xf>
    <xf numFmtId="176" fontId="5" fillId="33" borderId="17" xfId="0" applyNumberFormat="1" applyFont="1" applyFill="1" applyBorder="1" applyAlignment="1">
      <alignment horizontal="right"/>
    </xf>
    <xf numFmtId="176" fontId="0" fillId="0" borderId="21" xfId="0" applyNumberFormat="1" applyFont="1" applyFill="1" applyBorder="1" applyAlignment="1">
      <alignment horizontal="right"/>
    </xf>
    <xf numFmtId="176" fontId="0" fillId="35" borderId="21" xfId="0" applyNumberFormat="1" applyFont="1" applyFill="1" applyBorder="1" applyAlignment="1">
      <alignment horizontal="right"/>
    </xf>
    <xf numFmtId="176" fontId="0" fillId="0" borderId="21" xfId="0" applyNumberFormat="1" applyFont="1" applyBorder="1" applyAlignment="1">
      <alignment horizontal="right"/>
    </xf>
    <xf numFmtId="176" fontId="5" fillId="0" borderId="21" xfId="0" applyNumberFormat="1" applyFont="1" applyFill="1" applyBorder="1" applyAlignment="1">
      <alignment horizontal="right"/>
    </xf>
    <xf numFmtId="176" fontId="5" fillId="35" borderId="21" xfId="0" applyNumberFormat="1" applyFont="1" applyFill="1" applyBorder="1" applyAlignment="1">
      <alignment horizontal="right"/>
    </xf>
    <xf numFmtId="176" fontId="5" fillId="33" borderId="21" xfId="0" applyNumberFormat="1" applyFont="1" applyFill="1" applyBorder="1" applyAlignment="1">
      <alignment horizontal="right"/>
    </xf>
    <xf numFmtId="166" fontId="2" fillId="0" borderId="18" xfId="0" applyNumberFormat="1" applyFont="1" applyFill="1" applyBorder="1" applyAlignment="1">
      <alignment horizontal="right"/>
    </xf>
    <xf numFmtId="166" fontId="2" fillId="33" borderId="18" xfId="0" applyNumberFormat="1" applyFont="1" applyFill="1" applyBorder="1" applyAlignment="1">
      <alignment horizontal="right"/>
    </xf>
    <xf numFmtId="176" fontId="5" fillId="0" borderId="16" xfId="0" applyNumberFormat="1" applyFont="1" applyFill="1" applyBorder="1" applyAlignment="1">
      <alignment horizontal="right"/>
    </xf>
    <xf numFmtId="176" fontId="5" fillId="35" borderId="10" xfId="0" applyNumberFormat="1" applyFont="1" applyFill="1" applyBorder="1" applyAlignment="1">
      <alignment horizontal="right"/>
    </xf>
    <xf numFmtId="176" fontId="5" fillId="33" borderId="10" xfId="0" applyNumberFormat="1" applyFont="1" applyFill="1" applyBorder="1" applyAlignment="1">
      <alignment horizontal="right"/>
    </xf>
    <xf numFmtId="0" fontId="2" fillId="0" borderId="82" xfId="0" applyFont="1" applyFill="1" applyBorder="1" applyAlignment="1">
      <alignment horizontal="center"/>
    </xf>
    <xf numFmtId="0" fontId="2" fillId="0" borderId="83" xfId="0" applyFont="1" applyFill="1" applyBorder="1" applyAlignment="1">
      <alignment horizontal="center"/>
    </xf>
    <xf numFmtId="0" fontId="2" fillId="0" borderId="84" xfId="0" applyFont="1" applyFill="1" applyBorder="1" applyAlignment="1">
      <alignment horizontal="center"/>
    </xf>
    <xf numFmtId="0" fontId="2" fillId="35" borderId="83" xfId="0" applyFont="1" applyFill="1" applyBorder="1" applyAlignment="1">
      <alignment horizontal="center"/>
    </xf>
    <xf numFmtId="0" fontId="5" fillId="0" borderId="85" xfId="0" applyFont="1" applyFill="1" applyBorder="1" applyAlignment="1">
      <alignment horizontal="center"/>
    </xf>
    <xf numFmtId="0" fontId="0" fillId="0" borderId="28" xfId="0" applyBorder="1" applyAlignment="1">
      <alignment/>
    </xf>
    <xf numFmtId="0" fontId="0" fillId="0" borderId="48" xfId="0" applyBorder="1" applyAlignment="1">
      <alignment/>
    </xf>
    <xf numFmtId="0" fontId="0" fillId="0" borderId="23" xfId="0" applyBorder="1" applyAlignment="1">
      <alignment/>
    </xf>
    <xf numFmtId="0" fontId="5" fillId="0" borderId="86" xfId="0" applyFont="1" applyBorder="1" applyAlignment="1">
      <alignment horizontal="right"/>
    </xf>
    <xf numFmtId="0" fontId="5" fillId="0" borderId="77" xfId="0" applyFont="1" applyBorder="1" applyAlignment="1">
      <alignment horizontal="right"/>
    </xf>
    <xf numFmtId="49" fontId="5" fillId="0" borderId="77" xfId="0" applyNumberFormat="1" applyFont="1" applyBorder="1" applyAlignment="1">
      <alignment horizontal="right"/>
    </xf>
    <xf numFmtId="166" fontId="5" fillId="35" borderId="77" xfId="0" applyNumberFormat="1" applyFont="1" applyFill="1" applyBorder="1" applyAlignment="1">
      <alignment horizontal="right"/>
    </xf>
    <xf numFmtId="0" fontId="4" fillId="0" borderId="87" xfId="0" applyFont="1" applyFill="1" applyBorder="1" applyAlignment="1">
      <alignment wrapText="1"/>
    </xf>
    <xf numFmtId="0" fontId="5" fillId="0" borderId="0" xfId="0" applyFont="1" applyBorder="1" applyAlignment="1">
      <alignment horizontal="right"/>
    </xf>
    <xf numFmtId="166" fontId="5" fillId="0" borderId="0" xfId="0" applyNumberFormat="1" applyFont="1" applyFill="1" applyBorder="1" applyAlignment="1">
      <alignment horizontal="right"/>
    </xf>
    <xf numFmtId="166" fontId="5" fillId="35" borderId="0" xfId="0" applyNumberFormat="1" applyFont="1" applyFill="1" applyBorder="1" applyAlignment="1">
      <alignment horizontal="right"/>
    </xf>
    <xf numFmtId="166" fontId="5" fillId="33" borderId="0" xfId="0" applyNumberFormat="1" applyFont="1" applyFill="1" applyBorder="1" applyAlignment="1">
      <alignment horizontal="right"/>
    </xf>
    <xf numFmtId="0" fontId="5" fillId="0" borderId="26" xfId="0" applyFont="1" applyBorder="1" applyAlignment="1">
      <alignment horizontal="right"/>
    </xf>
    <xf numFmtId="166" fontId="5" fillId="0" borderId="26" xfId="0" applyNumberFormat="1" applyFont="1" applyFill="1" applyBorder="1" applyAlignment="1">
      <alignment horizontal="right"/>
    </xf>
    <xf numFmtId="166" fontId="5" fillId="35" borderId="26" xfId="0" applyNumberFormat="1" applyFont="1" applyFill="1" applyBorder="1" applyAlignment="1">
      <alignment horizontal="right"/>
    </xf>
    <xf numFmtId="166" fontId="5" fillId="33" borderId="26" xfId="0" applyNumberFormat="1" applyFont="1" applyFill="1" applyBorder="1" applyAlignment="1">
      <alignment horizontal="right"/>
    </xf>
    <xf numFmtId="49" fontId="5" fillId="0" borderId="0" xfId="0" applyNumberFormat="1" applyFont="1" applyBorder="1" applyAlignment="1">
      <alignment horizontal="right"/>
    </xf>
    <xf numFmtId="49" fontId="5" fillId="0" borderId="26" xfId="0" applyNumberFormat="1" applyFont="1" applyBorder="1" applyAlignment="1">
      <alignment horizontal="right"/>
    </xf>
    <xf numFmtId="166" fontId="5" fillId="0" borderId="88" xfId="0" applyNumberFormat="1" applyFont="1" applyFill="1" applyBorder="1" applyAlignment="1">
      <alignment horizontal="right"/>
    </xf>
    <xf numFmtId="166" fontId="5" fillId="35" borderId="66" xfId="0" applyNumberFormat="1" applyFont="1" applyFill="1" applyBorder="1" applyAlignment="1">
      <alignment horizontal="right"/>
    </xf>
    <xf numFmtId="166" fontId="5" fillId="33" borderId="66" xfId="0" applyNumberFormat="1" applyFont="1" applyFill="1" applyBorder="1" applyAlignment="1">
      <alignment horizontal="right"/>
    </xf>
    <xf numFmtId="0" fontId="5" fillId="0" borderId="89" xfId="0" applyFont="1" applyFill="1" applyBorder="1" applyAlignment="1">
      <alignment wrapText="1"/>
    </xf>
    <xf numFmtId="166" fontId="19" fillId="35" borderId="66" xfId="0" applyNumberFormat="1" applyFont="1" applyFill="1" applyBorder="1" applyAlignment="1">
      <alignment horizontal="right"/>
    </xf>
    <xf numFmtId="0" fontId="20" fillId="0" borderId="89" xfId="0" applyFont="1" applyFill="1" applyBorder="1" applyAlignment="1">
      <alignment wrapText="1"/>
    </xf>
    <xf numFmtId="166" fontId="13" fillId="33" borderId="17" xfId="0" applyNumberFormat="1" applyFont="1" applyFill="1" applyBorder="1" applyAlignment="1">
      <alignment/>
    </xf>
    <xf numFmtId="166" fontId="1" fillId="0" borderId="0" xfId="0" applyNumberFormat="1" applyFont="1" applyFill="1" applyBorder="1" applyAlignment="1">
      <alignment horizontal="right"/>
    </xf>
    <xf numFmtId="166" fontId="1" fillId="35" borderId="0" xfId="0" applyNumberFormat="1" applyFont="1" applyFill="1" applyBorder="1" applyAlignment="1">
      <alignment horizontal="right"/>
    </xf>
    <xf numFmtId="166" fontId="16" fillId="33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6" fillId="34" borderId="0" xfId="0" applyFont="1" applyFill="1" applyBorder="1" applyAlignment="1">
      <alignment/>
    </xf>
    <xf numFmtId="0" fontId="5" fillId="0" borderId="51" xfId="0" applyFont="1" applyBorder="1" applyAlignment="1">
      <alignment horizontal="right"/>
    </xf>
    <xf numFmtId="0" fontId="5" fillId="0" borderId="90" xfId="0" applyFont="1" applyBorder="1" applyAlignment="1">
      <alignment horizontal="right"/>
    </xf>
    <xf numFmtId="166" fontId="2" fillId="33" borderId="0" xfId="0" applyNumberFormat="1" applyFont="1" applyFill="1" applyBorder="1" applyAlignment="1">
      <alignment horizontal="right"/>
    </xf>
    <xf numFmtId="166" fontId="2" fillId="35" borderId="18" xfId="0" applyNumberFormat="1" applyFont="1" applyFill="1" applyBorder="1" applyAlignment="1">
      <alignment horizontal="right"/>
    </xf>
    <xf numFmtId="0" fontId="2" fillId="0" borderId="49" xfId="0" applyFont="1" applyFill="1" applyBorder="1" applyAlignment="1">
      <alignment wrapText="1"/>
    </xf>
    <xf numFmtId="0" fontId="6" fillId="33" borderId="0" xfId="0" applyFont="1" applyFill="1" applyBorder="1" applyAlignment="1">
      <alignment/>
    </xf>
    <xf numFmtId="0" fontId="0" fillId="0" borderId="30" xfId="0" applyFont="1" applyBorder="1" applyAlignment="1">
      <alignment/>
    </xf>
    <xf numFmtId="0" fontId="5" fillId="0" borderId="30" xfId="0" applyFont="1" applyBorder="1" applyAlignment="1">
      <alignment horizontal="right"/>
    </xf>
    <xf numFmtId="0" fontId="5" fillId="0" borderId="91" xfId="0" applyFont="1" applyBorder="1" applyAlignment="1">
      <alignment horizontal="right"/>
    </xf>
    <xf numFmtId="0" fontId="5" fillId="0" borderId="92" xfId="0" applyFont="1" applyBorder="1" applyAlignment="1">
      <alignment horizontal="right"/>
    </xf>
    <xf numFmtId="49" fontId="5" fillId="0" borderId="93" xfId="0" applyNumberFormat="1" applyFont="1" applyBorder="1" applyAlignment="1">
      <alignment horizontal="right"/>
    </xf>
    <xf numFmtId="0" fontId="4" fillId="0" borderId="87" xfId="0" applyFont="1" applyFill="1" applyBorder="1" applyAlignment="1">
      <alignment/>
    </xf>
    <xf numFmtId="166" fontId="4" fillId="0" borderId="30" xfId="0" applyNumberFormat="1" applyFont="1" applyFill="1" applyBorder="1" applyAlignment="1">
      <alignment horizontal="right"/>
    </xf>
    <xf numFmtId="166" fontId="4" fillId="35" borderId="30" xfId="0" applyNumberFormat="1" applyFont="1" applyFill="1" applyBorder="1" applyAlignment="1">
      <alignment horizontal="right"/>
    </xf>
    <xf numFmtId="166" fontId="12" fillId="33" borderId="35" xfId="0" applyNumberFormat="1" applyFont="1" applyFill="1" applyBorder="1" applyAlignment="1">
      <alignment/>
    </xf>
    <xf numFmtId="0" fontId="4" fillId="0" borderId="35" xfId="0" applyFont="1" applyFill="1" applyBorder="1" applyAlignment="1">
      <alignment/>
    </xf>
    <xf numFmtId="0" fontId="10" fillId="0" borderId="0" xfId="0" applyFont="1" applyAlignment="1">
      <alignment/>
    </xf>
    <xf numFmtId="0" fontId="14" fillId="0" borderId="0" xfId="0" applyFont="1" applyAlignment="1">
      <alignment/>
    </xf>
    <xf numFmtId="0" fontId="5" fillId="0" borderId="94" xfId="0" applyFont="1" applyFill="1" applyBorder="1" applyAlignment="1">
      <alignment wrapText="1"/>
    </xf>
    <xf numFmtId="0" fontId="5" fillId="0" borderId="93" xfId="0" applyFont="1" applyBorder="1" applyAlignment="1">
      <alignment horizontal="right"/>
    </xf>
    <xf numFmtId="49" fontId="5" fillId="0" borderId="41" xfId="0" applyNumberFormat="1" applyFont="1" applyBorder="1" applyAlignment="1">
      <alignment horizontal="right"/>
    </xf>
    <xf numFmtId="0" fontId="5" fillId="0" borderId="36" xfId="0" applyFont="1" applyBorder="1" applyAlignment="1">
      <alignment horizontal="right"/>
    </xf>
    <xf numFmtId="0" fontId="5" fillId="0" borderId="17" xfId="0" applyFont="1" applyFill="1" applyBorder="1" applyAlignment="1">
      <alignment wrapText="1"/>
    </xf>
    <xf numFmtId="166" fontId="5" fillId="0" borderId="19" xfId="0" applyNumberFormat="1" applyFont="1" applyFill="1" applyBorder="1" applyAlignment="1">
      <alignment horizontal="right"/>
    </xf>
    <xf numFmtId="166" fontId="5" fillId="35" borderId="19" xfId="0" applyNumberFormat="1" applyFont="1" applyFill="1" applyBorder="1" applyAlignment="1">
      <alignment horizontal="right"/>
    </xf>
    <xf numFmtId="166" fontId="5" fillId="33" borderId="19" xfId="0" applyNumberFormat="1" applyFont="1" applyFill="1" applyBorder="1" applyAlignment="1">
      <alignment horizontal="right"/>
    </xf>
    <xf numFmtId="0" fontId="5" fillId="0" borderId="57" xfId="0" applyFont="1" applyFill="1" applyBorder="1" applyAlignment="1">
      <alignment wrapText="1"/>
    </xf>
    <xf numFmtId="0" fontId="5" fillId="0" borderId="21" xfId="0" applyFont="1" applyFill="1" applyBorder="1" applyAlignment="1">
      <alignment wrapText="1"/>
    </xf>
    <xf numFmtId="166" fontId="19" fillId="35" borderId="21" xfId="0" applyNumberFormat="1" applyFont="1" applyFill="1" applyBorder="1" applyAlignment="1">
      <alignment horizontal="right"/>
    </xf>
    <xf numFmtId="0" fontId="19" fillId="0" borderId="21" xfId="0" applyFont="1" applyFill="1" applyBorder="1" applyAlignment="1">
      <alignment wrapText="1"/>
    </xf>
    <xf numFmtId="0" fontId="15" fillId="0" borderId="26" xfId="0" applyFont="1" applyBorder="1" applyAlignment="1">
      <alignment horizontal="right"/>
    </xf>
    <xf numFmtId="166" fontId="5" fillId="0" borderId="95" xfId="0" applyNumberFormat="1" applyFont="1" applyFill="1" applyBorder="1" applyAlignment="1">
      <alignment horizontal="right"/>
    </xf>
    <xf numFmtId="166" fontId="5" fillId="35" borderId="93" xfId="0" applyNumberFormat="1" applyFont="1" applyFill="1" applyBorder="1" applyAlignment="1">
      <alignment horizontal="right"/>
    </xf>
    <xf numFmtId="166" fontId="5" fillId="33" borderId="93" xfId="0" applyNumberFormat="1" applyFont="1" applyFill="1" applyBorder="1" applyAlignment="1">
      <alignment horizontal="right"/>
    </xf>
    <xf numFmtId="0" fontId="10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80"/>
  <sheetViews>
    <sheetView zoomScale="75" zoomScaleNormal="75" zoomScalePageLayoutView="0" workbookViewId="0" topLeftCell="E1">
      <selection activeCell="U74" sqref="U74"/>
    </sheetView>
  </sheetViews>
  <sheetFormatPr defaultColWidth="9.140625" defaultRowHeight="12.75"/>
  <cols>
    <col min="1" max="2" width="5.8515625" style="197" hidden="1" customWidth="1"/>
    <col min="3" max="3" width="5.7109375" style="197" hidden="1" customWidth="1"/>
    <col min="4" max="4" width="4.7109375" style="197" hidden="1" customWidth="1"/>
    <col min="5" max="5" width="6.7109375" style="197" customWidth="1"/>
    <col min="6" max="6" width="7.7109375" style="197" customWidth="1"/>
    <col min="7" max="7" width="5.7109375" style="197" hidden="1" customWidth="1"/>
    <col min="8" max="8" width="6.421875" style="197" hidden="1" customWidth="1"/>
    <col min="9" max="9" width="5.7109375" style="197" customWidth="1"/>
    <col min="10" max="10" width="6.00390625" style="197" customWidth="1"/>
    <col min="11" max="15" width="10.00390625" style="197" hidden="1" customWidth="1"/>
    <col min="16" max="16" width="9.28125" style="197" customWidth="1"/>
    <col min="17" max="17" width="9.421875" style="197" customWidth="1"/>
    <col min="18" max="18" width="10.00390625" style="197" hidden="1" customWidth="1"/>
    <col min="19" max="19" width="9.140625" style="197" customWidth="1"/>
    <col min="20" max="20" width="9.8515625" style="197" customWidth="1"/>
    <col min="21" max="21" width="10.00390625" style="197" customWidth="1"/>
    <col min="22" max="22" width="10.421875" style="197" customWidth="1"/>
    <col min="23" max="23" width="10.57421875" style="197" customWidth="1"/>
    <col min="24" max="24" width="10.00390625" style="197" hidden="1" customWidth="1"/>
    <col min="25" max="25" width="151.140625" style="197" customWidth="1"/>
    <col min="26" max="16384" width="9.140625" style="197" customWidth="1"/>
  </cols>
  <sheetData>
    <row r="1" ht="9" customHeight="1">
      <c r="Y1" s="253"/>
    </row>
    <row r="2" spans="1:25" s="1" customFormat="1" ht="18">
      <c r="A2" s="82" t="s">
        <v>0</v>
      </c>
      <c r="B2" s="82"/>
      <c r="C2" s="82"/>
      <c r="D2" s="82"/>
      <c r="E2" s="417" t="s">
        <v>0</v>
      </c>
      <c r="F2" s="82"/>
      <c r="G2" s="82"/>
      <c r="Y2" s="83" t="s">
        <v>87</v>
      </c>
    </row>
    <row r="4" spans="1:25" ht="15" hidden="1">
      <c r="A4" s="84"/>
      <c r="B4" s="84"/>
      <c r="C4" s="84"/>
      <c r="D4" s="84"/>
      <c r="E4" s="3"/>
      <c r="F4" s="3"/>
      <c r="G4" s="4"/>
      <c r="H4" s="3"/>
      <c r="I4" s="3"/>
      <c r="J4" s="2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25" s="198" customFormat="1" ht="22.5" customHeight="1">
      <c r="A5" s="85"/>
      <c r="B5" s="85"/>
      <c r="C5" s="85"/>
      <c r="D5" s="85"/>
      <c r="E5" s="416" t="s">
        <v>105</v>
      </c>
      <c r="J5" s="3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79"/>
    </row>
    <row r="6" spans="1:25" ht="3.75" customHeight="1" thickBot="1">
      <c r="A6" s="4"/>
      <c r="B6" s="4"/>
      <c r="C6" s="4"/>
      <c r="D6" s="4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s="199" customFormat="1" ht="12.75">
      <c r="A7" s="59" t="s">
        <v>14</v>
      </c>
      <c r="B7" s="60" t="s">
        <v>16</v>
      </c>
      <c r="C7" s="61" t="s">
        <v>13</v>
      </c>
      <c r="D7" s="62" t="s">
        <v>12</v>
      </c>
      <c r="E7" s="64" t="s">
        <v>1</v>
      </c>
      <c r="F7" s="63" t="s">
        <v>2</v>
      </c>
      <c r="G7" s="64" t="s">
        <v>3</v>
      </c>
      <c r="H7" s="64" t="s">
        <v>4</v>
      </c>
      <c r="I7" s="65" t="s">
        <v>5</v>
      </c>
      <c r="J7" s="64" t="s">
        <v>6</v>
      </c>
      <c r="K7" s="64"/>
      <c r="L7" s="64"/>
      <c r="M7" s="64"/>
      <c r="N7" s="64" t="s">
        <v>67</v>
      </c>
      <c r="O7" s="64" t="s">
        <v>67</v>
      </c>
      <c r="P7" s="64" t="s">
        <v>67</v>
      </c>
      <c r="Q7" s="64" t="s">
        <v>67</v>
      </c>
      <c r="R7" s="64" t="s">
        <v>32</v>
      </c>
      <c r="S7" s="64" t="s">
        <v>67</v>
      </c>
      <c r="T7" s="64" t="s">
        <v>93</v>
      </c>
      <c r="U7" s="263" t="s">
        <v>32</v>
      </c>
      <c r="V7" s="64" t="s">
        <v>32</v>
      </c>
      <c r="W7" s="64" t="s">
        <v>32</v>
      </c>
      <c r="X7" s="66" t="s">
        <v>33</v>
      </c>
      <c r="Y7" s="67" t="s">
        <v>17</v>
      </c>
    </row>
    <row r="8" spans="1:25" s="199" customFormat="1" ht="13.5" thickBot="1">
      <c r="A8" s="69"/>
      <c r="B8" s="70" t="s">
        <v>15</v>
      </c>
      <c r="C8" s="71"/>
      <c r="D8" s="72"/>
      <c r="E8" s="74" t="s">
        <v>7</v>
      </c>
      <c r="F8" s="73"/>
      <c r="G8" s="74"/>
      <c r="H8" s="74"/>
      <c r="I8" s="75"/>
      <c r="J8" s="74"/>
      <c r="K8" s="74">
        <v>2003</v>
      </c>
      <c r="L8" s="74">
        <v>2004</v>
      </c>
      <c r="M8" s="74">
        <v>2005</v>
      </c>
      <c r="N8" s="74">
        <v>2006</v>
      </c>
      <c r="O8" s="74">
        <v>2007</v>
      </c>
      <c r="P8" s="74">
        <v>2008</v>
      </c>
      <c r="Q8" s="74">
        <v>2009</v>
      </c>
      <c r="R8" s="74">
        <v>2010</v>
      </c>
      <c r="S8" s="74">
        <v>2010</v>
      </c>
      <c r="T8" s="74">
        <v>2011</v>
      </c>
      <c r="U8" s="264">
        <v>2012</v>
      </c>
      <c r="V8" s="74">
        <v>2013</v>
      </c>
      <c r="W8" s="74">
        <v>2014</v>
      </c>
      <c r="X8" s="87" t="s">
        <v>89</v>
      </c>
      <c r="Y8" s="76"/>
    </row>
    <row r="9" spans="1:25" ht="17.25" thickBot="1" thickTop="1">
      <c r="A9" s="22" t="s">
        <v>9</v>
      </c>
      <c r="B9" s="23" t="s">
        <v>11</v>
      </c>
      <c r="C9" s="22" t="s">
        <v>9</v>
      </c>
      <c r="D9" s="53" t="s">
        <v>11</v>
      </c>
      <c r="E9" s="88" t="s">
        <v>8</v>
      </c>
      <c r="F9" s="24" t="s">
        <v>8</v>
      </c>
      <c r="G9" s="5" t="s">
        <v>9</v>
      </c>
      <c r="H9" s="5" t="s">
        <v>10</v>
      </c>
      <c r="I9" s="25" t="s">
        <v>8</v>
      </c>
      <c r="J9" s="5" t="s">
        <v>9</v>
      </c>
      <c r="K9" s="38"/>
      <c r="L9" s="38"/>
      <c r="M9" s="38"/>
      <c r="N9" s="38"/>
      <c r="O9" s="38"/>
      <c r="P9" s="38"/>
      <c r="Q9" s="38"/>
      <c r="R9" s="38"/>
      <c r="S9" s="242"/>
      <c r="T9" s="242"/>
      <c r="U9" s="265"/>
      <c r="V9" s="38"/>
      <c r="W9" s="38"/>
      <c r="X9" s="38"/>
      <c r="Y9" s="40" t="s">
        <v>35</v>
      </c>
    </row>
    <row r="10" spans="1:25" ht="13.5" thickTop="1">
      <c r="A10" s="200"/>
      <c r="B10" s="201"/>
      <c r="C10" s="202"/>
      <c r="D10" s="203"/>
      <c r="E10" s="28">
        <v>2212</v>
      </c>
      <c r="F10" s="52">
        <v>5137</v>
      </c>
      <c r="G10" s="30"/>
      <c r="H10" s="28"/>
      <c r="I10" s="29" t="s">
        <v>106</v>
      </c>
      <c r="J10" s="204">
        <v>203</v>
      </c>
      <c r="K10" s="89">
        <v>0</v>
      </c>
      <c r="L10" s="90">
        <v>0</v>
      </c>
      <c r="M10" s="89">
        <v>171.7</v>
      </c>
      <c r="N10" s="90">
        <v>0</v>
      </c>
      <c r="O10" s="90">
        <v>0</v>
      </c>
      <c r="P10" s="89">
        <v>0</v>
      </c>
      <c r="Q10" s="89">
        <v>0</v>
      </c>
      <c r="R10" s="89">
        <v>50</v>
      </c>
      <c r="S10" s="104">
        <v>0</v>
      </c>
      <c r="T10" s="104">
        <v>50</v>
      </c>
      <c r="U10" s="255">
        <v>100</v>
      </c>
      <c r="V10" s="89">
        <v>100</v>
      </c>
      <c r="W10" s="89">
        <v>100</v>
      </c>
      <c r="X10" s="90" t="e">
        <f>U10/S10*100</f>
        <v>#DIV/0!</v>
      </c>
      <c r="Y10" s="278" t="s">
        <v>85</v>
      </c>
    </row>
    <row r="11" spans="1:25" ht="12.75">
      <c r="A11" s="205"/>
      <c r="B11" s="206"/>
      <c r="C11" s="202"/>
      <c r="D11" s="203"/>
      <c r="E11" s="28">
        <v>2212</v>
      </c>
      <c r="F11" s="52">
        <v>5139</v>
      </c>
      <c r="G11" s="30"/>
      <c r="H11" s="28"/>
      <c r="I11" s="29" t="s">
        <v>106</v>
      </c>
      <c r="J11" s="204">
        <v>203</v>
      </c>
      <c r="K11" s="91">
        <v>0</v>
      </c>
      <c r="L11" s="90">
        <v>109</v>
      </c>
      <c r="M11" s="204">
        <v>236.9</v>
      </c>
      <c r="N11" s="90">
        <v>231.2</v>
      </c>
      <c r="O11" s="90">
        <v>84.3</v>
      </c>
      <c r="P11" s="89">
        <v>0</v>
      </c>
      <c r="Q11" s="89">
        <v>0</v>
      </c>
      <c r="R11" s="89">
        <v>0</v>
      </c>
      <c r="S11" s="104">
        <v>0</v>
      </c>
      <c r="T11" s="104">
        <v>50</v>
      </c>
      <c r="U11" s="255">
        <v>200</v>
      </c>
      <c r="V11" s="89">
        <v>200</v>
      </c>
      <c r="W11" s="89">
        <v>200</v>
      </c>
      <c r="X11" s="90" t="e">
        <f aca="true" t="shared" si="0" ref="X11:X74">U11/S11*100</f>
        <v>#DIV/0!</v>
      </c>
      <c r="Y11" s="278" t="s">
        <v>82</v>
      </c>
    </row>
    <row r="12" spans="1:25" ht="12.75">
      <c r="A12" s="207"/>
      <c r="B12" s="206"/>
      <c r="C12" s="202"/>
      <c r="D12" s="203"/>
      <c r="E12" s="28">
        <v>2212</v>
      </c>
      <c r="F12" s="52">
        <v>5154</v>
      </c>
      <c r="G12" s="30"/>
      <c r="H12" s="28"/>
      <c r="I12" s="29" t="s">
        <v>106</v>
      </c>
      <c r="J12" s="204">
        <v>203</v>
      </c>
      <c r="K12" s="91">
        <v>98.1</v>
      </c>
      <c r="L12" s="90">
        <v>64.1</v>
      </c>
      <c r="M12" s="204">
        <v>65.6</v>
      </c>
      <c r="N12" s="92">
        <v>52</v>
      </c>
      <c r="O12" s="90">
        <v>41.6</v>
      </c>
      <c r="P12" s="89">
        <v>41.2</v>
      </c>
      <c r="Q12" s="89">
        <v>49.7</v>
      </c>
      <c r="R12" s="89">
        <v>0</v>
      </c>
      <c r="S12" s="104">
        <v>59.3</v>
      </c>
      <c r="T12" s="104">
        <v>50</v>
      </c>
      <c r="U12" s="255">
        <v>80</v>
      </c>
      <c r="V12" s="89">
        <v>80</v>
      </c>
      <c r="W12" s="89">
        <v>80</v>
      </c>
      <c r="X12" s="90">
        <f t="shared" si="0"/>
        <v>134.9072512647555</v>
      </c>
      <c r="Y12" s="278" t="s">
        <v>42</v>
      </c>
    </row>
    <row r="13" spans="1:25" ht="40.5" customHeight="1">
      <c r="A13" s="202"/>
      <c r="B13" s="206"/>
      <c r="C13" s="202"/>
      <c r="D13" s="203"/>
      <c r="E13" s="28">
        <v>2212</v>
      </c>
      <c r="F13" s="52">
        <v>5169</v>
      </c>
      <c r="G13" s="30"/>
      <c r="H13" s="93"/>
      <c r="I13" s="29" t="s">
        <v>106</v>
      </c>
      <c r="J13" s="204">
        <v>203</v>
      </c>
      <c r="K13" s="91">
        <v>0</v>
      </c>
      <c r="L13" s="90">
        <v>0</v>
      </c>
      <c r="M13" s="89">
        <v>0</v>
      </c>
      <c r="N13" s="90">
        <v>0</v>
      </c>
      <c r="O13" s="90">
        <v>4.2</v>
      </c>
      <c r="P13" s="89">
        <v>0</v>
      </c>
      <c r="Q13" s="89">
        <v>37</v>
      </c>
      <c r="R13" s="89">
        <v>0</v>
      </c>
      <c r="S13" s="104">
        <v>0</v>
      </c>
      <c r="T13" s="104">
        <v>800</v>
      </c>
      <c r="U13" s="255">
        <f>550+1200</f>
        <v>1750</v>
      </c>
      <c r="V13" s="89">
        <f>50+1200</f>
        <v>1250</v>
      </c>
      <c r="W13" s="89">
        <f>50+1200</f>
        <v>1250</v>
      </c>
      <c r="X13" s="90" t="e">
        <f t="shared" si="0"/>
        <v>#DIV/0!</v>
      </c>
      <c r="Y13" s="279" t="s">
        <v>214</v>
      </c>
    </row>
    <row r="14" spans="1:25" ht="25.5">
      <c r="A14" s="202"/>
      <c r="B14" s="206"/>
      <c r="C14" s="202"/>
      <c r="D14" s="203"/>
      <c r="E14" s="28">
        <v>2212</v>
      </c>
      <c r="F14" s="52">
        <v>5171</v>
      </c>
      <c r="G14" s="30"/>
      <c r="H14" s="42"/>
      <c r="I14" s="29" t="s">
        <v>106</v>
      </c>
      <c r="J14" s="204">
        <v>203</v>
      </c>
      <c r="K14" s="91">
        <v>2397.9</v>
      </c>
      <c r="L14" s="90">
        <v>7177.9</v>
      </c>
      <c r="M14" s="89">
        <v>5130</v>
      </c>
      <c r="N14" s="90">
        <v>8178.5</v>
      </c>
      <c r="O14" s="90">
        <v>7352</v>
      </c>
      <c r="P14" s="89">
        <v>5577.7</v>
      </c>
      <c r="Q14" s="89">
        <v>8080.5</v>
      </c>
      <c r="R14" s="89">
        <v>8200</v>
      </c>
      <c r="S14" s="104">
        <v>18267.8</v>
      </c>
      <c r="T14" s="104">
        <v>10000</v>
      </c>
      <c r="U14" s="255">
        <f>19000-7000</f>
        <v>12000</v>
      </c>
      <c r="V14" s="89">
        <v>12000</v>
      </c>
      <c r="W14" s="89">
        <v>12000</v>
      </c>
      <c r="X14" s="90">
        <f t="shared" si="0"/>
        <v>65.68935504001577</v>
      </c>
      <c r="Y14" s="279" t="s">
        <v>197</v>
      </c>
    </row>
    <row r="15" spans="1:25" ht="12.75">
      <c r="A15" s="207"/>
      <c r="B15" s="206"/>
      <c r="C15" s="202"/>
      <c r="D15" s="203"/>
      <c r="E15" s="28">
        <v>2212</v>
      </c>
      <c r="F15" s="52">
        <v>5192</v>
      </c>
      <c r="G15" s="30"/>
      <c r="H15" s="42"/>
      <c r="I15" s="29" t="s">
        <v>106</v>
      </c>
      <c r="J15" s="204">
        <v>203</v>
      </c>
      <c r="K15" s="91"/>
      <c r="L15" s="90"/>
      <c r="M15" s="89"/>
      <c r="N15" s="90"/>
      <c r="O15" s="90"/>
      <c r="P15" s="89"/>
      <c r="Q15" s="89"/>
      <c r="R15" s="89"/>
      <c r="S15" s="104">
        <v>3.4</v>
      </c>
      <c r="T15" s="104">
        <v>0</v>
      </c>
      <c r="U15" s="255">
        <v>5</v>
      </c>
      <c r="V15" s="89">
        <v>5</v>
      </c>
      <c r="W15" s="89">
        <v>5</v>
      </c>
      <c r="X15" s="90">
        <f t="shared" si="0"/>
        <v>147.05882352941177</v>
      </c>
      <c r="Y15" s="279" t="s">
        <v>199</v>
      </c>
    </row>
    <row r="16" spans="1:25" ht="12.75">
      <c r="A16" s="207"/>
      <c r="B16" s="206"/>
      <c r="C16" s="202"/>
      <c r="D16" s="203"/>
      <c r="E16" s="28">
        <v>2212</v>
      </c>
      <c r="F16" s="52">
        <v>5219</v>
      </c>
      <c r="G16" s="30"/>
      <c r="H16" s="42"/>
      <c r="I16" s="29" t="s">
        <v>106</v>
      </c>
      <c r="J16" s="204">
        <v>203</v>
      </c>
      <c r="K16" s="91"/>
      <c r="L16" s="90"/>
      <c r="M16" s="89"/>
      <c r="N16" s="90"/>
      <c r="O16" s="90"/>
      <c r="P16" s="89">
        <v>0</v>
      </c>
      <c r="Q16" s="89">
        <v>0</v>
      </c>
      <c r="R16" s="89"/>
      <c r="S16" s="104">
        <v>0</v>
      </c>
      <c r="T16" s="104">
        <v>0</v>
      </c>
      <c r="U16" s="255">
        <v>0</v>
      </c>
      <c r="V16" s="89">
        <v>0</v>
      </c>
      <c r="W16" s="89">
        <v>0</v>
      </c>
      <c r="X16" s="90" t="e">
        <f t="shared" si="0"/>
        <v>#DIV/0!</v>
      </c>
      <c r="Y16" s="279" t="s">
        <v>92</v>
      </c>
    </row>
    <row r="17" spans="1:25" ht="12.75">
      <c r="A17" s="207"/>
      <c r="B17" s="206"/>
      <c r="C17" s="202"/>
      <c r="D17" s="203"/>
      <c r="E17" s="28">
        <v>2212</v>
      </c>
      <c r="F17" s="54">
        <v>5421</v>
      </c>
      <c r="G17" s="30"/>
      <c r="H17" s="42"/>
      <c r="I17" s="29" t="s">
        <v>106</v>
      </c>
      <c r="J17" s="204">
        <v>203</v>
      </c>
      <c r="K17" s="94">
        <v>1</v>
      </c>
      <c r="L17" s="90">
        <v>3</v>
      </c>
      <c r="M17" s="89">
        <v>3</v>
      </c>
      <c r="N17" s="90">
        <v>1</v>
      </c>
      <c r="O17" s="90">
        <v>0.9</v>
      </c>
      <c r="P17" s="89">
        <v>15</v>
      </c>
      <c r="Q17" s="89">
        <v>0</v>
      </c>
      <c r="R17" s="89">
        <v>0</v>
      </c>
      <c r="S17" s="104">
        <v>0</v>
      </c>
      <c r="T17" s="104">
        <v>0</v>
      </c>
      <c r="U17" s="255">
        <v>15</v>
      </c>
      <c r="V17" s="89">
        <v>15</v>
      </c>
      <c r="W17" s="89">
        <v>15</v>
      </c>
      <c r="X17" s="90" t="e">
        <f t="shared" si="0"/>
        <v>#DIV/0!</v>
      </c>
      <c r="Y17" s="279" t="s">
        <v>83</v>
      </c>
    </row>
    <row r="18" spans="1:25" ht="12.75">
      <c r="A18" s="207"/>
      <c r="B18" s="206"/>
      <c r="C18" s="202"/>
      <c r="D18" s="203"/>
      <c r="E18" s="28"/>
      <c r="F18" s="54"/>
      <c r="G18" s="30"/>
      <c r="H18" s="42"/>
      <c r="I18" s="29"/>
      <c r="J18" s="204"/>
      <c r="K18" s="95">
        <f aca="true" t="shared" si="1" ref="K18:W18">SUM(K10:K17)</f>
        <v>2497</v>
      </c>
      <c r="L18" s="95">
        <f t="shared" si="1"/>
        <v>7354</v>
      </c>
      <c r="M18" s="95">
        <f t="shared" si="1"/>
        <v>5607.2</v>
      </c>
      <c r="N18" s="96">
        <f t="shared" si="1"/>
        <v>8462.7</v>
      </c>
      <c r="O18" s="96">
        <f t="shared" si="1"/>
        <v>7483</v>
      </c>
      <c r="P18" s="95">
        <f t="shared" si="1"/>
        <v>5633.9</v>
      </c>
      <c r="Q18" s="95">
        <f aca="true" t="shared" si="2" ref="Q18:V18">SUM(Q10:Q17)</f>
        <v>8167.2</v>
      </c>
      <c r="R18" s="95">
        <f t="shared" si="2"/>
        <v>8250</v>
      </c>
      <c r="S18" s="108">
        <f t="shared" si="2"/>
        <v>18330.5</v>
      </c>
      <c r="T18" s="108">
        <f t="shared" si="2"/>
        <v>10950</v>
      </c>
      <c r="U18" s="256">
        <f t="shared" si="2"/>
        <v>14150</v>
      </c>
      <c r="V18" s="95">
        <f t="shared" si="2"/>
        <v>13650</v>
      </c>
      <c r="W18" s="95">
        <f t="shared" si="1"/>
        <v>13650</v>
      </c>
      <c r="X18" s="90">
        <f t="shared" si="0"/>
        <v>77.19374812471018</v>
      </c>
      <c r="Y18" s="280" t="s">
        <v>57</v>
      </c>
    </row>
    <row r="19" spans="1:25" ht="12.75" hidden="1">
      <c r="A19" s="207"/>
      <c r="B19" s="206"/>
      <c r="C19" s="202"/>
      <c r="D19" s="203"/>
      <c r="E19" s="28">
        <v>2219</v>
      </c>
      <c r="F19" s="54">
        <v>5137</v>
      </c>
      <c r="G19" s="30"/>
      <c r="H19" s="42"/>
      <c r="I19" s="29" t="s">
        <v>18</v>
      </c>
      <c r="J19" s="204">
        <v>203</v>
      </c>
      <c r="K19" s="97">
        <v>0</v>
      </c>
      <c r="L19" s="98">
        <v>0</v>
      </c>
      <c r="M19" s="98">
        <v>41.7</v>
      </c>
      <c r="N19" s="99">
        <v>0</v>
      </c>
      <c r="O19" s="99">
        <v>0</v>
      </c>
      <c r="P19" s="98">
        <v>0</v>
      </c>
      <c r="Q19" s="98"/>
      <c r="R19" s="98">
        <v>0</v>
      </c>
      <c r="S19" s="104"/>
      <c r="T19" s="104"/>
      <c r="U19" s="255"/>
      <c r="V19" s="98"/>
      <c r="W19" s="98"/>
      <c r="X19" s="90" t="e">
        <f t="shared" si="0"/>
        <v>#DIV/0!</v>
      </c>
      <c r="Y19" s="279" t="s">
        <v>48</v>
      </c>
    </row>
    <row r="20" spans="1:25" ht="12.75">
      <c r="A20" s="207"/>
      <c r="B20" s="206"/>
      <c r="C20" s="202"/>
      <c r="D20" s="203"/>
      <c r="E20" s="28">
        <v>2219</v>
      </c>
      <c r="F20" s="54">
        <v>5139</v>
      </c>
      <c r="G20" s="30"/>
      <c r="H20" s="42"/>
      <c r="I20" s="29" t="s">
        <v>106</v>
      </c>
      <c r="J20" s="204">
        <v>203</v>
      </c>
      <c r="K20" s="97"/>
      <c r="L20" s="98"/>
      <c r="M20" s="98"/>
      <c r="N20" s="99"/>
      <c r="O20" s="99"/>
      <c r="P20" s="98">
        <v>0</v>
      </c>
      <c r="Q20" s="98">
        <f>4.1+1.4</f>
        <v>5.5</v>
      </c>
      <c r="R20" s="98"/>
      <c r="S20" s="104">
        <v>0</v>
      </c>
      <c r="T20" s="104">
        <v>10</v>
      </c>
      <c r="U20" s="255">
        <v>10</v>
      </c>
      <c r="V20" s="98">
        <v>10</v>
      </c>
      <c r="W20" s="98">
        <v>10</v>
      </c>
      <c r="X20" s="90"/>
      <c r="Y20" s="279" t="s">
        <v>70</v>
      </c>
    </row>
    <row r="21" spans="1:25" ht="12.75">
      <c r="A21" s="202"/>
      <c r="B21" s="206"/>
      <c r="C21" s="202"/>
      <c r="D21" s="203"/>
      <c r="E21" s="28">
        <v>2219</v>
      </c>
      <c r="F21" s="54">
        <v>5169</v>
      </c>
      <c r="G21" s="30"/>
      <c r="H21" s="28"/>
      <c r="I21" s="29" t="s">
        <v>106</v>
      </c>
      <c r="J21" s="204">
        <v>203</v>
      </c>
      <c r="K21" s="94">
        <v>0</v>
      </c>
      <c r="L21" s="90">
        <v>1380.9</v>
      </c>
      <c r="M21" s="89">
        <v>2276.2</v>
      </c>
      <c r="N21" s="90">
        <v>2506.6</v>
      </c>
      <c r="O21" s="90">
        <v>2621.4</v>
      </c>
      <c r="P21" s="89">
        <v>3944</v>
      </c>
      <c r="Q21" s="89">
        <v>3824.6</v>
      </c>
      <c r="R21" s="89">
        <v>3400</v>
      </c>
      <c r="S21" s="104">
        <v>4102.3</v>
      </c>
      <c r="T21" s="104">
        <v>0</v>
      </c>
      <c r="U21" s="255">
        <v>0</v>
      </c>
      <c r="V21" s="89">
        <v>0</v>
      </c>
      <c r="W21" s="89">
        <v>0</v>
      </c>
      <c r="X21" s="90">
        <f t="shared" si="0"/>
        <v>0</v>
      </c>
      <c r="Y21" s="279" t="s">
        <v>112</v>
      </c>
    </row>
    <row r="22" spans="1:25" ht="38.25">
      <c r="A22" s="202"/>
      <c r="B22" s="206"/>
      <c r="C22" s="202"/>
      <c r="D22" s="203"/>
      <c r="E22" s="28">
        <v>2219</v>
      </c>
      <c r="F22" s="54">
        <v>5171</v>
      </c>
      <c r="G22" s="30"/>
      <c r="H22" s="28"/>
      <c r="I22" s="29" t="s">
        <v>106</v>
      </c>
      <c r="J22" s="204">
        <v>203</v>
      </c>
      <c r="K22" s="94">
        <v>508.5</v>
      </c>
      <c r="L22" s="97">
        <v>1920.4</v>
      </c>
      <c r="M22" s="89">
        <v>4225</v>
      </c>
      <c r="N22" s="90">
        <v>3921.8</v>
      </c>
      <c r="O22" s="90">
        <v>2804.9</v>
      </c>
      <c r="P22" s="89">
        <v>3233.6</v>
      </c>
      <c r="Q22" s="89">
        <v>4248.5</v>
      </c>
      <c r="R22" s="89">
        <v>3000</v>
      </c>
      <c r="S22" s="104">
        <v>15019.6</v>
      </c>
      <c r="T22" s="104">
        <v>4000</v>
      </c>
      <c r="U22" s="255">
        <f>7500-1500</f>
        <v>6000</v>
      </c>
      <c r="V22" s="89">
        <v>5000</v>
      </c>
      <c r="W22" s="89">
        <v>5000</v>
      </c>
      <c r="X22" s="90">
        <f t="shared" si="0"/>
        <v>39.94780153932195</v>
      </c>
      <c r="Y22" s="279" t="s">
        <v>196</v>
      </c>
    </row>
    <row r="23" spans="1:25" ht="12.75">
      <c r="A23" s="202"/>
      <c r="B23" s="206"/>
      <c r="C23" s="202"/>
      <c r="D23" s="203"/>
      <c r="E23" s="36">
        <v>2219</v>
      </c>
      <c r="F23" s="103">
        <v>5429</v>
      </c>
      <c r="G23" s="35"/>
      <c r="H23" s="36"/>
      <c r="I23" s="29" t="s">
        <v>106</v>
      </c>
      <c r="J23" s="210">
        <v>203</v>
      </c>
      <c r="K23" s="107">
        <v>0</v>
      </c>
      <c r="L23" s="105">
        <v>0</v>
      </c>
      <c r="M23" s="104">
        <v>0</v>
      </c>
      <c r="N23" s="254">
        <v>150</v>
      </c>
      <c r="O23" s="254">
        <v>0</v>
      </c>
      <c r="P23" s="104">
        <v>0</v>
      </c>
      <c r="Q23" s="104">
        <v>0</v>
      </c>
      <c r="R23" s="104">
        <v>0</v>
      </c>
      <c r="S23" s="104">
        <v>45.1</v>
      </c>
      <c r="T23" s="104">
        <v>15</v>
      </c>
      <c r="U23" s="255">
        <v>35</v>
      </c>
      <c r="V23" s="104">
        <v>35</v>
      </c>
      <c r="W23" s="104">
        <v>35</v>
      </c>
      <c r="X23" s="254">
        <f t="shared" si="0"/>
        <v>77.60532150776052</v>
      </c>
      <c r="Y23" s="279" t="s">
        <v>99</v>
      </c>
    </row>
    <row r="24" spans="1:25" ht="12.75">
      <c r="A24" s="202"/>
      <c r="B24" s="206"/>
      <c r="C24" s="202"/>
      <c r="D24" s="203"/>
      <c r="E24" s="28">
        <v>2219</v>
      </c>
      <c r="F24" s="54">
        <v>6119</v>
      </c>
      <c r="G24" s="30"/>
      <c r="H24" s="42"/>
      <c r="I24" s="29" t="s">
        <v>106</v>
      </c>
      <c r="J24" s="204">
        <v>203</v>
      </c>
      <c r="K24" s="94">
        <v>60</v>
      </c>
      <c r="L24" s="97">
        <v>11.4</v>
      </c>
      <c r="M24" s="89">
        <v>0</v>
      </c>
      <c r="N24" s="90">
        <v>0</v>
      </c>
      <c r="O24" s="90">
        <v>0</v>
      </c>
      <c r="P24" s="89">
        <v>0</v>
      </c>
      <c r="Q24" s="89">
        <v>0</v>
      </c>
      <c r="R24" s="89">
        <v>0</v>
      </c>
      <c r="S24" s="104">
        <v>0</v>
      </c>
      <c r="T24" s="104">
        <v>0</v>
      </c>
      <c r="U24" s="255">
        <v>0</v>
      </c>
      <c r="V24" s="89">
        <v>0</v>
      </c>
      <c r="W24" s="89">
        <v>0</v>
      </c>
      <c r="X24" s="90" t="e">
        <f t="shared" si="0"/>
        <v>#DIV/0!</v>
      </c>
      <c r="Y24" s="279" t="s">
        <v>36</v>
      </c>
    </row>
    <row r="25" spans="1:25" ht="12.75">
      <c r="A25" s="202"/>
      <c r="B25" s="206"/>
      <c r="C25" s="202"/>
      <c r="D25" s="203"/>
      <c r="E25" s="28"/>
      <c r="F25" s="52"/>
      <c r="G25" s="30"/>
      <c r="H25" s="42"/>
      <c r="I25" s="29"/>
      <c r="J25" s="204"/>
      <c r="K25" s="95">
        <f aca="true" t="shared" si="3" ref="K25:W25">SUM(K19:K24)</f>
        <v>568.5</v>
      </c>
      <c r="L25" s="95">
        <f t="shared" si="3"/>
        <v>3312.7000000000003</v>
      </c>
      <c r="M25" s="95">
        <f t="shared" si="3"/>
        <v>6542.9</v>
      </c>
      <c r="N25" s="95">
        <f t="shared" si="3"/>
        <v>6578.4</v>
      </c>
      <c r="O25" s="95">
        <f t="shared" si="3"/>
        <v>5426.3</v>
      </c>
      <c r="P25" s="95">
        <f t="shared" si="3"/>
        <v>7177.6</v>
      </c>
      <c r="Q25" s="95">
        <f t="shared" si="3"/>
        <v>8078.6</v>
      </c>
      <c r="R25" s="95">
        <f t="shared" si="3"/>
        <v>6400</v>
      </c>
      <c r="S25" s="108">
        <f t="shared" si="3"/>
        <v>19167</v>
      </c>
      <c r="T25" s="108">
        <f t="shared" si="3"/>
        <v>4025</v>
      </c>
      <c r="U25" s="256">
        <f>SUM(U19:U24)</f>
        <v>6045</v>
      </c>
      <c r="V25" s="95">
        <f>SUM(V19:V24)</f>
        <v>5045</v>
      </c>
      <c r="W25" s="95">
        <f t="shared" si="3"/>
        <v>5045</v>
      </c>
      <c r="X25" s="90">
        <f t="shared" si="0"/>
        <v>31.53858193770543</v>
      </c>
      <c r="Y25" s="280" t="s">
        <v>58</v>
      </c>
    </row>
    <row r="26" spans="1:25" ht="12.75">
      <c r="A26" s="202"/>
      <c r="B26" s="206"/>
      <c r="C26" s="202"/>
      <c r="D26" s="203"/>
      <c r="E26" s="28">
        <v>2221</v>
      </c>
      <c r="F26" s="52">
        <v>5169</v>
      </c>
      <c r="G26" s="30"/>
      <c r="H26" s="42"/>
      <c r="I26" s="29" t="s">
        <v>106</v>
      </c>
      <c r="J26" s="204">
        <v>203</v>
      </c>
      <c r="K26" s="97">
        <v>0</v>
      </c>
      <c r="L26" s="98">
        <v>0</v>
      </c>
      <c r="M26" s="98">
        <v>0</v>
      </c>
      <c r="N26" s="98">
        <v>18.7</v>
      </c>
      <c r="O26" s="98">
        <v>0</v>
      </c>
      <c r="P26" s="98">
        <v>0</v>
      </c>
      <c r="Q26" s="98">
        <v>0</v>
      </c>
      <c r="R26" s="98">
        <v>0</v>
      </c>
      <c r="S26" s="104">
        <v>0</v>
      </c>
      <c r="T26" s="104">
        <v>0</v>
      </c>
      <c r="U26" s="255">
        <v>0</v>
      </c>
      <c r="V26" s="98">
        <v>0</v>
      </c>
      <c r="W26" s="98">
        <v>0</v>
      </c>
      <c r="X26" s="90" t="e">
        <f t="shared" si="0"/>
        <v>#DIV/0!</v>
      </c>
      <c r="Y26" s="279" t="s">
        <v>49</v>
      </c>
    </row>
    <row r="27" spans="1:25" ht="12.75">
      <c r="A27" s="202"/>
      <c r="B27" s="206"/>
      <c r="C27" s="202"/>
      <c r="D27" s="203"/>
      <c r="E27" s="28">
        <v>2221</v>
      </c>
      <c r="F27" s="52">
        <v>5171</v>
      </c>
      <c r="G27" s="30"/>
      <c r="H27" s="42"/>
      <c r="I27" s="29" t="s">
        <v>106</v>
      </c>
      <c r="J27" s="204">
        <v>203</v>
      </c>
      <c r="K27" s="97">
        <v>0</v>
      </c>
      <c r="L27" s="98">
        <v>0</v>
      </c>
      <c r="M27" s="98">
        <v>0</v>
      </c>
      <c r="N27" s="98">
        <v>499.2</v>
      </c>
      <c r="O27" s="98">
        <v>188.9</v>
      </c>
      <c r="P27" s="98">
        <v>0</v>
      </c>
      <c r="Q27" s="98">
        <v>33.7</v>
      </c>
      <c r="R27" s="98">
        <v>0</v>
      </c>
      <c r="S27" s="104">
        <v>0</v>
      </c>
      <c r="T27" s="104">
        <v>30</v>
      </c>
      <c r="U27" s="255">
        <v>100</v>
      </c>
      <c r="V27" s="98">
        <v>100</v>
      </c>
      <c r="W27" s="98">
        <v>100</v>
      </c>
      <c r="X27" s="90" t="e">
        <f t="shared" si="0"/>
        <v>#DIV/0!</v>
      </c>
      <c r="Y27" s="279" t="s">
        <v>100</v>
      </c>
    </row>
    <row r="28" spans="1:25" ht="12.75">
      <c r="A28" s="202"/>
      <c r="B28" s="206"/>
      <c r="C28" s="202"/>
      <c r="D28" s="203"/>
      <c r="E28" s="28"/>
      <c r="F28" s="52"/>
      <c r="G28" s="30"/>
      <c r="H28" s="42"/>
      <c r="I28" s="29"/>
      <c r="J28" s="204"/>
      <c r="K28" s="95">
        <f>SUM(K26:K27)</f>
        <v>0</v>
      </c>
      <c r="L28" s="95">
        <f aca="true" t="shared" si="4" ref="L28:W28">SUM(L26:L27)</f>
        <v>0</v>
      </c>
      <c r="M28" s="95">
        <f t="shared" si="4"/>
        <v>0</v>
      </c>
      <c r="N28" s="95">
        <f t="shared" si="4"/>
        <v>517.9</v>
      </c>
      <c r="O28" s="95">
        <f t="shared" si="4"/>
        <v>188.9</v>
      </c>
      <c r="P28" s="95">
        <f t="shared" si="4"/>
        <v>0</v>
      </c>
      <c r="Q28" s="95">
        <f aca="true" t="shared" si="5" ref="Q28:V28">SUM(Q26:Q27)</f>
        <v>33.7</v>
      </c>
      <c r="R28" s="95">
        <f t="shared" si="5"/>
        <v>0</v>
      </c>
      <c r="S28" s="108">
        <f t="shared" si="5"/>
        <v>0</v>
      </c>
      <c r="T28" s="108">
        <f t="shared" si="5"/>
        <v>30</v>
      </c>
      <c r="U28" s="256">
        <f t="shared" si="5"/>
        <v>100</v>
      </c>
      <c r="V28" s="95">
        <f t="shared" si="5"/>
        <v>100</v>
      </c>
      <c r="W28" s="95">
        <f t="shared" si="4"/>
        <v>100</v>
      </c>
      <c r="X28" s="90" t="e">
        <f t="shared" si="0"/>
        <v>#DIV/0!</v>
      </c>
      <c r="Y28" s="280" t="s">
        <v>60</v>
      </c>
    </row>
    <row r="29" spans="1:25" ht="12.75">
      <c r="A29" s="202"/>
      <c r="B29" s="206"/>
      <c r="C29" s="202"/>
      <c r="D29" s="203"/>
      <c r="E29" s="28">
        <v>2229</v>
      </c>
      <c r="F29" s="52">
        <v>5169</v>
      </c>
      <c r="G29" s="30"/>
      <c r="H29" s="42"/>
      <c r="I29" s="29" t="s">
        <v>106</v>
      </c>
      <c r="J29" s="204">
        <v>203</v>
      </c>
      <c r="K29" s="95"/>
      <c r="L29" s="100"/>
      <c r="M29" s="100"/>
      <c r="N29" s="101">
        <v>0</v>
      </c>
      <c r="O29" s="101">
        <v>0</v>
      </c>
      <c r="P29" s="101">
        <v>5.5</v>
      </c>
      <c r="Q29" s="101">
        <v>0</v>
      </c>
      <c r="R29" s="101">
        <v>0</v>
      </c>
      <c r="S29" s="104">
        <v>0</v>
      </c>
      <c r="T29" s="104">
        <v>0</v>
      </c>
      <c r="U29" s="257">
        <v>0</v>
      </c>
      <c r="V29" s="101">
        <v>0</v>
      </c>
      <c r="W29" s="101">
        <v>0</v>
      </c>
      <c r="X29" s="90" t="e">
        <f t="shared" si="0"/>
        <v>#DIV/0!</v>
      </c>
      <c r="Y29" s="281" t="s">
        <v>74</v>
      </c>
    </row>
    <row r="30" spans="1:25" ht="12.75">
      <c r="A30" s="202"/>
      <c r="B30" s="206"/>
      <c r="C30" s="202"/>
      <c r="D30" s="203"/>
      <c r="E30" s="28">
        <v>2229</v>
      </c>
      <c r="F30" s="52">
        <v>5171</v>
      </c>
      <c r="G30" s="208"/>
      <c r="H30" s="28"/>
      <c r="I30" s="29" t="s">
        <v>106</v>
      </c>
      <c r="J30" s="209">
        <v>203</v>
      </c>
      <c r="K30" s="97">
        <v>397.7</v>
      </c>
      <c r="L30" s="102">
        <v>1307.1</v>
      </c>
      <c r="M30" s="98">
        <v>1186.2</v>
      </c>
      <c r="N30" s="102">
        <v>836.9</v>
      </c>
      <c r="O30" s="102">
        <v>1541</v>
      </c>
      <c r="P30" s="98">
        <v>884.4</v>
      </c>
      <c r="Q30" s="98">
        <v>259</v>
      </c>
      <c r="R30" s="98">
        <v>50</v>
      </c>
      <c r="S30" s="104">
        <v>45.4</v>
      </c>
      <c r="T30" s="104">
        <v>40</v>
      </c>
      <c r="U30" s="255">
        <v>50</v>
      </c>
      <c r="V30" s="98">
        <v>50</v>
      </c>
      <c r="W30" s="98">
        <v>50</v>
      </c>
      <c r="X30" s="90">
        <f t="shared" si="0"/>
        <v>110.13215859030838</v>
      </c>
      <c r="Y30" s="279" t="s">
        <v>101</v>
      </c>
    </row>
    <row r="31" spans="1:25" ht="12.75">
      <c r="A31" s="202"/>
      <c r="B31" s="206"/>
      <c r="C31" s="202"/>
      <c r="D31" s="203"/>
      <c r="E31" s="28"/>
      <c r="F31" s="52"/>
      <c r="G31" s="208"/>
      <c r="H31" s="28"/>
      <c r="I31" s="29"/>
      <c r="J31" s="209"/>
      <c r="K31" s="100">
        <f>SUM(K30:K30)</f>
        <v>397.7</v>
      </c>
      <c r="L31" s="100">
        <f>SUM(L30:L30)</f>
        <v>1307.1</v>
      </c>
      <c r="M31" s="100">
        <f>SUM(M30:M30)</f>
        <v>1186.2</v>
      </c>
      <c r="N31" s="100">
        <f>SUM(N29+N30)</f>
        <v>836.9</v>
      </c>
      <c r="O31" s="100">
        <f>SUM(O29+O30)</f>
        <v>1541</v>
      </c>
      <c r="P31" s="100">
        <f>SUM(P29+P30)</f>
        <v>889.9</v>
      </c>
      <c r="Q31" s="100">
        <f aca="true" t="shared" si="6" ref="Q31:V31">SUM(Q29+Q30)</f>
        <v>259</v>
      </c>
      <c r="R31" s="100">
        <f t="shared" si="6"/>
        <v>50</v>
      </c>
      <c r="S31" s="241">
        <f t="shared" si="6"/>
        <v>45.4</v>
      </c>
      <c r="T31" s="241">
        <f t="shared" si="6"/>
        <v>40</v>
      </c>
      <c r="U31" s="258">
        <f t="shared" si="6"/>
        <v>50</v>
      </c>
      <c r="V31" s="100">
        <f t="shared" si="6"/>
        <v>50</v>
      </c>
      <c r="W31" s="100">
        <f>SUM(W29+W30)</f>
        <v>50</v>
      </c>
      <c r="X31" s="90">
        <f t="shared" si="0"/>
        <v>110.13215859030838</v>
      </c>
      <c r="Y31" s="280" t="s">
        <v>59</v>
      </c>
    </row>
    <row r="32" spans="1:25" ht="12.75">
      <c r="A32" s="202"/>
      <c r="B32" s="206"/>
      <c r="C32" s="202"/>
      <c r="D32" s="203"/>
      <c r="E32" s="28">
        <v>2321</v>
      </c>
      <c r="F32" s="52">
        <v>5169</v>
      </c>
      <c r="G32" s="208"/>
      <c r="H32" s="28"/>
      <c r="I32" s="29" t="s">
        <v>106</v>
      </c>
      <c r="J32" s="209"/>
      <c r="K32" s="100"/>
      <c r="L32" s="100"/>
      <c r="M32" s="100"/>
      <c r="N32" s="100"/>
      <c r="O32" s="100"/>
      <c r="P32" s="100">
        <v>0</v>
      </c>
      <c r="Q32" s="100">
        <v>0</v>
      </c>
      <c r="R32" s="100"/>
      <c r="S32" s="241">
        <v>0</v>
      </c>
      <c r="T32" s="241">
        <v>30</v>
      </c>
      <c r="U32" s="258">
        <v>100</v>
      </c>
      <c r="V32" s="100">
        <v>100</v>
      </c>
      <c r="W32" s="100">
        <v>100</v>
      </c>
      <c r="X32" s="394"/>
      <c r="Y32" s="280" t="s">
        <v>113</v>
      </c>
    </row>
    <row r="33" spans="1:25" ht="12.75">
      <c r="A33" s="202"/>
      <c r="B33" s="206"/>
      <c r="C33" s="202"/>
      <c r="D33" s="203"/>
      <c r="E33" s="28">
        <v>3313</v>
      </c>
      <c r="F33" s="52"/>
      <c r="G33" s="208"/>
      <c r="H33" s="28"/>
      <c r="I33" s="29" t="s">
        <v>106</v>
      </c>
      <c r="J33" s="209"/>
      <c r="K33" s="100"/>
      <c r="L33" s="100"/>
      <c r="M33" s="100"/>
      <c r="N33" s="100"/>
      <c r="O33" s="100"/>
      <c r="P33" s="100">
        <v>0</v>
      </c>
      <c r="Q33" s="100">
        <v>0</v>
      </c>
      <c r="R33" s="100"/>
      <c r="S33" s="241">
        <v>0</v>
      </c>
      <c r="T33" s="241">
        <v>10</v>
      </c>
      <c r="U33" s="258">
        <v>0</v>
      </c>
      <c r="V33" s="100">
        <v>0</v>
      </c>
      <c r="W33" s="100">
        <v>0</v>
      </c>
      <c r="X33" s="394"/>
      <c r="Y33" s="280" t="s">
        <v>215</v>
      </c>
    </row>
    <row r="34" spans="1:25" ht="12.75">
      <c r="A34" s="202"/>
      <c r="B34" s="206"/>
      <c r="C34" s="202"/>
      <c r="D34" s="203"/>
      <c r="E34" s="28">
        <v>3341</v>
      </c>
      <c r="F34" s="52">
        <v>5137</v>
      </c>
      <c r="G34" s="208"/>
      <c r="H34" s="28"/>
      <c r="I34" s="29" t="s">
        <v>106</v>
      </c>
      <c r="J34" s="209"/>
      <c r="K34" s="98"/>
      <c r="L34" s="98"/>
      <c r="M34" s="98"/>
      <c r="N34" s="98">
        <v>0</v>
      </c>
      <c r="O34" s="98">
        <v>27.8</v>
      </c>
      <c r="P34" s="98">
        <v>0</v>
      </c>
      <c r="Q34" s="98">
        <v>0</v>
      </c>
      <c r="R34" s="98">
        <v>0</v>
      </c>
      <c r="S34" s="104">
        <v>0</v>
      </c>
      <c r="T34" s="104">
        <v>0</v>
      </c>
      <c r="U34" s="272" t="s">
        <v>104</v>
      </c>
      <c r="V34" s="273" t="s">
        <v>104</v>
      </c>
      <c r="W34" s="273" t="s">
        <v>104</v>
      </c>
      <c r="X34" s="90" t="e">
        <f t="shared" si="0"/>
        <v>#VALUE!</v>
      </c>
      <c r="Y34" s="279" t="s">
        <v>62</v>
      </c>
    </row>
    <row r="35" spans="1:25" ht="12.75">
      <c r="A35" s="202"/>
      <c r="B35" s="206"/>
      <c r="C35" s="202"/>
      <c r="D35" s="203"/>
      <c r="E35" s="28">
        <v>3341</v>
      </c>
      <c r="F35" s="52">
        <v>5153</v>
      </c>
      <c r="G35" s="208"/>
      <c r="H35" s="28"/>
      <c r="I35" s="29" t="s">
        <v>106</v>
      </c>
      <c r="J35" s="210"/>
      <c r="K35" s="98">
        <v>2.9</v>
      </c>
      <c r="L35" s="97">
        <v>0</v>
      </c>
      <c r="M35" s="97">
        <v>0</v>
      </c>
      <c r="N35" s="97">
        <v>0</v>
      </c>
      <c r="O35" s="97">
        <v>0</v>
      </c>
      <c r="P35" s="98">
        <v>0</v>
      </c>
      <c r="Q35" s="98">
        <v>0</v>
      </c>
      <c r="R35" s="98">
        <v>0</v>
      </c>
      <c r="S35" s="104">
        <v>0</v>
      </c>
      <c r="T35" s="104">
        <v>0</v>
      </c>
      <c r="U35" s="272" t="s">
        <v>104</v>
      </c>
      <c r="V35" s="273" t="s">
        <v>104</v>
      </c>
      <c r="W35" s="273" t="s">
        <v>104</v>
      </c>
      <c r="X35" s="90" t="e">
        <f t="shared" si="0"/>
        <v>#VALUE!</v>
      </c>
      <c r="Y35" s="279" t="s">
        <v>34</v>
      </c>
    </row>
    <row r="36" spans="1:25" ht="12.75" hidden="1">
      <c r="A36" s="202"/>
      <c r="B36" s="206"/>
      <c r="C36" s="202"/>
      <c r="D36" s="203"/>
      <c r="E36" s="28">
        <v>3341</v>
      </c>
      <c r="F36" s="52">
        <v>5169</v>
      </c>
      <c r="G36" s="208"/>
      <c r="H36" s="28"/>
      <c r="I36" s="29" t="s">
        <v>106</v>
      </c>
      <c r="J36" s="210"/>
      <c r="K36" s="98">
        <v>0</v>
      </c>
      <c r="L36" s="98">
        <v>0</v>
      </c>
      <c r="M36" s="98">
        <v>4</v>
      </c>
      <c r="N36" s="98">
        <v>0</v>
      </c>
      <c r="O36" s="98">
        <v>0</v>
      </c>
      <c r="P36" s="98">
        <v>0</v>
      </c>
      <c r="Q36" s="98"/>
      <c r="R36" s="98"/>
      <c r="S36" s="104"/>
      <c r="T36" s="104"/>
      <c r="U36" s="272" t="s">
        <v>104</v>
      </c>
      <c r="V36" s="273" t="s">
        <v>104</v>
      </c>
      <c r="W36" s="273" t="s">
        <v>104</v>
      </c>
      <c r="X36" s="90" t="e">
        <f t="shared" si="0"/>
        <v>#VALUE!</v>
      </c>
      <c r="Y36" s="279" t="s">
        <v>49</v>
      </c>
    </row>
    <row r="37" spans="1:25" ht="12.75">
      <c r="A37" s="202"/>
      <c r="B37" s="206"/>
      <c r="C37" s="202"/>
      <c r="D37" s="203"/>
      <c r="E37" s="28">
        <v>3341</v>
      </c>
      <c r="F37" s="52">
        <v>5171</v>
      </c>
      <c r="G37" s="208"/>
      <c r="H37" s="28"/>
      <c r="I37" s="29" t="s">
        <v>106</v>
      </c>
      <c r="J37" s="210"/>
      <c r="K37" s="98">
        <v>21.8</v>
      </c>
      <c r="L37" s="102">
        <v>40.7</v>
      </c>
      <c r="M37" s="98">
        <v>13.4</v>
      </c>
      <c r="N37" s="102">
        <v>4.6</v>
      </c>
      <c r="O37" s="102">
        <v>11.3</v>
      </c>
      <c r="P37" s="98">
        <v>0</v>
      </c>
      <c r="Q37" s="98">
        <v>14.4</v>
      </c>
      <c r="R37" s="98">
        <v>30</v>
      </c>
      <c r="S37" s="104">
        <v>17.2</v>
      </c>
      <c r="T37" s="104">
        <v>0</v>
      </c>
      <c r="U37" s="272" t="s">
        <v>104</v>
      </c>
      <c r="V37" s="273" t="s">
        <v>104</v>
      </c>
      <c r="W37" s="273" t="s">
        <v>104</v>
      </c>
      <c r="X37" s="90" t="e">
        <f t="shared" si="0"/>
        <v>#VALUE!</v>
      </c>
      <c r="Y37" s="282" t="s">
        <v>31</v>
      </c>
    </row>
    <row r="38" spans="1:25" ht="12.75">
      <c r="A38" s="202"/>
      <c r="B38" s="206"/>
      <c r="C38" s="202"/>
      <c r="D38" s="203"/>
      <c r="E38" s="28"/>
      <c r="F38" s="52"/>
      <c r="G38" s="208"/>
      <c r="H38" s="28"/>
      <c r="I38" s="29"/>
      <c r="J38" s="210"/>
      <c r="K38" s="100">
        <f>SUM(K35:K37)</f>
        <v>24.7</v>
      </c>
      <c r="L38" s="100">
        <f>SUM(L35:L37)</f>
        <v>40.7</v>
      </c>
      <c r="M38" s="100">
        <f>SUM(M35:M37)</f>
        <v>17.4</v>
      </c>
      <c r="N38" s="100">
        <f>SUM(N34:N37)</f>
        <v>4.6</v>
      </c>
      <c r="O38" s="100">
        <f>SUM(O34:O37)</f>
        <v>39.1</v>
      </c>
      <c r="P38" s="100">
        <f>SUM(P34:P37)</f>
        <v>0</v>
      </c>
      <c r="Q38" s="100">
        <f aca="true" t="shared" si="7" ref="Q38:V38">SUM(Q34:Q37)</f>
        <v>14.4</v>
      </c>
      <c r="R38" s="100">
        <f t="shared" si="7"/>
        <v>30</v>
      </c>
      <c r="S38" s="241">
        <f t="shared" si="7"/>
        <v>17.2</v>
      </c>
      <c r="T38" s="241">
        <f t="shared" si="7"/>
        <v>0</v>
      </c>
      <c r="U38" s="258">
        <f t="shared" si="7"/>
        <v>0</v>
      </c>
      <c r="V38" s="241">
        <f t="shared" si="7"/>
        <v>0</v>
      </c>
      <c r="W38" s="241">
        <f>SUM(W34:W37)</f>
        <v>0</v>
      </c>
      <c r="X38" s="90">
        <f t="shared" si="0"/>
        <v>0</v>
      </c>
      <c r="Y38" s="280" t="s">
        <v>77</v>
      </c>
    </row>
    <row r="39" spans="1:25" ht="12.75" hidden="1">
      <c r="A39" s="202"/>
      <c r="B39" s="206"/>
      <c r="C39" s="202"/>
      <c r="D39" s="203"/>
      <c r="E39" s="36">
        <v>3349</v>
      </c>
      <c r="F39" s="103">
        <v>5161</v>
      </c>
      <c r="G39" s="211"/>
      <c r="H39" s="36"/>
      <c r="I39" s="29" t="s">
        <v>106</v>
      </c>
      <c r="J39" s="210"/>
      <c r="K39" s="104">
        <v>69</v>
      </c>
      <c r="L39" s="105">
        <v>81.8</v>
      </c>
      <c r="M39" s="105">
        <v>103.1</v>
      </c>
      <c r="N39" s="105">
        <v>108.2</v>
      </c>
      <c r="O39" s="105">
        <v>114.7</v>
      </c>
      <c r="P39" s="104">
        <v>0</v>
      </c>
      <c r="Q39" s="104">
        <v>0</v>
      </c>
      <c r="R39" s="104">
        <v>0</v>
      </c>
      <c r="S39" s="104">
        <v>0</v>
      </c>
      <c r="T39" s="104">
        <v>0</v>
      </c>
      <c r="U39" s="272" t="s">
        <v>104</v>
      </c>
      <c r="V39" s="273" t="s">
        <v>104</v>
      </c>
      <c r="W39" s="273" t="s">
        <v>104</v>
      </c>
      <c r="X39" s="90" t="e">
        <f t="shared" si="0"/>
        <v>#VALUE!</v>
      </c>
      <c r="Y39" s="279" t="s">
        <v>22</v>
      </c>
    </row>
    <row r="40" spans="1:25" ht="12.75" hidden="1">
      <c r="A40" s="202"/>
      <c r="B40" s="206"/>
      <c r="C40" s="202"/>
      <c r="D40" s="203"/>
      <c r="E40" s="36">
        <v>3349</v>
      </c>
      <c r="F40" s="106">
        <v>5169</v>
      </c>
      <c r="G40" s="35"/>
      <c r="H40" s="36"/>
      <c r="I40" s="29" t="s">
        <v>106</v>
      </c>
      <c r="J40" s="210"/>
      <c r="K40" s="107">
        <v>781</v>
      </c>
      <c r="L40" s="105">
        <v>663</v>
      </c>
      <c r="M40" s="105">
        <v>748.7</v>
      </c>
      <c r="N40" s="105">
        <v>674.9</v>
      </c>
      <c r="O40" s="105">
        <v>747.7</v>
      </c>
      <c r="P40" s="104">
        <v>0</v>
      </c>
      <c r="Q40" s="104">
        <v>0</v>
      </c>
      <c r="R40" s="104">
        <v>0</v>
      </c>
      <c r="S40" s="104">
        <v>0</v>
      </c>
      <c r="T40" s="104">
        <v>0</v>
      </c>
      <c r="U40" s="272" t="s">
        <v>104</v>
      </c>
      <c r="V40" s="273" t="s">
        <v>104</v>
      </c>
      <c r="W40" s="273" t="s">
        <v>104</v>
      </c>
      <c r="X40" s="90" t="e">
        <f t="shared" si="0"/>
        <v>#VALUE!</v>
      </c>
      <c r="Y40" s="279" t="s">
        <v>23</v>
      </c>
    </row>
    <row r="41" spans="1:25" ht="12.75" hidden="1">
      <c r="A41" s="202"/>
      <c r="B41" s="206"/>
      <c r="C41" s="202"/>
      <c r="D41" s="203"/>
      <c r="E41" s="36"/>
      <c r="F41" s="106"/>
      <c r="G41" s="35"/>
      <c r="H41" s="36"/>
      <c r="I41" s="37"/>
      <c r="J41" s="210"/>
      <c r="K41" s="108">
        <f aca="true" t="shared" si="8" ref="K41:W41">SUM(K39:K40)</f>
        <v>850</v>
      </c>
      <c r="L41" s="108">
        <f t="shared" si="8"/>
        <v>744.8</v>
      </c>
      <c r="M41" s="108">
        <f t="shared" si="8"/>
        <v>851.8000000000001</v>
      </c>
      <c r="N41" s="109">
        <f t="shared" si="8"/>
        <v>783.1</v>
      </c>
      <c r="O41" s="109">
        <f t="shared" si="8"/>
        <v>862.4000000000001</v>
      </c>
      <c r="P41" s="108">
        <f t="shared" si="8"/>
        <v>0</v>
      </c>
      <c r="Q41" s="108">
        <f aca="true" t="shared" si="9" ref="Q41:V41">SUM(Q39:Q40)</f>
        <v>0</v>
      </c>
      <c r="R41" s="108">
        <f t="shared" si="9"/>
        <v>0</v>
      </c>
      <c r="S41" s="108">
        <f t="shared" si="9"/>
        <v>0</v>
      </c>
      <c r="T41" s="108">
        <f t="shared" si="9"/>
        <v>0</v>
      </c>
      <c r="U41" s="256">
        <f t="shared" si="9"/>
        <v>0</v>
      </c>
      <c r="V41" s="108">
        <f t="shared" si="9"/>
        <v>0</v>
      </c>
      <c r="W41" s="108">
        <f t="shared" si="8"/>
        <v>0</v>
      </c>
      <c r="X41" s="90" t="e">
        <f t="shared" si="0"/>
        <v>#DIV/0!</v>
      </c>
      <c r="Y41" s="280" t="s">
        <v>78</v>
      </c>
    </row>
    <row r="42" spans="1:25" ht="12.75">
      <c r="A42" s="202"/>
      <c r="B42" s="206"/>
      <c r="C42" s="202"/>
      <c r="D42" s="203"/>
      <c r="E42" s="36">
        <v>3631</v>
      </c>
      <c r="F42" s="106">
        <v>5137</v>
      </c>
      <c r="G42" s="35"/>
      <c r="H42" s="36"/>
      <c r="I42" s="29" t="s">
        <v>106</v>
      </c>
      <c r="J42" s="210">
        <v>123</v>
      </c>
      <c r="K42" s="105">
        <v>0</v>
      </c>
      <c r="L42" s="104">
        <v>0</v>
      </c>
      <c r="M42" s="104">
        <v>333.2</v>
      </c>
      <c r="N42" s="111">
        <v>35.6</v>
      </c>
      <c r="O42" s="111">
        <v>410.4</v>
      </c>
      <c r="P42" s="104">
        <v>160.2</v>
      </c>
      <c r="Q42" s="104">
        <v>0</v>
      </c>
      <c r="R42" s="104">
        <v>50</v>
      </c>
      <c r="S42" s="104">
        <v>397.2</v>
      </c>
      <c r="T42" s="104">
        <v>300</v>
      </c>
      <c r="U42" s="255">
        <v>200</v>
      </c>
      <c r="V42" s="104">
        <v>200</v>
      </c>
      <c r="W42" s="104">
        <v>200</v>
      </c>
      <c r="X42" s="90">
        <f t="shared" si="0"/>
        <v>50.35246727089627</v>
      </c>
      <c r="Y42" s="279" t="s">
        <v>94</v>
      </c>
    </row>
    <row r="43" spans="1:25" ht="12.75">
      <c r="A43" s="202"/>
      <c r="B43" s="206"/>
      <c r="C43" s="202"/>
      <c r="D43" s="203"/>
      <c r="E43" s="36">
        <v>3631</v>
      </c>
      <c r="F43" s="106">
        <v>5139</v>
      </c>
      <c r="G43" s="35"/>
      <c r="H43" s="36"/>
      <c r="I43" s="29" t="s">
        <v>106</v>
      </c>
      <c r="J43" s="210">
        <v>123</v>
      </c>
      <c r="K43" s="105"/>
      <c r="L43" s="104"/>
      <c r="M43" s="104"/>
      <c r="N43" s="111">
        <v>0</v>
      </c>
      <c r="O43" s="111">
        <v>0</v>
      </c>
      <c r="P43" s="104">
        <v>18.5</v>
      </c>
      <c r="Q43" s="104">
        <v>0</v>
      </c>
      <c r="R43" s="104">
        <v>20</v>
      </c>
      <c r="S43" s="104">
        <v>0</v>
      </c>
      <c r="T43" s="104">
        <v>0</v>
      </c>
      <c r="U43" s="255">
        <v>20</v>
      </c>
      <c r="V43" s="104">
        <v>20</v>
      </c>
      <c r="W43" s="104">
        <v>20</v>
      </c>
      <c r="X43" s="90" t="e">
        <f t="shared" si="0"/>
        <v>#DIV/0!</v>
      </c>
      <c r="Y43" s="279" t="s">
        <v>70</v>
      </c>
    </row>
    <row r="44" spans="1:25" ht="12.75">
      <c r="A44" s="202"/>
      <c r="B44" s="206"/>
      <c r="C44" s="202"/>
      <c r="D44" s="203"/>
      <c r="E44" s="28">
        <v>3631</v>
      </c>
      <c r="F44" s="54">
        <v>5154</v>
      </c>
      <c r="G44" s="208"/>
      <c r="H44" s="28"/>
      <c r="I44" s="29" t="s">
        <v>106</v>
      </c>
      <c r="J44" s="209">
        <v>123</v>
      </c>
      <c r="K44" s="97">
        <v>2061.8</v>
      </c>
      <c r="L44" s="102">
        <v>2158.1</v>
      </c>
      <c r="M44" s="98">
        <v>2412.4</v>
      </c>
      <c r="N44" s="102">
        <v>2655.3</v>
      </c>
      <c r="O44" s="102">
        <v>3145.5</v>
      </c>
      <c r="P44" s="98">
        <v>3760.2</v>
      </c>
      <c r="Q44" s="98">
        <v>4250.7</v>
      </c>
      <c r="R44" s="98">
        <v>4100</v>
      </c>
      <c r="S44" s="104">
        <v>4168.6</v>
      </c>
      <c r="T44" s="104">
        <v>4200</v>
      </c>
      <c r="U44" s="255">
        <v>4800</v>
      </c>
      <c r="V44" s="98">
        <v>5000</v>
      </c>
      <c r="W44" s="98">
        <v>5200</v>
      </c>
      <c r="X44" s="90">
        <f t="shared" si="0"/>
        <v>115.14657199059634</v>
      </c>
      <c r="Y44" s="279" t="s">
        <v>114</v>
      </c>
    </row>
    <row r="45" spans="1:25" ht="12.75">
      <c r="A45" s="207"/>
      <c r="B45" s="206"/>
      <c r="C45" s="202"/>
      <c r="D45" s="203"/>
      <c r="E45" s="28">
        <v>3631</v>
      </c>
      <c r="F45" s="54">
        <v>5169</v>
      </c>
      <c r="G45" s="208"/>
      <c r="H45" s="28"/>
      <c r="I45" s="29" t="s">
        <v>106</v>
      </c>
      <c r="J45" s="209">
        <v>123</v>
      </c>
      <c r="K45" s="97">
        <v>0</v>
      </c>
      <c r="L45" s="102">
        <v>0</v>
      </c>
      <c r="M45" s="98">
        <v>6.6</v>
      </c>
      <c r="N45" s="102">
        <v>0</v>
      </c>
      <c r="O45" s="102">
        <v>0</v>
      </c>
      <c r="P45" s="98">
        <v>229.5</v>
      </c>
      <c r="Q45" s="98">
        <v>80.5</v>
      </c>
      <c r="R45" s="98">
        <v>0</v>
      </c>
      <c r="S45" s="104">
        <v>58</v>
      </c>
      <c r="T45" s="104">
        <v>0</v>
      </c>
      <c r="U45" s="255">
        <v>170</v>
      </c>
      <c r="V45" s="98">
        <v>100</v>
      </c>
      <c r="W45" s="98">
        <v>100</v>
      </c>
      <c r="X45" s="90">
        <f t="shared" si="0"/>
        <v>293.10344827586204</v>
      </c>
      <c r="Y45" s="279" t="s">
        <v>200</v>
      </c>
    </row>
    <row r="46" spans="1:25" ht="25.5">
      <c r="A46" s="207"/>
      <c r="B46" s="206"/>
      <c r="C46" s="202"/>
      <c r="D46" s="203"/>
      <c r="E46" s="28">
        <v>3631</v>
      </c>
      <c r="F46" s="54">
        <v>5171</v>
      </c>
      <c r="G46" s="30"/>
      <c r="H46" s="28"/>
      <c r="I46" s="29" t="s">
        <v>106</v>
      </c>
      <c r="J46" s="204">
        <v>123</v>
      </c>
      <c r="K46" s="94">
        <v>2546.8</v>
      </c>
      <c r="L46" s="90">
        <v>2484.2</v>
      </c>
      <c r="M46" s="89">
        <v>2494.3</v>
      </c>
      <c r="N46" s="90">
        <v>2738.7</v>
      </c>
      <c r="O46" s="90">
        <v>3005.6</v>
      </c>
      <c r="P46" s="89">
        <v>3107.8</v>
      </c>
      <c r="Q46" s="89">
        <v>2635.1</v>
      </c>
      <c r="R46" s="89">
        <v>3100</v>
      </c>
      <c r="S46" s="104">
        <v>2644.9</v>
      </c>
      <c r="T46" s="104">
        <v>2500</v>
      </c>
      <c r="U46" s="255">
        <f>6600+630-4230</f>
        <v>3000</v>
      </c>
      <c r="V46" s="89">
        <v>4000</v>
      </c>
      <c r="W46" s="89">
        <v>4000</v>
      </c>
      <c r="X46" s="90">
        <f t="shared" si="0"/>
        <v>113.42583840598888</v>
      </c>
      <c r="Y46" s="279" t="s">
        <v>115</v>
      </c>
    </row>
    <row r="47" spans="1:25" ht="12.75">
      <c r="A47" s="207"/>
      <c r="B47" s="206"/>
      <c r="C47" s="202"/>
      <c r="D47" s="203"/>
      <c r="E47" s="28">
        <v>3631</v>
      </c>
      <c r="F47" s="54">
        <v>6121</v>
      </c>
      <c r="G47" s="30"/>
      <c r="H47" s="28"/>
      <c r="I47" s="29" t="s">
        <v>106</v>
      </c>
      <c r="J47" s="204">
        <v>123</v>
      </c>
      <c r="K47" s="94">
        <v>0</v>
      </c>
      <c r="L47" s="90">
        <v>0</v>
      </c>
      <c r="M47" s="89">
        <v>0</v>
      </c>
      <c r="N47" s="90">
        <v>20</v>
      </c>
      <c r="O47" s="90">
        <v>2</v>
      </c>
      <c r="P47" s="89">
        <v>0</v>
      </c>
      <c r="Q47" s="89">
        <v>0</v>
      </c>
      <c r="R47" s="89">
        <v>0</v>
      </c>
      <c r="S47" s="104">
        <v>109.8</v>
      </c>
      <c r="T47" s="104">
        <v>0</v>
      </c>
      <c r="U47" s="255">
        <v>0</v>
      </c>
      <c r="V47" s="89">
        <v>0</v>
      </c>
      <c r="W47" s="89">
        <v>0</v>
      </c>
      <c r="X47" s="90">
        <f t="shared" si="0"/>
        <v>0</v>
      </c>
      <c r="Y47" s="39" t="s">
        <v>68</v>
      </c>
    </row>
    <row r="48" spans="1:25" ht="12.75">
      <c r="A48" s="207"/>
      <c r="B48" s="206"/>
      <c r="C48" s="202"/>
      <c r="D48" s="203"/>
      <c r="E48" s="28"/>
      <c r="F48" s="54"/>
      <c r="G48" s="30"/>
      <c r="H48" s="28"/>
      <c r="I48" s="29"/>
      <c r="J48" s="204"/>
      <c r="K48" s="95">
        <f>SUM(K42:K47)</f>
        <v>4608.6</v>
      </c>
      <c r="L48" s="95">
        <f aca="true" t="shared" si="10" ref="L48:W48">SUM(L42:L47)</f>
        <v>4642.299999999999</v>
      </c>
      <c r="M48" s="95">
        <f t="shared" si="10"/>
        <v>5246.5</v>
      </c>
      <c r="N48" s="95">
        <f t="shared" si="10"/>
        <v>5449.6</v>
      </c>
      <c r="O48" s="95">
        <f t="shared" si="10"/>
        <v>6563.5</v>
      </c>
      <c r="P48" s="95">
        <f t="shared" si="10"/>
        <v>7276.2</v>
      </c>
      <c r="Q48" s="95">
        <f aca="true" t="shared" si="11" ref="Q48:V48">SUM(Q42:Q47)</f>
        <v>6966.299999999999</v>
      </c>
      <c r="R48" s="95">
        <f t="shared" si="11"/>
        <v>7270</v>
      </c>
      <c r="S48" s="108">
        <f t="shared" si="11"/>
        <v>7378.500000000001</v>
      </c>
      <c r="T48" s="108">
        <f t="shared" si="11"/>
        <v>7000</v>
      </c>
      <c r="U48" s="256">
        <f t="shared" si="11"/>
        <v>8190</v>
      </c>
      <c r="V48" s="95">
        <f t="shared" si="11"/>
        <v>9320</v>
      </c>
      <c r="W48" s="95">
        <f t="shared" si="10"/>
        <v>9520</v>
      </c>
      <c r="X48" s="90">
        <f t="shared" si="0"/>
        <v>110.99817035982922</v>
      </c>
      <c r="Y48" s="110" t="s">
        <v>222</v>
      </c>
    </row>
    <row r="49" spans="1:25" ht="12.75">
      <c r="A49" s="202"/>
      <c r="B49" s="206"/>
      <c r="C49" s="202"/>
      <c r="D49" s="203"/>
      <c r="E49" s="28">
        <v>3632</v>
      </c>
      <c r="F49" s="54">
        <v>5021</v>
      </c>
      <c r="G49" s="30"/>
      <c r="H49" s="28"/>
      <c r="I49" s="29" t="s">
        <v>106</v>
      </c>
      <c r="J49" s="204"/>
      <c r="K49" s="94">
        <v>25.2</v>
      </c>
      <c r="L49" s="90">
        <v>25.2</v>
      </c>
      <c r="M49" s="89">
        <v>25.2</v>
      </c>
      <c r="N49" s="90">
        <v>25.2</v>
      </c>
      <c r="O49" s="90">
        <v>25.2</v>
      </c>
      <c r="P49" s="89">
        <v>25.2</v>
      </c>
      <c r="Q49" s="89">
        <v>26.8</v>
      </c>
      <c r="R49" s="89">
        <v>26</v>
      </c>
      <c r="S49" s="104">
        <v>23</v>
      </c>
      <c r="T49" s="104">
        <v>0</v>
      </c>
      <c r="U49" s="272" t="s">
        <v>104</v>
      </c>
      <c r="V49" s="273" t="s">
        <v>104</v>
      </c>
      <c r="W49" s="273" t="s">
        <v>104</v>
      </c>
      <c r="X49" s="90" t="e">
        <f t="shared" si="0"/>
        <v>#VALUE!</v>
      </c>
      <c r="Y49" s="39" t="s">
        <v>24</v>
      </c>
    </row>
    <row r="50" spans="1:25" ht="12.75">
      <c r="A50" s="202"/>
      <c r="B50" s="206"/>
      <c r="C50" s="202"/>
      <c r="D50" s="203"/>
      <c r="E50" s="28">
        <v>3632</v>
      </c>
      <c r="F50" s="54">
        <v>5031</v>
      </c>
      <c r="G50" s="30"/>
      <c r="H50" s="93"/>
      <c r="I50" s="29" t="s">
        <v>106</v>
      </c>
      <c r="J50" s="204"/>
      <c r="K50" s="94">
        <v>6.5</v>
      </c>
      <c r="L50" s="90">
        <v>6.6</v>
      </c>
      <c r="M50" s="89">
        <v>6.6</v>
      </c>
      <c r="N50" s="90">
        <v>6.5</v>
      </c>
      <c r="O50" s="90">
        <v>6.6</v>
      </c>
      <c r="P50" s="89">
        <v>6.6</v>
      </c>
      <c r="Q50" s="89">
        <v>0</v>
      </c>
      <c r="R50" s="89">
        <v>7</v>
      </c>
      <c r="S50" s="104">
        <v>0</v>
      </c>
      <c r="T50" s="104">
        <v>0</v>
      </c>
      <c r="U50" s="272" t="s">
        <v>104</v>
      </c>
      <c r="V50" s="273" t="s">
        <v>104</v>
      </c>
      <c r="W50" s="273" t="s">
        <v>104</v>
      </c>
      <c r="X50" s="90" t="e">
        <f t="shared" si="0"/>
        <v>#VALUE!</v>
      </c>
      <c r="Y50" s="39" t="s">
        <v>19</v>
      </c>
    </row>
    <row r="51" spans="1:25" ht="12.75">
      <c r="A51" s="202"/>
      <c r="B51" s="206"/>
      <c r="C51" s="202"/>
      <c r="D51" s="203"/>
      <c r="E51" s="28">
        <v>3632</v>
      </c>
      <c r="F51" s="54">
        <v>5032</v>
      </c>
      <c r="G51" s="30"/>
      <c r="H51" s="112"/>
      <c r="I51" s="29" t="s">
        <v>106</v>
      </c>
      <c r="J51" s="204"/>
      <c r="K51" s="94">
        <v>1.4</v>
      </c>
      <c r="L51" s="90">
        <v>1.8</v>
      </c>
      <c r="M51" s="89">
        <v>2.3</v>
      </c>
      <c r="N51" s="90">
        <v>2.3</v>
      </c>
      <c r="O51" s="90">
        <v>2.3</v>
      </c>
      <c r="P51" s="89">
        <v>2.3</v>
      </c>
      <c r="Q51" s="89">
        <v>0</v>
      </c>
      <c r="R51" s="89">
        <v>3</v>
      </c>
      <c r="S51" s="104">
        <v>0</v>
      </c>
      <c r="T51" s="104">
        <v>0</v>
      </c>
      <c r="U51" s="272" t="s">
        <v>104</v>
      </c>
      <c r="V51" s="273" t="s">
        <v>104</v>
      </c>
      <c r="W51" s="273" t="s">
        <v>104</v>
      </c>
      <c r="X51" s="90" t="e">
        <f t="shared" si="0"/>
        <v>#VALUE!</v>
      </c>
      <c r="Y51" s="39" t="s">
        <v>20</v>
      </c>
    </row>
    <row r="52" spans="1:25" ht="12.75">
      <c r="A52" s="202"/>
      <c r="B52" s="206"/>
      <c r="C52" s="202"/>
      <c r="D52" s="203"/>
      <c r="E52" s="28">
        <v>3632</v>
      </c>
      <c r="F52" s="54">
        <v>5137</v>
      </c>
      <c r="G52" s="26"/>
      <c r="H52" s="30"/>
      <c r="I52" s="29" t="s">
        <v>106</v>
      </c>
      <c r="J52" s="26"/>
      <c r="K52" s="98">
        <v>0</v>
      </c>
      <c r="L52" s="90">
        <v>47.2</v>
      </c>
      <c r="M52" s="89">
        <v>4.5</v>
      </c>
      <c r="N52" s="90">
        <v>0</v>
      </c>
      <c r="O52" s="90">
        <v>18.5</v>
      </c>
      <c r="P52" s="89">
        <v>0</v>
      </c>
      <c r="Q52" s="89">
        <v>0</v>
      </c>
      <c r="R52" s="89">
        <v>30</v>
      </c>
      <c r="S52" s="104">
        <v>0</v>
      </c>
      <c r="T52" s="104">
        <v>0</v>
      </c>
      <c r="U52" s="272" t="s">
        <v>104</v>
      </c>
      <c r="V52" s="273" t="s">
        <v>104</v>
      </c>
      <c r="W52" s="273" t="s">
        <v>104</v>
      </c>
      <c r="X52" s="90" t="e">
        <f t="shared" si="0"/>
        <v>#VALUE!</v>
      </c>
      <c r="Y52" s="39" t="s">
        <v>29</v>
      </c>
    </row>
    <row r="53" spans="1:25" ht="12.75">
      <c r="A53" s="202"/>
      <c r="B53" s="206"/>
      <c r="C53" s="202"/>
      <c r="D53" s="203"/>
      <c r="E53" s="28">
        <v>3632</v>
      </c>
      <c r="F53" s="54">
        <v>5139</v>
      </c>
      <c r="G53" s="26"/>
      <c r="H53" s="41"/>
      <c r="I53" s="29" t="s">
        <v>106</v>
      </c>
      <c r="J53" s="26"/>
      <c r="K53" s="98">
        <v>4.6</v>
      </c>
      <c r="L53" s="90">
        <v>0.3</v>
      </c>
      <c r="M53" s="89">
        <v>0.6</v>
      </c>
      <c r="N53" s="90">
        <v>13</v>
      </c>
      <c r="O53" s="90">
        <v>17.9</v>
      </c>
      <c r="P53" s="89">
        <v>0</v>
      </c>
      <c r="Q53" s="89">
        <v>21.2</v>
      </c>
      <c r="R53" s="89">
        <v>20</v>
      </c>
      <c r="S53" s="104">
        <v>4.5</v>
      </c>
      <c r="T53" s="104">
        <v>0</v>
      </c>
      <c r="U53" s="272" t="s">
        <v>104</v>
      </c>
      <c r="V53" s="273" t="s">
        <v>104</v>
      </c>
      <c r="W53" s="273" t="s">
        <v>104</v>
      </c>
      <c r="X53" s="90" t="e">
        <f t="shared" si="0"/>
        <v>#VALUE!</v>
      </c>
      <c r="Y53" s="39" t="s">
        <v>25</v>
      </c>
    </row>
    <row r="54" spans="1:25" ht="12.75">
      <c r="A54" s="202"/>
      <c r="B54" s="206"/>
      <c r="C54" s="202"/>
      <c r="D54" s="203"/>
      <c r="E54" s="28">
        <v>3632</v>
      </c>
      <c r="F54" s="54">
        <v>5151</v>
      </c>
      <c r="G54" s="208"/>
      <c r="H54" s="28"/>
      <c r="I54" s="29" t="s">
        <v>106</v>
      </c>
      <c r="J54" s="209"/>
      <c r="K54" s="97">
        <v>15.6</v>
      </c>
      <c r="L54" s="102">
        <v>27</v>
      </c>
      <c r="M54" s="98">
        <v>21.6</v>
      </c>
      <c r="N54" s="102">
        <v>24.6</v>
      </c>
      <c r="O54" s="102">
        <v>22.7</v>
      </c>
      <c r="P54" s="98">
        <v>33.5</v>
      </c>
      <c r="Q54" s="98">
        <v>25.6</v>
      </c>
      <c r="R54" s="98">
        <v>47</v>
      </c>
      <c r="S54" s="104">
        <v>21.3</v>
      </c>
      <c r="T54" s="104">
        <v>0</v>
      </c>
      <c r="U54" s="272" t="s">
        <v>104</v>
      </c>
      <c r="V54" s="273" t="s">
        <v>104</v>
      </c>
      <c r="W54" s="273" t="s">
        <v>104</v>
      </c>
      <c r="X54" s="90" t="e">
        <f t="shared" si="0"/>
        <v>#VALUE!</v>
      </c>
      <c r="Y54" s="39" t="s">
        <v>26</v>
      </c>
    </row>
    <row r="55" spans="1:25" ht="12.75">
      <c r="A55" s="202"/>
      <c r="B55" s="206"/>
      <c r="C55" s="202"/>
      <c r="D55" s="203"/>
      <c r="E55" s="28">
        <v>3632</v>
      </c>
      <c r="F55" s="54">
        <v>5154</v>
      </c>
      <c r="G55" s="208"/>
      <c r="H55" s="28"/>
      <c r="I55" s="29" t="s">
        <v>106</v>
      </c>
      <c r="J55" s="212"/>
      <c r="K55" s="98">
        <v>27.8</v>
      </c>
      <c r="L55" s="102">
        <v>37.9</v>
      </c>
      <c r="M55" s="98">
        <v>46.3</v>
      </c>
      <c r="N55" s="102">
        <v>51.2</v>
      </c>
      <c r="O55" s="102">
        <v>50.6</v>
      </c>
      <c r="P55" s="98">
        <v>68.7</v>
      </c>
      <c r="Q55" s="98">
        <v>60.7</v>
      </c>
      <c r="R55" s="98">
        <v>80</v>
      </c>
      <c r="S55" s="104">
        <v>52.8</v>
      </c>
      <c r="T55" s="104">
        <v>0</v>
      </c>
      <c r="U55" s="272" t="s">
        <v>104</v>
      </c>
      <c r="V55" s="273" t="s">
        <v>104</v>
      </c>
      <c r="W55" s="273" t="s">
        <v>104</v>
      </c>
      <c r="X55" s="90" t="e">
        <f t="shared" si="0"/>
        <v>#VALUE!</v>
      </c>
      <c r="Y55" s="39" t="s">
        <v>27</v>
      </c>
    </row>
    <row r="56" spans="1:25" ht="12.75">
      <c r="A56" s="202"/>
      <c r="B56" s="206"/>
      <c r="C56" s="202"/>
      <c r="D56" s="203"/>
      <c r="E56" s="28">
        <v>3632</v>
      </c>
      <c r="F56" s="54">
        <v>5154</v>
      </c>
      <c r="G56" s="208"/>
      <c r="H56" s="28"/>
      <c r="I56" s="29" t="s">
        <v>106</v>
      </c>
      <c r="J56" s="212"/>
      <c r="K56" s="98"/>
      <c r="L56" s="102"/>
      <c r="M56" s="98"/>
      <c r="N56" s="102">
        <v>0</v>
      </c>
      <c r="O56" s="102">
        <v>0</v>
      </c>
      <c r="P56" s="98">
        <v>9</v>
      </c>
      <c r="Q56" s="98">
        <v>0</v>
      </c>
      <c r="R56" s="98">
        <v>0</v>
      </c>
      <c r="S56" s="104">
        <v>0</v>
      </c>
      <c r="T56" s="104">
        <v>0</v>
      </c>
      <c r="U56" s="272" t="s">
        <v>104</v>
      </c>
      <c r="V56" s="273" t="s">
        <v>104</v>
      </c>
      <c r="W56" s="273" t="s">
        <v>104</v>
      </c>
      <c r="X56" s="90" t="e">
        <f t="shared" si="0"/>
        <v>#VALUE!</v>
      </c>
      <c r="Y56" s="39" t="s">
        <v>71</v>
      </c>
    </row>
    <row r="57" spans="1:25" ht="12.75">
      <c r="A57" s="202"/>
      <c r="B57" s="206"/>
      <c r="C57" s="202"/>
      <c r="D57" s="203"/>
      <c r="E57" s="28">
        <v>3632</v>
      </c>
      <c r="F57" s="54">
        <v>5166</v>
      </c>
      <c r="G57" s="208"/>
      <c r="H57" s="28"/>
      <c r="I57" s="29" t="s">
        <v>106</v>
      </c>
      <c r="J57" s="212"/>
      <c r="K57" s="98">
        <v>0</v>
      </c>
      <c r="L57" s="102">
        <v>3</v>
      </c>
      <c r="M57" s="98">
        <v>11.1</v>
      </c>
      <c r="N57" s="102">
        <v>3</v>
      </c>
      <c r="O57" s="102">
        <v>3</v>
      </c>
      <c r="P57" s="98">
        <v>3</v>
      </c>
      <c r="Q57" s="98">
        <v>3</v>
      </c>
      <c r="R57" s="98">
        <v>3</v>
      </c>
      <c r="S57" s="104">
        <v>6.6</v>
      </c>
      <c r="T57" s="104">
        <v>0</v>
      </c>
      <c r="U57" s="272" t="s">
        <v>104</v>
      </c>
      <c r="V57" s="273" t="s">
        <v>104</v>
      </c>
      <c r="W57" s="273" t="s">
        <v>104</v>
      </c>
      <c r="X57" s="90" t="e">
        <f t="shared" si="0"/>
        <v>#VALUE!</v>
      </c>
      <c r="Y57" s="39" t="s">
        <v>95</v>
      </c>
    </row>
    <row r="58" spans="1:25" ht="12.75">
      <c r="A58" s="202"/>
      <c r="B58" s="206"/>
      <c r="C58" s="202"/>
      <c r="D58" s="203"/>
      <c r="E58" s="30">
        <v>3632</v>
      </c>
      <c r="F58" s="54">
        <v>5169</v>
      </c>
      <c r="G58" s="208"/>
      <c r="H58" s="28"/>
      <c r="I58" s="29" t="s">
        <v>106</v>
      </c>
      <c r="J58" s="209"/>
      <c r="K58" s="97">
        <v>123.8</v>
      </c>
      <c r="L58" s="102">
        <v>123.6</v>
      </c>
      <c r="M58" s="98">
        <v>151.6</v>
      </c>
      <c r="N58" s="102">
        <v>62.5</v>
      </c>
      <c r="O58" s="102">
        <v>390</v>
      </c>
      <c r="P58" s="98">
        <v>261.1</v>
      </c>
      <c r="Q58" s="98">
        <v>187.5</v>
      </c>
      <c r="R58" s="98">
        <v>150</v>
      </c>
      <c r="S58" s="104">
        <v>116.2</v>
      </c>
      <c r="T58" s="104">
        <v>0</v>
      </c>
      <c r="U58" s="272" t="s">
        <v>104</v>
      </c>
      <c r="V58" s="273" t="s">
        <v>104</v>
      </c>
      <c r="W58" s="273" t="s">
        <v>104</v>
      </c>
      <c r="X58" s="90" t="e">
        <f t="shared" si="0"/>
        <v>#VALUE!</v>
      </c>
      <c r="Y58" s="39" t="s">
        <v>102</v>
      </c>
    </row>
    <row r="59" spans="1:25" ht="12.75">
      <c r="A59" s="213"/>
      <c r="B59" s="214"/>
      <c r="C59" s="202"/>
      <c r="D59" s="203"/>
      <c r="E59" s="28">
        <v>3632</v>
      </c>
      <c r="F59" s="52">
        <v>5171</v>
      </c>
      <c r="G59" s="30"/>
      <c r="H59" s="28"/>
      <c r="I59" s="29" t="s">
        <v>106</v>
      </c>
      <c r="J59" s="209"/>
      <c r="K59" s="113">
        <v>243.8</v>
      </c>
      <c r="L59" s="102">
        <v>312.5</v>
      </c>
      <c r="M59" s="98">
        <v>334.4</v>
      </c>
      <c r="N59" s="102">
        <v>811.6</v>
      </c>
      <c r="O59" s="102">
        <v>285.8</v>
      </c>
      <c r="P59" s="98">
        <v>662.4</v>
      </c>
      <c r="Q59" s="98">
        <v>402.6</v>
      </c>
      <c r="R59" s="98">
        <v>300</v>
      </c>
      <c r="S59" s="104">
        <v>2184.6</v>
      </c>
      <c r="T59" s="104">
        <v>0</v>
      </c>
      <c r="U59" s="272" t="s">
        <v>104</v>
      </c>
      <c r="V59" s="273" t="s">
        <v>104</v>
      </c>
      <c r="W59" s="273" t="s">
        <v>104</v>
      </c>
      <c r="X59" s="90" t="e">
        <f t="shared" si="0"/>
        <v>#VALUE!</v>
      </c>
      <c r="Y59" s="39" t="s">
        <v>96</v>
      </c>
    </row>
    <row r="60" spans="1:25" ht="12.75">
      <c r="A60" s="215"/>
      <c r="B60" s="216"/>
      <c r="C60" s="202"/>
      <c r="D60" s="203"/>
      <c r="E60" s="30">
        <v>3632</v>
      </c>
      <c r="F60" s="54">
        <v>5192</v>
      </c>
      <c r="G60" s="30"/>
      <c r="H60" s="28"/>
      <c r="I60" s="29" t="s">
        <v>106</v>
      </c>
      <c r="J60" s="209"/>
      <c r="K60" s="113">
        <v>25.6</v>
      </c>
      <c r="L60" s="102">
        <v>25.8</v>
      </c>
      <c r="M60" s="98">
        <v>48.6</v>
      </c>
      <c r="N60" s="102">
        <v>16.7</v>
      </c>
      <c r="O60" s="102">
        <v>31.3</v>
      </c>
      <c r="P60" s="98">
        <v>27.5</v>
      </c>
      <c r="Q60" s="98">
        <f>53.3+5.6</f>
        <v>58.9</v>
      </c>
      <c r="R60" s="98">
        <v>50</v>
      </c>
      <c r="S60" s="104">
        <v>26.4</v>
      </c>
      <c r="T60" s="104">
        <v>0</v>
      </c>
      <c r="U60" s="272" t="s">
        <v>104</v>
      </c>
      <c r="V60" s="273" t="s">
        <v>104</v>
      </c>
      <c r="W60" s="273" t="s">
        <v>104</v>
      </c>
      <c r="X60" s="90" t="e">
        <f t="shared" si="0"/>
        <v>#VALUE!</v>
      </c>
      <c r="Y60" s="39" t="s">
        <v>30</v>
      </c>
    </row>
    <row r="61" spans="1:25" ht="12.75">
      <c r="A61" s="215"/>
      <c r="B61" s="216"/>
      <c r="C61" s="202"/>
      <c r="D61" s="203"/>
      <c r="E61" s="30">
        <v>3632</v>
      </c>
      <c r="F61" s="54">
        <v>5229</v>
      </c>
      <c r="G61" s="30"/>
      <c r="H61" s="28"/>
      <c r="I61" s="29" t="s">
        <v>106</v>
      </c>
      <c r="J61" s="209"/>
      <c r="K61" s="113">
        <v>4</v>
      </c>
      <c r="L61" s="102">
        <v>1</v>
      </c>
      <c r="M61" s="98">
        <v>1</v>
      </c>
      <c r="N61" s="102">
        <v>1</v>
      </c>
      <c r="O61" s="102">
        <v>1</v>
      </c>
      <c r="P61" s="98">
        <v>1</v>
      </c>
      <c r="Q61" s="98">
        <v>1</v>
      </c>
      <c r="R61" s="98">
        <v>2</v>
      </c>
      <c r="S61" s="104">
        <v>1</v>
      </c>
      <c r="T61" s="104">
        <v>0</v>
      </c>
      <c r="U61" s="272" t="s">
        <v>104</v>
      </c>
      <c r="V61" s="273" t="s">
        <v>104</v>
      </c>
      <c r="W61" s="273" t="s">
        <v>104</v>
      </c>
      <c r="X61" s="90" t="e">
        <f t="shared" si="0"/>
        <v>#VALUE!</v>
      </c>
      <c r="Y61" s="39" t="s">
        <v>37</v>
      </c>
    </row>
    <row r="62" spans="1:25" ht="12.75">
      <c r="A62" s="205"/>
      <c r="B62" s="216"/>
      <c r="C62" s="202"/>
      <c r="D62" s="203"/>
      <c r="E62" s="28"/>
      <c r="F62" s="54"/>
      <c r="G62" s="30"/>
      <c r="H62" s="28"/>
      <c r="I62" s="29"/>
      <c r="J62" s="209"/>
      <c r="K62" s="100">
        <f aca="true" t="shared" si="12" ref="K62:W62">SUM(K49:K61)</f>
        <v>478.30000000000007</v>
      </c>
      <c r="L62" s="100">
        <f t="shared" si="12"/>
        <v>611.9</v>
      </c>
      <c r="M62" s="100">
        <f t="shared" si="12"/>
        <v>653.8</v>
      </c>
      <c r="N62" s="114">
        <f t="shared" si="12"/>
        <v>1017.6000000000001</v>
      </c>
      <c r="O62" s="114">
        <f t="shared" si="12"/>
        <v>854.8999999999999</v>
      </c>
      <c r="P62" s="100">
        <f t="shared" si="12"/>
        <v>1100.3</v>
      </c>
      <c r="Q62" s="100">
        <f aca="true" t="shared" si="13" ref="Q62:V62">SUM(Q49:Q61)</f>
        <v>787.3000000000001</v>
      </c>
      <c r="R62" s="100">
        <f t="shared" si="13"/>
        <v>718</v>
      </c>
      <c r="S62" s="241">
        <f t="shared" si="13"/>
        <v>2436.4</v>
      </c>
      <c r="T62" s="241">
        <f t="shared" si="13"/>
        <v>0</v>
      </c>
      <c r="U62" s="258">
        <f t="shared" si="13"/>
        <v>0</v>
      </c>
      <c r="V62" s="100">
        <f t="shared" si="13"/>
        <v>0</v>
      </c>
      <c r="W62" s="100">
        <f t="shared" si="12"/>
        <v>0</v>
      </c>
      <c r="X62" s="90">
        <f t="shared" si="0"/>
        <v>0</v>
      </c>
      <c r="Y62" s="110" t="s">
        <v>223</v>
      </c>
    </row>
    <row r="63" spans="1:25" ht="12.75" hidden="1">
      <c r="A63" s="205"/>
      <c r="B63" s="217"/>
      <c r="C63" s="202"/>
      <c r="D63" s="203"/>
      <c r="E63" s="28">
        <v>3634</v>
      </c>
      <c r="F63" s="54"/>
      <c r="G63" s="30"/>
      <c r="H63" s="28"/>
      <c r="I63" s="29" t="s">
        <v>18</v>
      </c>
      <c r="J63" s="209"/>
      <c r="K63" s="100">
        <v>242.1</v>
      </c>
      <c r="L63" s="100">
        <v>0</v>
      </c>
      <c r="M63" s="100">
        <v>0</v>
      </c>
      <c r="N63" s="114">
        <v>0</v>
      </c>
      <c r="O63" s="114">
        <v>0</v>
      </c>
      <c r="P63" s="100">
        <v>0</v>
      </c>
      <c r="Q63" s="100"/>
      <c r="R63" s="100">
        <v>0</v>
      </c>
      <c r="S63" s="241"/>
      <c r="T63" s="241"/>
      <c r="U63" s="258"/>
      <c r="V63" s="100"/>
      <c r="W63" s="100"/>
      <c r="X63" s="90" t="e">
        <f t="shared" si="0"/>
        <v>#DIV/0!</v>
      </c>
      <c r="Y63" s="110" t="s">
        <v>46</v>
      </c>
    </row>
    <row r="64" spans="1:25" ht="12.75" hidden="1">
      <c r="A64" s="205"/>
      <c r="B64" s="217"/>
      <c r="C64" s="202"/>
      <c r="D64" s="203"/>
      <c r="E64" s="28">
        <v>3639</v>
      </c>
      <c r="F64" s="54"/>
      <c r="G64" s="30"/>
      <c r="H64" s="28"/>
      <c r="I64" s="29" t="s">
        <v>18</v>
      </c>
      <c r="J64" s="209"/>
      <c r="K64" s="100">
        <v>196.3</v>
      </c>
      <c r="L64" s="100">
        <v>0</v>
      </c>
      <c r="M64" s="100">
        <v>0</v>
      </c>
      <c r="N64" s="114">
        <v>0</v>
      </c>
      <c r="O64" s="114">
        <v>0</v>
      </c>
      <c r="P64" s="100">
        <v>0</v>
      </c>
      <c r="Q64" s="100"/>
      <c r="R64" s="100">
        <v>0</v>
      </c>
      <c r="S64" s="241"/>
      <c r="T64" s="241"/>
      <c r="U64" s="258"/>
      <c r="V64" s="100"/>
      <c r="W64" s="100"/>
      <c r="X64" s="90" t="e">
        <f t="shared" si="0"/>
        <v>#DIV/0!</v>
      </c>
      <c r="Y64" s="110" t="s">
        <v>47</v>
      </c>
    </row>
    <row r="65" spans="1:25" ht="12.75">
      <c r="A65" s="205"/>
      <c r="B65" s="217"/>
      <c r="C65" s="202"/>
      <c r="D65" s="203"/>
      <c r="E65" s="28">
        <v>3635</v>
      </c>
      <c r="F65" s="54">
        <v>5166</v>
      </c>
      <c r="G65" s="30"/>
      <c r="H65" s="28"/>
      <c r="I65" s="29" t="s">
        <v>106</v>
      </c>
      <c r="J65" s="209"/>
      <c r="K65" s="100"/>
      <c r="L65" s="100"/>
      <c r="M65" s="100"/>
      <c r="N65" s="114"/>
      <c r="O65" s="114"/>
      <c r="P65" s="98">
        <v>0</v>
      </c>
      <c r="Q65" s="98">
        <v>0</v>
      </c>
      <c r="R65" s="98"/>
      <c r="S65" s="104">
        <v>0</v>
      </c>
      <c r="T65" s="104">
        <v>600</v>
      </c>
      <c r="U65" s="255">
        <v>1000</v>
      </c>
      <c r="V65" s="98">
        <v>1000</v>
      </c>
      <c r="W65" s="98">
        <v>1000</v>
      </c>
      <c r="X65" s="90"/>
      <c r="Y65" s="39" t="s">
        <v>116</v>
      </c>
    </row>
    <row r="66" spans="1:25" ht="12.75">
      <c r="A66" s="205"/>
      <c r="B66" s="217"/>
      <c r="C66" s="202"/>
      <c r="D66" s="203"/>
      <c r="E66" s="28">
        <v>3635</v>
      </c>
      <c r="F66" s="54">
        <v>5169</v>
      </c>
      <c r="G66" s="30"/>
      <c r="H66" s="28"/>
      <c r="I66" s="29" t="s">
        <v>106</v>
      </c>
      <c r="J66" s="209"/>
      <c r="K66" s="100"/>
      <c r="L66" s="100"/>
      <c r="M66" s="100"/>
      <c r="N66" s="114"/>
      <c r="O66" s="114"/>
      <c r="P66" s="98">
        <v>0</v>
      </c>
      <c r="Q66" s="98">
        <v>0</v>
      </c>
      <c r="R66" s="98"/>
      <c r="S66" s="104">
        <v>0</v>
      </c>
      <c r="T66" s="104">
        <v>210</v>
      </c>
      <c r="U66" s="255">
        <v>500</v>
      </c>
      <c r="V66" s="98">
        <v>500</v>
      </c>
      <c r="W66" s="98">
        <v>500</v>
      </c>
      <c r="X66" s="90"/>
      <c r="Y66" s="39" t="s">
        <v>117</v>
      </c>
    </row>
    <row r="67" spans="1:25" ht="12.75">
      <c r="A67" s="205"/>
      <c r="B67" s="217"/>
      <c r="C67" s="202"/>
      <c r="D67" s="203"/>
      <c r="E67" s="28">
        <v>3635</v>
      </c>
      <c r="F67" s="54">
        <v>6119</v>
      </c>
      <c r="G67" s="30"/>
      <c r="H67" s="28"/>
      <c r="I67" s="29" t="s">
        <v>106</v>
      </c>
      <c r="J67" s="209"/>
      <c r="K67" s="100"/>
      <c r="L67" s="100"/>
      <c r="M67" s="100"/>
      <c r="N67" s="114"/>
      <c r="O67" s="114"/>
      <c r="P67" s="98">
        <v>0</v>
      </c>
      <c r="Q67" s="98">
        <v>0</v>
      </c>
      <c r="R67" s="98"/>
      <c r="S67" s="104">
        <v>0</v>
      </c>
      <c r="T67" s="104">
        <v>150</v>
      </c>
      <c r="U67" s="255">
        <v>600</v>
      </c>
      <c r="V67" s="98">
        <v>650</v>
      </c>
      <c r="W67" s="98">
        <v>0</v>
      </c>
      <c r="X67" s="90"/>
      <c r="Y67" s="39" t="s">
        <v>216</v>
      </c>
    </row>
    <row r="68" spans="1:25" ht="12.75">
      <c r="A68" s="205"/>
      <c r="B68" s="217"/>
      <c r="C68" s="202"/>
      <c r="D68" s="203"/>
      <c r="E68" s="28"/>
      <c r="F68" s="54"/>
      <c r="G68" s="30"/>
      <c r="H68" s="28"/>
      <c r="I68" s="29"/>
      <c r="J68" s="209"/>
      <c r="K68" s="100"/>
      <c r="L68" s="100"/>
      <c r="M68" s="100"/>
      <c r="N68" s="114"/>
      <c r="O68" s="114"/>
      <c r="P68" s="100">
        <f aca="true" t="shared" si="14" ref="P68:W68">SUM(P65:P67)</f>
        <v>0</v>
      </c>
      <c r="Q68" s="100">
        <f t="shared" si="14"/>
        <v>0</v>
      </c>
      <c r="R68" s="100">
        <f t="shared" si="14"/>
        <v>0</v>
      </c>
      <c r="S68" s="100">
        <f t="shared" si="14"/>
        <v>0</v>
      </c>
      <c r="T68" s="100">
        <f t="shared" si="14"/>
        <v>960</v>
      </c>
      <c r="U68" s="258">
        <f t="shared" si="14"/>
        <v>2100</v>
      </c>
      <c r="V68" s="100">
        <f t="shared" si="14"/>
        <v>2150</v>
      </c>
      <c r="W68" s="100">
        <f t="shared" si="14"/>
        <v>1500</v>
      </c>
      <c r="X68" s="394"/>
      <c r="Y68" s="110" t="s">
        <v>217</v>
      </c>
    </row>
    <row r="69" spans="1:25" ht="12.75">
      <c r="A69" s="205"/>
      <c r="B69" s="217"/>
      <c r="C69" s="202"/>
      <c r="D69" s="203"/>
      <c r="E69" s="28">
        <v>3699</v>
      </c>
      <c r="F69" s="54">
        <v>5229</v>
      </c>
      <c r="G69" s="30"/>
      <c r="H69" s="28"/>
      <c r="I69" s="29" t="s">
        <v>106</v>
      </c>
      <c r="J69" s="209"/>
      <c r="K69" s="100"/>
      <c r="L69" s="100"/>
      <c r="M69" s="100"/>
      <c r="N69" s="114"/>
      <c r="O69" s="114"/>
      <c r="P69" s="100">
        <v>0</v>
      </c>
      <c r="Q69" s="100">
        <v>0</v>
      </c>
      <c r="R69" s="100"/>
      <c r="S69" s="100">
        <v>0</v>
      </c>
      <c r="T69" s="100">
        <v>5</v>
      </c>
      <c r="U69" s="258">
        <v>5</v>
      </c>
      <c r="V69" s="100">
        <v>5</v>
      </c>
      <c r="W69" s="100">
        <v>5</v>
      </c>
      <c r="X69" s="394"/>
      <c r="Y69" s="110" t="s">
        <v>118</v>
      </c>
    </row>
    <row r="70" spans="1:25" ht="12.75">
      <c r="A70" s="205"/>
      <c r="B70" s="217"/>
      <c r="C70" s="202"/>
      <c r="D70" s="203"/>
      <c r="E70" s="28">
        <v>3722</v>
      </c>
      <c r="F70" s="54">
        <v>5139</v>
      </c>
      <c r="G70" s="33"/>
      <c r="H70" s="32"/>
      <c r="I70" s="29" t="s">
        <v>106</v>
      </c>
      <c r="J70" s="218"/>
      <c r="K70" s="115">
        <v>23.4</v>
      </c>
      <c r="L70" s="116">
        <v>23.9</v>
      </c>
      <c r="M70" s="117">
        <v>29.2</v>
      </c>
      <c r="N70" s="116">
        <v>40.7</v>
      </c>
      <c r="O70" s="116">
        <v>60.4</v>
      </c>
      <c r="P70" s="117">
        <v>68</v>
      </c>
      <c r="Q70" s="117">
        <v>76</v>
      </c>
      <c r="R70" s="117">
        <v>60</v>
      </c>
      <c r="S70" s="243">
        <v>66.1</v>
      </c>
      <c r="T70" s="243">
        <v>59</v>
      </c>
      <c r="U70" s="259">
        <v>65</v>
      </c>
      <c r="V70" s="117">
        <v>65</v>
      </c>
      <c r="W70" s="117">
        <v>65</v>
      </c>
      <c r="X70" s="90">
        <f t="shared" si="0"/>
        <v>98.33585476550681</v>
      </c>
      <c r="Y70" s="39" t="s">
        <v>75</v>
      </c>
    </row>
    <row r="71" spans="1:25" ht="12.75">
      <c r="A71" s="215"/>
      <c r="B71" s="217"/>
      <c r="C71" s="202"/>
      <c r="D71" s="203"/>
      <c r="E71" s="28">
        <v>3722</v>
      </c>
      <c r="F71" s="54">
        <v>5169</v>
      </c>
      <c r="G71" s="33"/>
      <c r="H71" s="118"/>
      <c r="I71" s="29" t="s">
        <v>106</v>
      </c>
      <c r="J71" s="218"/>
      <c r="K71" s="115">
        <v>13786.7</v>
      </c>
      <c r="L71" s="116">
        <v>15687</v>
      </c>
      <c r="M71" s="117">
        <v>18106.4</v>
      </c>
      <c r="N71" s="116">
        <v>17725.5</v>
      </c>
      <c r="O71" s="116">
        <v>17177.5</v>
      </c>
      <c r="P71" s="117">
        <v>18315</v>
      </c>
      <c r="Q71" s="117">
        <v>18629.6</v>
      </c>
      <c r="R71" s="117">
        <v>19000</v>
      </c>
      <c r="S71" s="243">
        <v>18736</v>
      </c>
      <c r="T71" s="243">
        <v>17200</v>
      </c>
      <c r="U71" s="259">
        <v>20000</v>
      </c>
      <c r="V71" s="117">
        <v>20900</v>
      </c>
      <c r="W71" s="117">
        <v>20900</v>
      </c>
      <c r="X71" s="90">
        <f t="shared" si="0"/>
        <v>106.7463706233988</v>
      </c>
      <c r="Y71" s="39" t="s">
        <v>229</v>
      </c>
    </row>
    <row r="72" spans="1:25" ht="12.75" hidden="1">
      <c r="A72" s="219"/>
      <c r="B72" s="214"/>
      <c r="C72" s="213"/>
      <c r="D72" s="220"/>
      <c r="E72" s="28">
        <v>3722</v>
      </c>
      <c r="F72" s="52">
        <v>5213</v>
      </c>
      <c r="G72" s="32"/>
      <c r="H72" s="118"/>
      <c r="I72" s="29" t="s">
        <v>106</v>
      </c>
      <c r="J72" s="221"/>
      <c r="K72" s="119">
        <v>2853</v>
      </c>
      <c r="L72" s="120">
        <v>0</v>
      </c>
      <c r="M72" s="121">
        <v>0</v>
      </c>
      <c r="N72" s="120">
        <v>0</v>
      </c>
      <c r="O72" s="120">
        <v>0</v>
      </c>
      <c r="P72" s="121">
        <v>0</v>
      </c>
      <c r="Q72" s="121">
        <v>0</v>
      </c>
      <c r="R72" s="121">
        <v>0</v>
      </c>
      <c r="S72" s="244">
        <v>0</v>
      </c>
      <c r="T72" s="244">
        <v>0</v>
      </c>
      <c r="U72" s="259">
        <v>0</v>
      </c>
      <c r="V72" s="117">
        <v>0</v>
      </c>
      <c r="W72" s="117"/>
      <c r="X72" s="90" t="e">
        <f t="shared" si="0"/>
        <v>#DIV/0!</v>
      </c>
      <c r="Y72" s="122" t="s">
        <v>45</v>
      </c>
    </row>
    <row r="73" spans="1:25" ht="12.75" hidden="1">
      <c r="A73" s="219"/>
      <c r="B73" s="214"/>
      <c r="C73" s="213"/>
      <c r="D73" s="220"/>
      <c r="E73" s="30">
        <v>3722</v>
      </c>
      <c r="F73" s="54">
        <v>5909</v>
      </c>
      <c r="G73" s="33"/>
      <c r="H73" s="123"/>
      <c r="I73" s="29" t="s">
        <v>106</v>
      </c>
      <c r="J73" s="218"/>
      <c r="K73" s="115"/>
      <c r="L73" s="124"/>
      <c r="M73" s="125"/>
      <c r="N73" s="124"/>
      <c r="O73" s="124">
        <v>0</v>
      </c>
      <c r="P73" s="125">
        <v>0</v>
      </c>
      <c r="Q73" s="125">
        <v>0</v>
      </c>
      <c r="R73" s="125">
        <v>0</v>
      </c>
      <c r="S73" s="245">
        <v>0</v>
      </c>
      <c r="T73" s="245">
        <v>0</v>
      </c>
      <c r="U73" s="260">
        <v>0</v>
      </c>
      <c r="V73" s="121">
        <v>0</v>
      </c>
      <c r="W73" s="121"/>
      <c r="X73" s="90" t="e">
        <f t="shared" si="0"/>
        <v>#DIV/0!</v>
      </c>
      <c r="Y73" s="126" t="s">
        <v>81</v>
      </c>
    </row>
    <row r="74" spans="1:25" ht="13.5" thickBot="1">
      <c r="A74" s="213"/>
      <c r="B74" s="214"/>
      <c r="C74" s="213"/>
      <c r="D74" s="220"/>
      <c r="E74" s="28"/>
      <c r="F74" s="52"/>
      <c r="G74" s="222"/>
      <c r="H74" s="32"/>
      <c r="I74" s="29"/>
      <c r="J74" s="28"/>
      <c r="K74" s="127">
        <f aca="true" t="shared" si="15" ref="K74:S74">SUM(K70:K72)</f>
        <v>16663.1</v>
      </c>
      <c r="L74" s="127">
        <f t="shared" si="15"/>
        <v>15710.9</v>
      </c>
      <c r="M74" s="127">
        <f t="shared" si="15"/>
        <v>18135.600000000002</v>
      </c>
      <c r="N74" s="127">
        <f t="shared" si="15"/>
        <v>17766.2</v>
      </c>
      <c r="O74" s="127">
        <f t="shared" si="15"/>
        <v>17237.9</v>
      </c>
      <c r="P74" s="127">
        <f>SUM(P70:P72)+4.2</f>
        <v>18387.2</v>
      </c>
      <c r="Q74" s="127">
        <f>SUM(Q70:Q73)</f>
        <v>18705.6</v>
      </c>
      <c r="R74" s="127">
        <f t="shared" si="15"/>
        <v>19060</v>
      </c>
      <c r="S74" s="246">
        <f t="shared" si="15"/>
        <v>18802.1</v>
      </c>
      <c r="T74" s="246">
        <f>SUM(T70:T73)</f>
        <v>17259</v>
      </c>
      <c r="U74" s="261">
        <f>SUM(U70:U73)</f>
        <v>20065</v>
      </c>
      <c r="V74" s="127">
        <f>SUM(V70:V73)</f>
        <v>20965</v>
      </c>
      <c r="W74" s="127">
        <f>SUM(W70:W73)</f>
        <v>20965</v>
      </c>
      <c r="X74" s="90">
        <f t="shared" si="0"/>
        <v>106.71680291031322</v>
      </c>
      <c r="Y74" s="128" t="s">
        <v>224</v>
      </c>
    </row>
    <row r="75" spans="1:25" ht="25.5" customHeight="1" thickBot="1">
      <c r="A75" s="49"/>
      <c r="B75" s="50"/>
      <c r="C75" s="50"/>
      <c r="D75" s="50"/>
      <c r="E75" s="51"/>
      <c r="F75" s="50"/>
      <c r="G75" s="50"/>
      <c r="H75" s="50"/>
      <c r="I75" s="50"/>
      <c r="J75" s="51"/>
      <c r="K75" s="129" t="e">
        <f>SUM(K74,K62,K48,K41,K38,K31,K25,K18)+#REF!+K63+K64</f>
        <v>#REF!</v>
      </c>
      <c r="L75" s="129" t="e">
        <f>SUM(L74,L62,L48,L41,L38,L31,L25,L18)+#REF!+L63+L64</f>
        <v>#REF!</v>
      </c>
      <c r="M75" s="129" t="e">
        <f>SUM(M74,M62,M48,M41,M38,M31,M25,M18)+#REF!+M63+M64</f>
        <v>#REF!</v>
      </c>
      <c r="N75" s="129">
        <f>SUM(N18,N25,N28,N31,N38,N41,N48,N62,N74)</f>
        <v>41417</v>
      </c>
      <c r="O75" s="129">
        <f>SUM(O18,O25,O28,O31,O38,O41,O48,O62,O74)</f>
        <v>40197</v>
      </c>
      <c r="P75" s="129">
        <f aca="true" t="shared" si="16" ref="P75:W75">SUM(P18,P25,P28,P31,P38,P41,P48,P62,P74)+P32+P33+P68+P69</f>
        <v>40465.1</v>
      </c>
      <c r="Q75" s="129">
        <f t="shared" si="16"/>
        <v>43012.1</v>
      </c>
      <c r="R75" s="129">
        <f t="shared" si="16"/>
        <v>41778</v>
      </c>
      <c r="S75" s="129">
        <f t="shared" si="16"/>
        <v>66177.1</v>
      </c>
      <c r="T75" s="129">
        <f t="shared" si="16"/>
        <v>40309</v>
      </c>
      <c r="U75" s="262">
        <f t="shared" si="16"/>
        <v>50805</v>
      </c>
      <c r="V75" s="129">
        <f t="shared" si="16"/>
        <v>51385</v>
      </c>
      <c r="W75" s="129">
        <f t="shared" si="16"/>
        <v>50935</v>
      </c>
      <c r="X75" s="130">
        <f>U75/S75*100</f>
        <v>76.7712698199226</v>
      </c>
      <c r="Y75" s="411" t="s">
        <v>219</v>
      </c>
    </row>
    <row r="77" s="81" customFormat="1" ht="12.75"/>
    <row r="78" s="81" customFormat="1" ht="12.75"/>
    <row r="79" s="81" customFormat="1" ht="12.75"/>
    <row r="80" spans="10:25" ht="18"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</row>
  </sheetData>
  <sheetProtection/>
  <printOptions/>
  <pageMargins left="0.7874015748031497" right="0.3937007874015748" top="0.5905511811023623" bottom="0.3937007874015748" header="0.5118110236220472" footer="0.31496062992125984"/>
  <pageSetup fitToHeight="1" fitToWidth="1" horizontalDpi="600" verticalDpi="600" orientation="landscape" paperSize="8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72"/>
  <sheetViews>
    <sheetView zoomScale="75" zoomScaleNormal="75" zoomScalePageLayoutView="0" workbookViewId="0" topLeftCell="E19">
      <selection activeCell="U67" sqref="U67"/>
    </sheetView>
  </sheetViews>
  <sheetFormatPr defaultColWidth="9.140625" defaultRowHeight="12.75"/>
  <cols>
    <col min="1" max="2" width="5.8515625" style="197" hidden="1" customWidth="1"/>
    <col min="3" max="3" width="5.7109375" style="197" hidden="1" customWidth="1"/>
    <col min="4" max="4" width="4.7109375" style="197" hidden="1" customWidth="1"/>
    <col min="5" max="5" width="6.7109375" style="197" customWidth="1"/>
    <col min="6" max="6" width="7.7109375" style="197" customWidth="1"/>
    <col min="7" max="7" width="4.7109375" style="197" hidden="1" customWidth="1"/>
    <col min="8" max="8" width="6.57421875" style="197" hidden="1" customWidth="1"/>
    <col min="9" max="9" width="5.7109375" style="197" customWidth="1"/>
    <col min="10" max="10" width="8.28125" style="197" customWidth="1"/>
    <col min="11" max="12" width="9.140625" style="197" hidden="1" customWidth="1"/>
    <col min="13" max="13" width="9.57421875" style="197" hidden="1" customWidth="1"/>
    <col min="14" max="14" width="10.140625" style="197" hidden="1" customWidth="1"/>
    <col min="15" max="15" width="9.7109375" style="197" hidden="1" customWidth="1"/>
    <col min="16" max="16" width="10.7109375" style="197" customWidth="1"/>
    <col min="17" max="17" width="11.421875" style="197" customWidth="1"/>
    <col min="18" max="18" width="10.140625" style="197" hidden="1" customWidth="1"/>
    <col min="19" max="19" width="11.140625" style="197" customWidth="1"/>
    <col min="20" max="20" width="11.421875" style="197" customWidth="1"/>
    <col min="21" max="21" width="12.57421875" style="199" customWidth="1"/>
    <col min="22" max="22" width="11.421875" style="197" customWidth="1"/>
    <col min="23" max="23" width="12.140625" style="197" customWidth="1"/>
    <col min="24" max="24" width="10.00390625" style="197" hidden="1" customWidth="1"/>
    <col min="25" max="25" width="136.8515625" style="197" customWidth="1"/>
    <col min="26" max="26" width="6.00390625" style="197" hidden="1" customWidth="1"/>
    <col min="27" max="16384" width="9.140625" style="197" customWidth="1"/>
  </cols>
  <sheetData>
    <row r="1" spans="5:21" s="57" customFormat="1" ht="18">
      <c r="E1" s="417" t="s">
        <v>0</v>
      </c>
      <c r="U1" s="80"/>
    </row>
    <row r="2" spans="1:25" s="1" customFormat="1" ht="18">
      <c r="A2" s="82"/>
      <c r="B2" s="82"/>
      <c r="C2" s="82"/>
      <c r="D2" s="82"/>
      <c r="E2" s="82"/>
      <c r="F2" s="82"/>
      <c r="G2" s="82"/>
      <c r="U2" s="268"/>
      <c r="Y2" s="83" t="s">
        <v>88</v>
      </c>
    </row>
    <row r="3" spans="1:21" s="57" customFormat="1" ht="18">
      <c r="A3" s="58"/>
      <c r="B3" s="58"/>
      <c r="C3" s="58"/>
      <c r="D3" s="58"/>
      <c r="E3" s="416" t="s">
        <v>105</v>
      </c>
      <c r="F3" s="58"/>
      <c r="G3" s="58"/>
      <c r="U3" s="80"/>
    </row>
    <row r="4" spans="1:26" ht="7.5" customHeight="1" thickBot="1">
      <c r="A4" s="4"/>
      <c r="B4" s="4"/>
      <c r="C4" s="4"/>
      <c r="D4" s="4"/>
      <c r="E4" s="3"/>
      <c r="F4" s="3"/>
      <c r="G4" s="4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77"/>
      <c r="V4" s="3"/>
      <c r="W4" s="3"/>
      <c r="X4" s="3"/>
      <c r="Y4" s="3"/>
      <c r="Z4" s="223"/>
    </row>
    <row r="5" spans="1:26" s="199" customFormat="1" ht="12.75">
      <c r="A5" s="59" t="s">
        <v>14</v>
      </c>
      <c r="B5" s="60" t="s">
        <v>16</v>
      </c>
      <c r="C5" s="61" t="s">
        <v>13</v>
      </c>
      <c r="D5" s="62" t="s">
        <v>12</v>
      </c>
      <c r="E5" s="61" t="s">
        <v>1</v>
      </c>
      <c r="F5" s="64" t="s">
        <v>2</v>
      </c>
      <c r="G5" s="64" t="s">
        <v>3</v>
      </c>
      <c r="H5" s="64" t="s">
        <v>4</v>
      </c>
      <c r="I5" s="65" t="s">
        <v>5</v>
      </c>
      <c r="J5" s="64" t="s">
        <v>6</v>
      </c>
      <c r="K5" s="63"/>
      <c r="L5" s="64"/>
      <c r="M5" s="64"/>
      <c r="N5" s="64" t="s">
        <v>67</v>
      </c>
      <c r="O5" s="64" t="s">
        <v>67</v>
      </c>
      <c r="P5" s="65" t="s">
        <v>67</v>
      </c>
      <c r="Q5" s="64" t="s">
        <v>67</v>
      </c>
      <c r="R5" s="64" t="s">
        <v>32</v>
      </c>
      <c r="S5" s="64" t="s">
        <v>67</v>
      </c>
      <c r="T5" s="64" t="s">
        <v>93</v>
      </c>
      <c r="U5" s="263" t="s">
        <v>32</v>
      </c>
      <c r="V5" s="64" t="s">
        <v>32</v>
      </c>
      <c r="W5" s="64" t="s">
        <v>32</v>
      </c>
      <c r="X5" s="60" t="s">
        <v>33</v>
      </c>
      <c r="Y5" s="67" t="s">
        <v>17</v>
      </c>
      <c r="Z5" s="68"/>
    </row>
    <row r="6" spans="1:26" s="199" customFormat="1" ht="13.5" thickBot="1">
      <c r="A6" s="69"/>
      <c r="B6" s="70" t="s">
        <v>15</v>
      </c>
      <c r="C6" s="71"/>
      <c r="D6" s="72"/>
      <c r="E6" s="71" t="s">
        <v>7</v>
      </c>
      <c r="F6" s="74"/>
      <c r="G6" s="74"/>
      <c r="H6" s="74"/>
      <c r="I6" s="75"/>
      <c r="J6" s="74"/>
      <c r="K6" s="73">
        <v>2003</v>
      </c>
      <c r="L6" s="74">
        <v>2004</v>
      </c>
      <c r="M6" s="74">
        <v>2005</v>
      </c>
      <c r="N6" s="74">
        <v>2006</v>
      </c>
      <c r="O6" s="74">
        <v>2007</v>
      </c>
      <c r="P6" s="75">
        <v>2008</v>
      </c>
      <c r="Q6" s="74">
        <v>2009</v>
      </c>
      <c r="R6" s="74">
        <v>2010</v>
      </c>
      <c r="S6" s="74">
        <v>2010</v>
      </c>
      <c r="T6" s="74">
        <v>2011</v>
      </c>
      <c r="U6" s="264">
        <v>2012</v>
      </c>
      <c r="V6" s="74">
        <v>2013</v>
      </c>
      <c r="W6" s="74">
        <v>2014</v>
      </c>
      <c r="X6" s="131" t="s">
        <v>89</v>
      </c>
      <c r="Y6" s="76"/>
      <c r="Z6" s="224"/>
    </row>
    <row r="7" spans="1:26" ht="17.25" thickBot="1" thickTop="1">
      <c r="A7" s="22" t="s">
        <v>9</v>
      </c>
      <c r="B7" s="23" t="s">
        <v>11</v>
      </c>
      <c r="C7" s="22" t="s">
        <v>9</v>
      </c>
      <c r="D7" s="53" t="s">
        <v>11</v>
      </c>
      <c r="E7" s="55" t="s">
        <v>8</v>
      </c>
      <c r="F7" s="88" t="s">
        <v>8</v>
      </c>
      <c r="G7" s="5" t="s">
        <v>9</v>
      </c>
      <c r="H7" s="5" t="s">
        <v>10</v>
      </c>
      <c r="I7" s="25" t="s">
        <v>8</v>
      </c>
      <c r="J7" s="5" t="s">
        <v>11</v>
      </c>
      <c r="K7" s="132"/>
      <c r="L7" s="38"/>
      <c r="M7" s="38"/>
      <c r="N7" s="38"/>
      <c r="O7" s="38"/>
      <c r="P7" s="133"/>
      <c r="Q7" s="133"/>
      <c r="R7" s="133"/>
      <c r="S7" s="247"/>
      <c r="T7" s="247"/>
      <c r="U7" s="265"/>
      <c r="V7" s="38"/>
      <c r="W7" s="38"/>
      <c r="X7" s="134"/>
      <c r="Y7" s="40" t="s">
        <v>35</v>
      </c>
      <c r="Z7" s="225"/>
    </row>
    <row r="8" spans="1:26" ht="13.5" thickTop="1">
      <c r="A8" s="135"/>
      <c r="B8" s="136"/>
      <c r="C8" s="137"/>
      <c r="D8" s="138"/>
      <c r="E8" s="139">
        <v>3745</v>
      </c>
      <c r="F8" s="27">
        <v>5021</v>
      </c>
      <c r="G8" s="140"/>
      <c r="H8" s="141"/>
      <c r="I8" s="29" t="s">
        <v>106</v>
      </c>
      <c r="J8" s="27">
        <v>234</v>
      </c>
      <c r="K8" s="142">
        <v>23.2</v>
      </c>
      <c r="L8" s="90">
        <v>6.4</v>
      </c>
      <c r="M8" s="89">
        <v>4.6</v>
      </c>
      <c r="N8" s="90">
        <v>2.6</v>
      </c>
      <c r="O8" s="90">
        <v>0.7</v>
      </c>
      <c r="P8" s="143">
        <v>0.9</v>
      </c>
      <c r="Q8" s="144">
        <v>0.8</v>
      </c>
      <c r="R8" s="144">
        <v>6</v>
      </c>
      <c r="S8" s="248">
        <v>0.6</v>
      </c>
      <c r="T8" s="248">
        <v>3</v>
      </c>
      <c r="U8" s="255">
        <v>6</v>
      </c>
      <c r="V8" s="89">
        <v>6</v>
      </c>
      <c r="W8" s="89">
        <v>6</v>
      </c>
      <c r="X8" s="145">
        <f>+U8/S8*100</f>
        <v>1000</v>
      </c>
      <c r="Y8" s="279" t="s">
        <v>41</v>
      </c>
      <c r="Z8" s="226"/>
    </row>
    <row r="9" spans="1:26" ht="12.75">
      <c r="A9" s="146"/>
      <c r="B9" s="147"/>
      <c r="C9" s="137"/>
      <c r="D9" s="148"/>
      <c r="E9" s="46">
        <v>3745</v>
      </c>
      <c r="F9" s="28">
        <v>5031</v>
      </c>
      <c r="G9" s="227"/>
      <c r="H9" s="118"/>
      <c r="I9" s="29" t="s">
        <v>106</v>
      </c>
      <c r="J9" s="28"/>
      <c r="K9" s="149">
        <v>4.6</v>
      </c>
      <c r="L9" s="90">
        <v>0</v>
      </c>
      <c r="M9" s="89">
        <v>0</v>
      </c>
      <c r="N9" s="90">
        <v>0</v>
      </c>
      <c r="O9" s="90">
        <v>0</v>
      </c>
      <c r="P9" s="143">
        <v>0</v>
      </c>
      <c r="Q9" s="144">
        <v>0</v>
      </c>
      <c r="R9" s="144">
        <v>2</v>
      </c>
      <c r="S9" s="248">
        <v>0</v>
      </c>
      <c r="T9" s="248">
        <v>0</v>
      </c>
      <c r="U9" s="255">
        <v>2</v>
      </c>
      <c r="V9" s="89">
        <v>6</v>
      </c>
      <c r="W9" s="89">
        <v>6</v>
      </c>
      <c r="X9" s="145" t="e">
        <f aca="true" t="shared" si="0" ref="X9:X61">+U9/S9*100</f>
        <v>#DIV/0!</v>
      </c>
      <c r="Y9" s="279" t="s">
        <v>19</v>
      </c>
      <c r="Z9" s="226"/>
    </row>
    <row r="10" spans="1:26" ht="12.75">
      <c r="A10" s="150"/>
      <c r="B10" s="151"/>
      <c r="C10" s="137"/>
      <c r="D10" s="148"/>
      <c r="E10" s="46">
        <v>3745</v>
      </c>
      <c r="F10" s="28">
        <v>5032</v>
      </c>
      <c r="G10" s="33"/>
      <c r="H10" s="118"/>
      <c r="I10" s="29" t="s">
        <v>106</v>
      </c>
      <c r="J10" s="28"/>
      <c r="K10" s="152">
        <v>1.6</v>
      </c>
      <c r="L10" s="90">
        <v>0</v>
      </c>
      <c r="M10" s="89">
        <v>0</v>
      </c>
      <c r="N10" s="90">
        <v>0</v>
      </c>
      <c r="O10" s="90">
        <v>0</v>
      </c>
      <c r="P10" s="143">
        <v>0</v>
      </c>
      <c r="Q10" s="144">
        <v>0</v>
      </c>
      <c r="R10" s="144">
        <v>0</v>
      </c>
      <c r="S10" s="248">
        <v>0</v>
      </c>
      <c r="T10" s="248">
        <v>0</v>
      </c>
      <c r="U10" s="255">
        <v>0</v>
      </c>
      <c r="V10" s="89">
        <v>0</v>
      </c>
      <c r="W10" s="89">
        <v>0</v>
      </c>
      <c r="X10" s="145" t="e">
        <f t="shared" si="0"/>
        <v>#DIV/0!</v>
      </c>
      <c r="Y10" s="279" t="s">
        <v>20</v>
      </c>
      <c r="Z10" s="226"/>
    </row>
    <row r="11" spans="1:26" ht="12.75">
      <c r="A11" s="150"/>
      <c r="B11" s="151"/>
      <c r="C11" s="137"/>
      <c r="D11" s="148"/>
      <c r="E11" s="46">
        <v>3745</v>
      </c>
      <c r="F11" s="28">
        <v>5151</v>
      </c>
      <c r="G11" s="227"/>
      <c r="H11" s="33"/>
      <c r="I11" s="29" t="s">
        <v>106</v>
      </c>
      <c r="J11" s="28"/>
      <c r="K11" s="152">
        <v>2.3</v>
      </c>
      <c r="L11" s="102">
        <v>14.3</v>
      </c>
      <c r="M11" s="98">
        <v>7.8</v>
      </c>
      <c r="N11" s="102">
        <v>14.3</v>
      </c>
      <c r="O11" s="102">
        <v>22.4</v>
      </c>
      <c r="P11" s="153">
        <v>0.8</v>
      </c>
      <c r="Q11" s="154">
        <v>0</v>
      </c>
      <c r="R11" s="154">
        <v>30</v>
      </c>
      <c r="S11" s="248">
        <v>3.7</v>
      </c>
      <c r="T11" s="248">
        <v>5</v>
      </c>
      <c r="U11" s="255">
        <v>33</v>
      </c>
      <c r="V11" s="98">
        <v>33</v>
      </c>
      <c r="W11" s="98">
        <v>33</v>
      </c>
      <c r="X11" s="145">
        <f t="shared" si="0"/>
        <v>891.8918918918919</v>
      </c>
      <c r="Y11" s="279" t="s">
        <v>44</v>
      </c>
      <c r="Z11" s="226"/>
    </row>
    <row r="12" spans="1:26" ht="12.75">
      <c r="A12" s="155"/>
      <c r="B12" s="156"/>
      <c r="C12" s="137"/>
      <c r="D12" s="148"/>
      <c r="E12" s="47">
        <v>3745</v>
      </c>
      <c r="F12" s="30">
        <v>5169</v>
      </c>
      <c r="G12" s="33"/>
      <c r="H12" s="33"/>
      <c r="I12" s="29" t="s">
        <v>106</v>
      </c>
      <c r="J12" s="30"/>
      <c r="K12" s="152">
        <v>292.5</v>
      </c>
      <c r="L12" s="92">
        <v>285.5</v>
      </c>
      <c r="M12" s="157">
        <v>324.2</v>
      </c>
      <c r="N12" s="92">
        <v>334.3</v>
      </c>
      <c r="O12" s="92">
        <v>371.6</v>
      </c>
      <c r="P12" s="143">
        <v>382.6</v>
      </c>
      <c r="Q12" s="144">
        <v>391.2</v>
      </c>
      <c r="R12" s="144">
        <v>300</v>
      </c>
      <c r="S12" s="248">
        <v>378.3</v>
      </c>
      <c r="T12" s="248">
        <v>360</v>
      </c>
      <c r="U12" s="255">
        <v>400</v>
      </c>
      <c r="V12" s="89">
        <v>400</v>
      </c>
      <c r="W12" s="89">
        <v>400</v>
      </c>
      <c r="X12" s="145">
        <f t="shared" si="0"/>
        <v>105.73618821041502</v>
      </c>
      <c r="Y12" s="282" t="s">
        <v>84</v>
      </c>
      <c r="Z12" s="226"/>
    </row>
    <row r="13" spans="1:26" ht="12.75">
      <c r="A13" s="155"/>
      <c r="B13" s="156"/>
      <c r="C13" s="137"/>
      <c r="D13" s="148"/>
      <c r="E13" s="47"/>
      <c r="F13" s="30"/>
      <c r="G13" s="33"/>
      <c r="H13" s="33"/>
      <c r="I13" s="29"/>
      <c r="J13" s="26"/>
      <c r="K13" s="158">
        <f aca="true" t="shared" si="1" ref="K13:W13">SUM(K8:K12)</f>
        <v>324.2</v>
      </c>
      <c r="L13" s="100">
        <f t="shared" si="1"/>
        <v>306.2</v>
      </c>
      <c r="M13" s="100">
        <f t="shared" si="1"/>
        <v>336.59999999999997</v>
      </c>
      <c r="N13" s="100">
        <f t="shared" si="1"/>
        <v>351.2</v>
      </c>
      <c r="O13" s="100">
        <f t="shared" si="1"/>
        <v>394.70000000000005</v>
      </c>
      <c r="P13" s="100">
        <f t="shared" si="1"/>
        <v>384.3</v>
      </c>
      <c r="Q13" s="159">
        <f aca="true" t="shared" si="2" ref="Q13:V13">SUM(Q8:Q12)</f>
        <v>392</v>
      </c>
      <c r="R13" s="159">
        <f t="shared" si="2"/>
        <v>338</v>
      </c>
      <c r="S13" s="249">
        <f t="shared" si="2"/>
        <v>382.6</v>
      </c>
      <c r="T13" s="249">
        <f t="shared" si="2"/>
        <v>368</v>
      </c>
      <c r="U13" s="258">
        <f t="shared" si="2"/>
        <v>441</v>
      </c>
      <c r="V13" s="100">
        <f t="shared" si="2"/>
        <v>445</v>
      </c>
      <c r="W13" s="100">
        <f t="shared" si="1"/>
        <v>445</v>
      </c>
      <c r="X13" s="145">
        <f t="shared" si="0"/>
        <v>115.26398327234708</v>
      </c>
      <c r="Y13" s="280" t="s">
        <v>50</v>
      </c>
      <c r="Z13" s="226"/>
    </row>
    <row r="14" spans="1:26" ht="14.25">
      <c r="A14" s="202"/>
      <c r="B14" s="228"/>
      <c r="C14" s="202"/>
      <c r="D14" s="203"/>
      <c r="E14" s="47">
        <v>3745</v>
      </c>
      <c r="F14" s="208">
        <v>5011</v>
      </c>
      <c r="G14" s="208"/>
      <c r="H14" s="112"/>
      <c r="I14" s="29" t="s">
        <v>106</v>
      </c>
      <c r="J14" s="26">
        <v>235</v>
      </c>
      <c r="K14" s="160">
        <v>132.4</v>
      </c>
      <c r="L14" s="229">
        <v>104.8</v>
      </c>
      <c r="M14" s="101">
        <v>120.5</v>
      </c>
      <c r="N14" s="229">
        <v>116.4</v>
      </c>
      <c r="O14" s="229">
        <v>63.1</v>
      </c>
      <c r="P14" s="230">
        <v>215.6</v>
      </c>
      <c r="Q14" s="161">
        <v>292.5</v>
      </c>
      <c r="R14" s="161">
        <v>400</v>
      </c>
      <c r="S14" s="250">
        <v>350.6</v>
      </c>
      <c r="T14" s="250">
        <v>460</v>
      </c>
      <c r="U14" s="257">
        <v>500</v>
      </c>
      <c r="V14" s="101">
        <v>500</v>
      </c>
      <c r="W14" s="101">
        <v>500</v>
      </c>
      <c r="X14" s="145">
        <f t="shared" si="0"/>
        <v>142.6126640045636</v>
      </c>
      <c r="Y14" s="279" t="s">
        <v>119</v>
      </c>
      <c r="Z14" s="6"/>
    </row>
    <row r="15" spans="1:26" ht="14.25">
      <c r="A15" s="202"/>
      <c r="B15" s="228"/>
      <c r="C15" s="202"/>
      <c r="D15" s="203"/>
      <c r="E15" s="139">
        <v>3745</v>
      </c>
      <c r="F15" s="231">
        <v>5021</v>
      </c>
      <c r="G15" s="231"/>
      <c r="H15" s="162"/>
      <c r="I15" s="29" t="s">
        <v>106</v>
      </c>
      <c r="J15" s="26"/>
      <c r="K15" s="230">
        <v>0</v>
      </c>
      <c r="L15" s="229">
        <v>0</v>
      </c>
      <c r="M15" s="101">
        <v>269.4</v>
      </c>
      <c r="N15" s="102">
        <v>216.4</v>
      </c>
      <c r="O15" s="102">
        <v>246</v>
      </c>
      <c r="P15" s="230">
        <v>303.3</v>
      </c>
      <c r="Q15" s="161">
        <v>239.8</v>
      </c>
      <c r="R15" s="161">
        <v>0</v>
      </c>
      <c r="S15" s="250">
        <v>122.2</v>
      </c>
      <c r="T15" s="250">
        <v>0</v>
      </c>
      <c r="U15" s="257">
        <v>0</v>
      </c>
      <c r="V15" s="101">
        <v>0</v>
      </c>
      <c r="W15" s="101">
        <v>0</v>
      </c>
      <c r="X15" s="145">
        <f t="shared" si="0"/>
        <v>0</v>
      </c>
      <c r="Y15" s="279" t="s">
        <v>40</v>
      </c>
      <c r="Z15" s="6"/>
    </row>
    <row r="16" spans="1:26" ht="14.25">
      <c r="A16" s="207"/>
      <c r="B16" s="206"/>
      <c r="C16" s="202"/>
      <c r="D16" s="203"/>
      <c r="E16" s="46">
        <v>3745</v>
      </c>
      <c r="F16" s="30">
        <v>5031</v>
      </c>
      <c r="G16" s="30"/>
      <c r="H16" s="30"/>
      <c r="I16" s="29" t="s">
        <v>106</v>
      </c>
      <c r="J16" s="30"/>
      <c r="K16" s="164">
        <v>34.7</v>
      </c>
      <c r="L16" s="165">
        <v>27.5</v>
      </c>
      <c r="M16" s="166">
        <v>31.6</v>
      </c>
      <c r="N16" s="165">
        <v>31.1</v>
      </c>
      <c r="O16" s="165">
        <v>24</v>
      </c>
      <c r="P16" s="167">
        <v>58.3</v>
      </c>
      <c r="Q16" s="168">
        <v>82.5</v>
      </c>
      <c r="R16" s="168">
        <v>100</v>
      </c>
      <c r="S16" s="179">
        <v>90.6</v>
      </c>
      <c r="T16" s="179">
        <v>115</v>
      </c>
      <c r="U16" s="269">
        <v>125</v>
      </c>
      <c r="V16" s="166">
        <v>125</v>
      </c>
      <c r="W16" s="166">
        <v>125</v>
      </c>
      <c r="X16" s="145">
        <f t="shared" si="0"/>
        <v>137.96909492273733</v>
      </c>
      <c r="Y16" s="279" t="s">
        <v>120</v>
      </c>
      <c r="Z16" s="6"/>
    </row>
    <row r="17" spans="1:26" ht="14.25">
      <c r="A17" s="202"/>
      <c r="B17" s="206"/>
      <c r="C17" s="202"/>
      <c r="D17" s="203"/>
      <c r="E17" s="46">
        <v>3745</v>
      </c>
      <c r="F17" s="30">
        <v>5032</v>
      </c>
      <c r="G17" s="30"/>
      <c r="H17" s="30"/>
      <c r="I17" s="29" t="s">
        <v>106</v>
      </c>
      <c r="J17" s="30"/>
      <c r="K17" s="164">
        <v>8.3</v>
      </c>
      <c r="L17" s="165">
        <v>7.5</v>
      </c>
      <c r="M17" s="166">
        <v>10.9</v>
      </c>
      <c r="N17" s="165">
        <v>10.8</v>
      </c>
      <c r="O17" s="165">
        <v>8.3</v>
      </c>
      <c r="P17" s="167">
        <v>20.2</v>
      </c>
      <c r="Q17" s="168">
        <v>29.7</v>
      </c>
      <c r="R17" s="168">
        <v>35</v>
      </c>
      <c r="S17" s="179">
        <v>32.6</v>
      </c>
      <c r="T17" s="179">
        <v>42</v>
      </c>
      <c r="U17" s="269">
        <v>45</v>
      </c>
      <c r="V17" s="166">
        <v>45</v>
      </c>
      <c r="W17" s="166">
        <v>45</v>
      </c>
      <c r="X17" s="145">
        <f t="shared" si="0"/>
        <v>138.03680981595093</v>
      </c>
      <c r="Y17" s="279" t="s">
        <v>121</v>
      </c>
      <c r="Z17" s="6"/>
    </row>
    <row r="18" spans="1:26" ht="14.25">
      <c r="A18" s="202"/>
      <c r="B18" s="206"/>
      <c r="C18" s="202"/>
      <c r="D18" s="203"/>
      <c r="E18" s="46">
        <v>3745</v>
      </c>
      <c r="F18" s="30">
        <v>5134</v>
      </c>
      <c r="G18" s="30"/>
      <c r="H18" s="30"/>
      <c r="I18" s="29" t="s">
        <v>106</v>
      </c>
      <c r="J18" s="30"/>
      <c r="K18" s="164">
        <v>0</v>
      </c>
      <c r="L18" s="165">
        <v>0</v>
      </c>
      <c r="M18" s="166">
        <v>0</v>
      </c>
      <c r="N18" s="165">
        <v>2.8</v>
      </c>
      <c r="O18" s="165">
        <v>0</v>
      </c>
      <c r="P18" s="167">
        <v>5.6</v>
      </c>
      <c r="Q18" s="168">
        <v>3.6</v>
      </c>
      <c r="R18" s="168">
        <v>10</v>
      </c>
      <c r="S18" s="179">
        <v>0</v>
      </c>
      <c r="T18" s="179">
        <v>5</v>
      </c>
      <c r="U18" s="269">
        <v>10</v>
      </c>
      <c r="V18" s="166">
        <v>10</v>
      </c>
      <c r="W18" s="166">
        <v>10</v>
      </c>
      <c r="X18" s="145" t="e">
        <f t="shared" si="0"/>
        <v>#DIV/0!</v>
      </c>
      <c r="Y18" s="279" t="s">
        <v>61</v>
      </c>
      <c r="Z18" s="6"/>
    </row>
    <row r="19" spans="1:26" ht="14.25">
      <c r="A19" s="202"/>
      <c r="B19" s="206"/>
      <c r="C19" s="202"/>
      <c r="D19" s="203"/>
      <c r="E19" s="46">
        <v>3745</v>
      </c>
      <c r="F19" s="30">
        <v>5038</v>
      </c>
      <c r="G19" s="30"/>
      <c r="H19" s="30"/>
      <c r="I19" s="29" t="s">
        <v>106</v>
      </c>
      <c r="J19" s="30"/>
      <c r="K19" s="164">
        <v>0.2</v>
      </c>
      <c r="L19" s="165">
        <v>0</v>
      </c>
      <c r="M19" s="166">
        <v>0</v>
      </c>
      <c r="N19" s="165">
        <v>0</v>
      </c>
      <c r="O19" s="165">
        <v>0</v>
      </c>
      <c r="P19" s="167">
        <v>0</v>
      </c>
      <c r="Q19" s="168">
        <v>1</v>
      </c>
      <c r="R19" s="168">
        <v>1</v>
      </c>
      <c r="S19" s="179">
        <v>0</v>
      </c>
      <c r="T19" s="179">
        <v>1</v>
      </c>
      <c r="U19" s="269">
        <v>1</v>
      </c>
      <c r="V19" s="166">
        <v>1</v>
      </c>
      <c r="W19" s="166">
        <v>1</v>
      </c>
      <c r="X19" s="145" t="e">
        <f t="shared" si="0"/>
        <v>#DIV/0!</v>
      </c>
      <c r="Y19" s="279" t="s">
        <v>21</v>
      </c>
      <c r="Z19" s="6"/>
    </row>
    <row r="20" spans="1:26" ht="14.25">
      <c r="A20" s="207"/>
      <c r="B20" s="206"/>
      <c r="C20" s="202"/>
      <c r="D20" s="203"/>
      <c r="E20" s="46">
        <v>3745</v>
      </c>
      <c r="F20" s="30">
        <v>5137</v>
      </c>
      <c r="G20" s="208"/>
      <c r="H20" s="30"/>
      <c r="I20" s="29" t="s">
        <v>106</v>
      </c>
      <c r="J20" s="30"/>
      <c r="K20" s="164">
        <v>0</v>
      </c>
      <c r="L20" s="165">
        <v>47.3</v>
      </c>
      <c r="M20" s="166">
        <v>51.6</v>
      </c>
      <c r="N20" s="165">
        <v>63.9</v>
      </c>
      <c r="O20" s="165">
        <v>71</v>
      </c>
      <c r="P20" s="167">
        <v>658.8</v>
      </c>
      <c r="Q20" s="168">
        <v>27.9</v>
      </c>
      <c r="R20" s="168">
        <v>80</v>
      </c>
      <c r="S20" s="179">
        <v>330.9</v>
      </c>
      <c r="T20" s="179">
        <v>190</v>
      </c>
      <c r="U20" s="269">
        <f>550-300</f>
        <v>250</v>
      </c>
      <c r="V20" s="166">
        <v>250</v>
      </c>
      <c r="W20" s="166">
        <v>250</v>
      </c>
      <c r="X20" s="145">
        <f t="shared" si="0"/>
        <v>75.55152614082805</v>
      </c>
      <c r="Y20" s="279" t="s">
        <v>194</v>
      </c>
      <c r="Z20" s="6"/>
    </row>
    <row r="21" spans="1:26" ht="14.25">
      <c r="A21" s="202"/>
      <c r="B21" s="206"/>
      <c r="C21" s="202"/>
      <c r="D21" s="203"/>
      <c r="E21" s="46">
        <v>3745</v>
      </c>
      <c r="F21" s="30">
        <v>5139</v>
      </c>
      <c r="G21" s="208"/>
      <c r="H21" s="30"/>
      <c r="I21" s="29" t="s">
        <v>106</v>
      </c>
      <c r="J21" s="30"/>
      <c r="K21" s="164">
        <v>130.8</v>
      </c>
      <c r="L21" s="165">
        <v>25.1</v>
      </c>
      <c r="M21" s="166">
        <v>38.5</v>
      </c>
      <c r="N21" s="165">
        <v>43.2</v>
      </c>
      <c r="O21" s="165">
        <v>38.3</v>
      </c>
      <c r="P21" s="167">
        <v>98.5</v>
      </c>
      <c r="Q21" s="168">
        <v>114.2</v>
      </c>
      <c r="R21" s="168">
        <v>50</v>
      </c>
      <c r="S21" s="179">
        <v>66.5</v>
      </c>
      <c r="T21" s="179">
        <v>95</v>
      </c>
      <c r="U21" s="269">
        <v>95</v>
      </c>
      <c r="V21" s="166">
        <v>95</v>
      </c>
      <c r="W21" s="166">
        <v>95</v>
      </c>
      <c r="X21" s="145">
        <f t="shared" si="0"/>
        <v>142.85714285714286</v>
      </c>
      <c r="Y21" s="279" t="s">
        <v>28</v>
      </c>
      <c r="Z21" s="6"/>
    </row>
    <row r="22" spans="1:26" ht="14.25">
      <c r="A22" s="202"/>
      <c r="B22" s="206"/>
      <c r="C22" s="202"/>
      <c r="D22" s="203"/>
      <c r="E22" s="46">
        <v>3745</v>
      </c>
      <c r="F22" s="30">
        <v>5151</v>
      </c>
      <c r="G22" s="208"/>
      <c r="H22" s="28"/>
      <c r="I22" s="29" t="s">
        <v>106</v>
      </c>
      <c r="J22" s="28"/>
      <c r="K22" s="169">
        <v>6.6</v>
      </c>
      <c r="L22" s="229">
        <v>5.9</v>
      </c>
      <c r="M22" s="101">
        <v>5.6</v>
      </c>
      <c r="N22" s="229">
        <v>6.6</v>
      </c>
      <c r="O22" s="229">
        <v>6.8</v>
      </c>
      <c r="P22" s="230">
        <v>18.1</v>
      </c>
      <c r="Q22" s="161">
        <v>14.8</v>
      </c>
      <c r="R22" s="161">
        <v>20</v>
      </c>
      <c r="S22" s="250">
        <v>8.1</v>
      </c>
      <c r="T22" s="250">
        <v>5</v>
      </c>
      <c r="U22" s="257">
        <v>20</v>
      </c>
      <c r="V22" s="101">
        <v>20</v>
      </c>
      <c r="W22" s="101">
        <v>20</v>
      </c>
      <c r="X22" s="145">
        <f t="shared" si="0"/>
        <v>246.91358024691363</v>
      </c>
      <c r="Y22" s="279" t="s">
        <v>38</v>
      </c>
      <c r="Z22" s="6"/>
    </row>
    <row r="23" spans="1:26" ht="14.25">
      <c r="A23" s="202"/>
      <c r="B23" s="206"/>
      <c r="C23" s="202"/>
      <c r="D23" s="203"/>
      <c r="E23" s="46">
        <v>3745</v>
      </c>
      <c r="F23" s="30">
        <v>5154</v>
      </c>
      <c r="G23" s="30"/>
      <c r="H23" s="28"/>
      <c r="I23" s="29" t="s">
        <v>106</v>
      </c>
      <c r="J23" s="28"/>
      <c r="K23" s="169">
        <v>52.6</v>
      </c>
      <c r="L23" s="165">
        <v>46</v>
      </c>
      <c r="M23" s="166">
        <v>51.9</v>
      </c>
      <c r="N23" s="165">
        <v>69.8</v>
      </c>
      <c r="O23" s="165">
        <v>76.7</v>
      </c>
      <c r="P23" s="167">
        <v>75.6</v>
      </c>
      <c r="Q23" s="168">
        <v>119</v>
      </c>
      <c r="R23" s="168">
        <v>85</v>
      </c>
      <c r="S23" s="179">
        <v>111.8</v>
      </c>
      <c r="T23" s="179">
        <v>190</v>
      </c>
      <c r="U23" s="269">
        <v>220</v>
      </c>
      <c r="V23" s="166">
        <v>240</v>
      </c>
      <c r="W23" s="166">
        <v>260</v>
      </c>
      <c r="X23" s="145">
        <f t="shared" si="0"/>
        <v>196.77996422182468</v>
      </c>
      <c r="Y23" s="279" t="s">
        <v>122</v>
      </c>
      <c r="Z23" s="6"/>
    </row>
    <row r="24" spans="1:26" ht="14.25">
      <c r="A24" s="202"/>
      <c r="B24" s="206"/>
      <c r="C24" s="202"/>
      <c r="D24" s="203"/>
      <c r="E24" s="46">
        <v>3745</v>
      </c>
      <c r="F24" s="30">
        <v>5166</v>
      </c>
      <c r="G24" s="208"/>
      <c r="H24" s="30"/>
      <c r="I24" s="29" t="s">
        <v>106</v>
      </c>
      <c r="J24" s="30"/>
      <c r="K24" s="164">
        <v>2.7</v>
      </c>
      <c r="L24" s="165">
        <v>0</v>
      </c>
      <c r="M24" s="166">
        <v>49.2</v>
      </c>
      <c r="N24" s="165">
        <v>10.3</v>
      </c>
      <c r="O24" s="165">
        <v>0</v>
      </c>
      <c r="P24" s="167">
        <v>47.4</v>
      </c>
      <c r="Q24" s="168">
        <v>0</v>
      </c>
      <c r="R24" s="168">
        <v>50</v>
      </c>
      <c r="S24" s="179">
        <v>3</v>
      </c>
      <c r="T24" s="179">
        <v>40</v>
      </c>
      <c r="U24" s="269">
        <v>50</v>
      </c>
      <c r="V24" s="166">
        <v>50</v>
      </c>
      <c r="W24" s="166">
        <v>50</v>
      </c>
      <c r="X24" s="145">
        <f t="shared" si="0"/>
        <v>1666.6666666666667</v>
      </c>
      <c r="Y24" s="279" t="s">
        <v>97</v>
      </c>
      <c r="Z24" s="6"/>
    </row>
    <row r="25" spans="1:26" ht="14.25">
      <c r="A25" s="202"/>
      <c r="B25" s="206"/>
      <c r="C25" s="202"/>
      <c r="D25" s="203"/>
      <c r="E25" s="46">
        <v>3745</v>
      </c>
      <c r="F25" s="30">
        <v>5167</v>
      </c>
      <c r="G25" s="208"/>
      <c r="H25" s="30"/>
      <c r="I25" s="29" t="s">
        <v>106</v>
      </c>
      <c r="J25" s="30"/>
      <c r="K25" s="164"/>
      <c r="L25" s="165"/>
      <c r="M25" s="166"/>
      <c r="N25" s="165">
        <v>0</v>
      </c>
      <c r="O25" s="165">
        <v>3.6</v>
      </c>
      <c r="P25" s="167">
        <v>0</v>
      </c>
      <c r="Q25" s="168">
        <v>1.2</v>
      </c>
      <c r="R25" s="168">
        <v>0</v>
      </c>
      <c r="S25" s="179">
        <v>0</v>
      </c>
      <c r="T25" s="179">
        <v>0</v>
      </c>
      <c r="U25" s="269">
        <v>3</v>
      </c>
      <c r="V25" s="166">
        <v>3</v>
      </c>
      <c r="W25" s="166">
        <v>3</v>
      </c>
      <c r="X25" s="145" t="e">
        <f t="shared" si="0"/>
        <v>#DIV/0!</v>
      </c>
      <c r="Y25" s="279" t="s">
        <v>69</v>
      </c>
      <c r="Z25" s="6"/>
    </row>
    <row r="26" spans="1:26" ht="14.25">
      <c r="A26" s="202"/>
      <c r="B26" s="206"/>
      <c r="C26" s="202"/>
      <c r="D26" s="203"/>
      <c r="E26" s="46">
        <v>3745</v>
      </c>
      <c r="F26" s="30">
        <v>5169</v>
      </c>
      <c r="G26" s="208"/>
      <c r="H26" s="30"/>
      <c r="I26" s="29" t="s">
        <v>106</v>
      </c>
      <c r="J26" s="30"/>
      <c r="K26" s="164"/>
      <c r="L26" s="165"/>
      <c r="M26" s="166"/>
      <c r="N26" s="165">
        <v>0</v>
      </c>
      <c r="O26" s="165">
        <v>0</v>
      </c>
      <c r="P26" s="167">
        <v>0</v>
      </c>
      <c r="Q26" s="168">
        <v>172</v>
      </c>
      <c r="R26" s="168">
        <v>0</v>
      </c>
      <c r="S26" s="179">
        <v>132.4</v>
      </c>
      <c r="T26" s="179">
        <v>100</v>
      </c>
      <c r="U26" s="269">
        <v>210</v>
      </c>
      <c r="V26" s="166">
        <v>210</v>
      </c>
      <c r="W26" s="166">
        <v>210</v>
      </c>
      <c r="X26" s="145">
        <f t="shared" si="0"/>
        <v>158.61027190332325</v>
      </c>
      <c r="Y26" s="279" t="s">
        <v>103</v>
      </c>
      <c r="Z26" s="6"/>
    </row>
    <row r="27" spans="1:26" ht="25.5">
      <c r="A27" s="202"/>
      <c r="B27" s="206"/>
      <c r="C27" s="202"/>
      <c r="D27" s="203"/>
      <c r="E27" s="46">
        <v>3745</v>
      </c>
      <c r="F27" s="30">
        <v>5171</v>
      </c>
      <c r="G27" s="30"/>
      <c r="H27" s="30"/>
      <c r="I27" s="29" t="s">
        <v>106</v>
      </c>
      <c r="J27" s="30"/>
      <c r="K27" s="164">
        <v>4520</v>
      </c>
      <c r="L27" s="165">
        <v>5741.7</v>
      </c>
      <c r="M27" s="166">
        <v>5791.5</v>
      </c>
      <c r="N27" s="165">
        <v>6216.3</v>
      </c>
      <c r="O27" s="165">
        <v>6145.7</v>
      </c>
      <c r="P27" s="167">
        <v>8472</v>
      </c>
      <c r="Q27" s="168">
        <v>11217.3</v>
      </c>
      <c r="R27" s="168">
        <v>8000</v>
      </c>
      <c r="S27" s="179">
        <v>15004.7</v>
      </c>
      <c r="T27" s="179">
        <v>10500</v>
      </c>
      <c r="U27" s="269">
        <f>19000-6000</f>
        <v>13000</v>
      </c>
      <c r="V27" s="166">
        <v>13000</v>
      </c>
      <c r="W27" s="166">
        <v>13000</v>
      </c>
      <c r="X27" s="145">
        <f t="shared" si="0"/>
        <v>86.63951961718661</v>
      </c>
      <c r="Y27" s="279" t="s">
        <v>195</v>
      </c>
      <c r="Z27" s="6"/>
    </row>
    <row r="28" spans="1:26" ht="14.25">
      <c r="A28" s="202"/>
      <c r="B28" s="206"/>
      <c r="C28" s="202"/>
      <c r="D28" s="203"/>
      <c r="E28" s="46">
        <v>3745</v>
      </c>
      <c r="F28" s="30">
        <v>5194</v>
      </c>
      <c r="G28" s="30"/>
      <c r="H28" s="30"/>
      <c r="I28" s="29" t="s">
        <v>106</v>
      </c>
      <c r="J28" s="30"/>
      <c r="K28" s="164">
        <v>0</v>
      </c>
      <c r="L28" s="165">
        <v>0</v>
      </c>
      <c r="M28" s="166">
        <v>14</v>
      </c>
      <c r="N28" s="165">
        <v>30</v>
      </c>
      <c r="O28" s="165">
        <v>30</v>
      </c>
      <c r="P28" s="167">
        <v>30</v>
      </c>
      <c r="Q28" s="168">
        <v>30</v>
      </c>
      <c r="R28" s="168">
        <v>0</v>
      </c>
      <c r="S28" s="179">
        <v>0</v>
      </c>
      <c r="T28" s="179">
        <v>0</v>
      </c>
      <c r="U28" s="269">
        <v>30</v>
      </c>
      <c r="V28" s="166">
        <v>30</v>
      </c>
      <c r="W28" s="166">
        <v>30</v>
      </c>
      <c r="X28" s="145" t="e">
        <f t="shared" si="0"/>
        <v>#DIV/0!</v>
      </c>
      <c r="Y28" s="279" t="s">
        <v>98</v>
      </c>
      <c r="Z28" s="6"/>
    </row>
    <row r="29" spans="1:26" ht="14.25">
      <c r="A29" s="202"/>
      <c r="B29" s="206"/>
      <c r="C29" s="202"/>
      <c r="D29" s="203"/>
      <c r="E29" s="46">
        <v>3745</v>
      </c>
      <c r="F29" s="30">
        <v>5424</v>
      </c>
      <c r="G29" s="30"/>
      <c r="H29" s="30"/>
      <c r="I29" s="29" t="s">
        <v>106</v>
      </c>
      <c r="J29" s="30"/>
      <c r="K29" s="164"/>
      <c r="L29" s="165"/>
      <c r="M29" s="166"/>
      <c r="N29" s="165"/>
      <c r="O29" s="165"/>
      <c r="P29" s="167">
        <v>0</v>
      </c>
      <c r="Q29" s="168">
        <f>5.8+1.9</f>
        <v>7.699999999999999</v>
      </c>
      <c r="R29" s="168"/>
      <c r="S29" s="179">
        <v>0</v>
      </c>
      <c r="T29" s="179">
        <v>0</v>
      </c>
      <c r="U29" s="269">
        <v>0</v>
      </c>
      <c r="V29" s="166">
        <v>0</v>
      </c>
      <c r="W29" s="166">
        <v>0</v>
      </c>
      <c r="X29" s="145" t="e">
        <f t="shared" si="0"/>
        <v>#DIV/0!</v>
      </c>
      <c r="Y29" s="279" t="s">
        <v>90</v>
      </c>
      <c r="Z29" s="6"/>
    </row>
    <row r="30" spans="1:26" ht="14.25">
      <c r="A30" s="202"/>
      <c r="B30" s="206"/>
      <c r="C30" s="202"/>
      <c r="D30" s="203"/>
      <c r="E30" s="46">
        <v>3745</v>
      </c>
      <c r="F30" s="30">
        <v>5499</v>
      </c>
      <c r="G30" s="30"/>
      <c r="H30" s="30"/>
      <c r="I30" s="29" t="s">
        <v>106</v>
      </c>
      <c r="J30" s="30"/>
      <c r="K30" s="164">
        <v>0</v>
      </c>
      <c r="L30" s="165">
        <v>0</v>
      </c>
      <c r="M30" s="166">
        <v>3.4</v>
      </c>
      <c r="N30" s="165">
        <v>6.1</v>
      </c>
      <c r="O30" s="165">
        <v>5</v>
      </c>
      <c r="P30" s="167">
        <v>5.1</v>
      </c>
      <c r="Q30" s="168">
        <v>6.6</v>
      </c>
      <c r="R30" s="168">
        <v>6</v>
      </c>
      <c r="S30" s="179">
        <v>6.6</v>
      </c>
      <c r="T30" s="179">
        <v>6</v>
      </c>
      <c r="U30" s="269">
        <v>6</v>
      </c>
      <c r="V30" s="166">
        <v>6</v>
      </c>
      <c r="W30" s="166">
        <v>6</v>
      </c>
      <c r="X30" s="145">
        <f t="shared" si="0"/>
        <v>90.90909090909092</v>
      </c>
      <c r="Y30" s="279" t="s">
        <v>123</v>
      </c>
      <c r="Z30" s="6"/>
    </row>
    <row r="31" spans="1:26" ht="14.25">
      <c r="A31" s="202"/>
      <c r="B31" s="206"/>
      <c r="C31" s="202"/>
      <c r="D31" s="203"/>
      <c r="E31" s="46">
        <v>3745</v>
      </c>
      <c r="F31" s="30">
        <v>6121</v>
      </c>
      <c r="G31" s="30"/>
      <c r="H31" s="30"/>
      <c r="I31" s="29" t="s">
        <v>106</v>
      </c>
      <c r="J31" s="30"/>
      <c r="K31" s="164"/>
      <c r="L31" s="165"/>
      <c r="M31" s="166"/>
      <c r="N31" s="165"/>
      <c r="O31" s="165"/>
      <c r="P31" s="167">
        <v>0</v>
      </c>
      <c r="Q31" s="168">
        <v>0</v>
      </c>
      <c r="R31" s="168"/>
      <c r="S31" s="179">
        <v>1377</v>
      </c>
      <c r="T31" s="179">
        <v>60</v>
      </c>
      <c r="U31" s="269">
        <v>200</v>
      </c>
      <c r="V31" s="166">
        <v>200</v>
      </c>
      <c r="W31" s="166">
        <v>200</v>
      </c>
      <c r="X31" s="145">
        <f t="shared" si="0"/>
        <v>14.524328249818447</v>
      </c>
      <c r="Y31" s="279" t="s">
        <v>124</v>
      </c>
      <c r="Z31" s="6"/>
    </row>
    <row r="32" spans="1:26" ht="14.25">
      <c r="A32" s="202"/>
      <c r="B32" s="206"/>
      <c r="C32" s="202"/>
      <c r="D32" s="203"/>
      <c r="E32" s="46">
        <v>3745</v>
      </c>
      <c r="F32" s="30">
        <v>6122</v>
      </c>
      <c r="G32" s="30"/>
      <c r="H32" s="30"/>
      <c r="I32" s="29" t="s">
        <v>106</v>
      </c>
      <c r="J32" s="30"/>
      <c r="K32" s="164"/>
      <c r="L32" s="165"/>
      <c r="M32" s="166"/>
      <c r="N32" s="165"/>
      <c r="O32" s="165"/>
      <c r="P32" s="167">
        <v>0</v>
      </c>
      <c r="Q32" s="168">
        <v>83.2</v>
      </c>
      <c r="R32" s="168"/>
      <c r="S32" s="179">
        <v>1298.7</v>
      </c>
      <c r="T32" s="179">
        <v>0</v>
      </c>
      <c r="U32" s="269">
        <v>0</v>
      </c>
      <c r="V32" s="166">
        <v>0</v>
      </c>
      <c r="W32" s="166">
        <v>0</v>
      </c>
      <c r="X32" s="145">
        <f t="shared" si="0"/>
        <v>0</v>
      </c>
      <c r="Y32" s="279" t="s">
        <v>91</v>
      </c>
      <c r="Z32" s="6"/>
    </row>
    <row r="33" spans="1:26" ht="14.25">
      <c r="A33" s="202"/>
      <c r="B33" s="206"/>
      <c r="C33" s="202"/>
      <c r="D33" s="203"/>
      <c r="E33" s="46">
        <v>3745</v>
      </c>
      <c r="F33" s="30">
        <v>6127</v>
      </c>
      <c r="G33" s="30"/>
      <c r="H33" s="30"/>
      <c r="I33" s="29" t="s">
        <v>106</v>
      </c>
      <c r="J33" s="30"/>
      <c r="K33" s="164"/>
      <c r="L33" s="165"/>
      <c r="M33" s="166"/>
      <c r="N33" s="165"/>
      <c r="O33" s="165"/>
      <c r="P33" s="167">
        <v>0</v>
      </c>
      <c r="Q33" s="168">
        <v>150</v>
      </c>
      <c r="R33" s="168"/>
      <c r="S33" s="179">
        <v>154.8</v>
      </c>
      <c r="T33" s="179">
        <v>0</v>
      </c>
      <c r="U33" s="269">
        <v>0</v>
      </c>
      <c r="V33" s="166">
        <v>0</v>
      </c>
      <c r="W33" s="166">
        <v>0</v>
      </c>
      <c r="X33" s="145">
        <f t="shared" si="0"/>
        <v>0</v>
      </c>
      <c r="Y33" s="279" t="s">
        <v>73</v>
      </c>
      <c r="Z33" s="6"/>
    </row>
    <row r="34" spans="1:26" ht="14.25">
      <c r="A34" s="202"/>
      <c r="B34" s="206"/>
      <c r="C34" s="202"/>
      <c r="D34" s="203"/>
      <c r="E34" s="46"/>
      <c r="F34" s="30"/>
      <c r="G34" s="30"/>
      <c r="H34" s="30"/>
      <c r="I34" s="163"/>
      <c r="J34" s="30"/>
      <c r="K34" s="170">
        <f>SUM(K14:K30)</f>
        <v>4888.3</v>
      </c>
      <c r="L34" s="171">
        <f>SUM(L14:L30)</f>
        <v>6005.8</v>
      </c>
      <c r="M34" s="171">
        <f>SUM(M14:M30)</f>
        <v>6438.099999999999</v>
      </c>
      <c r="N34" s="171">
        <f>SUM(N14:N30)</f>
        <v>6823.700000000001</v>
      </c>
      <c r="O34" s="171">
        <f>SUM(O14:O30)</f>
        <v>6718.5</v>
      </c>
      <c r="P34" s="171">
        <f>SUM(P14:P33)</f>
        <v>10008.5</v>
      </c>
      <c r="Q34" s="172">
        <f>SUM(Q14:Q33)</f>
        <v>12593.000000000002</v>
      </c>
      <c r="R34" s="172">
        <f>SUM(R14:R30)</f>
        <v>8837</v>
      </c>
      <c r="S34" s="183">
        <f>SUM(S14:S33)</f>
        <v>19090.5</v>
      </c>
      <c r="T34" s="183">
        <f>SUM(T14:T33)</f>
        <v>11809</v>
      </c>
      <c r="U34" s="266">
        <f>SUM(U14:U33)</f>
        <v>14765</v>
      </c>
      <c r="V34" s="171">
        <f>SUM(V14:V33)</f>
        <v>14785</v>
      </c>
      <c r="W34" s="171">
        <f>SUM(W14:W33)</f>
        <v>14805</v>
      </c>
      <c r="X34" s="145">
        <f t="shared" si="0"/>
        <v>77.3421335219088</v>
      </c>
      <c r="Y34" s="280" t="s">
        <v>51</v>
      </c>
      <c r="Z34" s="6"/>
    </row>
    <row r="35" spans="1:26" ht="14.25">
      <c r="A35" s="202"/>
      <c r="B35" s="206"/>
      <c r="C35" s="202"/>
      <c r="D35" s="203"/>
      <c r="E35" s="46">
        <v>3745</v>
      </c>
      <c r="F35" s="28">
        <v>5137</v>
      </c>
      <c r="G35" s="232"/>
      <c r="H35" s="28"/>
      <c r="I35" s="29" t="s">
        <v>106</v>
      </c>
      <c r="J35" s="30">
        <v>236</v>
      </c>
      <c r="K35" s="167">
        <v>0</v>
      </c>
      <c r="L35" s="165">
        <v>0</v>
      </c>
      <c r="M35" s="166">
        <v>49</v>
      </c>
      <c r="N35" s="165">
        <v>99.1</v>
      </c>
      <c r="O35" s="165">
        <v>58.8</v>
      </c>
      <c r="P35" s="166">
        <v>49.1</v>
      </c>
      <c r="Q35" s="167">
        <v>50.2</v>
      </c>
      <c r="R35" s="168">
        <v>50</v>
      </c>
      <c r="S35" s="179">
        <v>11.3</v>
      </c>
      <c r="T35" s="179">
        <v>80</v>
      </c>
      <c r="U35" s="269">
        <v>50</v>
      </c>
      <c r="V35" s="166">
        <v>50</v>
      </c>
      <c r="W35" s="166">
        <v>50</v>
      </c>
      <c r="X35" s="145">
        <f t="shared" si="0"/>
        <v>442.4778761061947</v>
      </c>
      <c r="Y35" s="279" t="s">
        <v>39</v>
      </c>
      <c r="Z35" s="6"/>
    </row>
    <row r="36" spans="1:26" ht="14.25">
      <c r="A36" s="202"/>
      <c r="B36" s="206"/>
      <c r="C36" s="202"/>
      <c r="D36" s="203"/>
      <c r="E36" s="46">
        <v>3745</v>
      </c>
      <c r="F36" s="30">
        <v>5171</v>
      </c>
      <c r="G36" s="30"/>
      <c r="H36" s="30"/>
      <c r="I36" s="29" t="s">
        <v>106</v>
      </c>
      <c r="J36" s="30"/>
      <c r="K36" s="164">
        <v>7124.8</v>
      </c>
      <c r="L36" s="165">
        <v>1656.5</v>
      </c>
      <c r="M36" s="166">
        <v>1729.9</v>
      </c>
      <c r="N36" s="165">
        <v>2161.3</v>
      </c>
      <c r="O36" s="165">
        <v>2325.4</v>
      </c>
      <c r="P36" s="166">
        <v>2795.8</v>
      </c>
      <c r="Q36" s="167">
        <v>2820.9</v>
      </c>
      <c r="R36" s="168">
        <v>0</v>
      </c>
      <c r="S36" s="179">
        <v>2994.5</v>
      </c>
      <c r="T36" s="179">
        <v>2200</v>
      </c>
      <c r="U36" s="269">
        <v>2800</v>
      </c>
      <c r="V36" s="166">
        <v>2800</v>
      </c>
      <c r="W36" s="166">
        <v>2800</v>
      </c>
      <c r="X36" s="145">
        <f t="shared" si="0"/>
        <v>93.50475872432793</v>
      </c>
      <c r="Y36" s="279" t="s">
        <v>65</v>
      </c>
      <c r="Z36" s="6"/>
    </row>
    <row r="37" spans="1:26" ht="14.25">
      <c r="A37" s="202"/>
      <c r="B37" s="216"/>
      <c r="C37" s="202"/>
      <c r="D37" s="203"/>
      <c r="E37" s="46"/>
      <c r="F37" s="52"/>
      <c r="G37" s="232"/>
      <c r="H37" s="28"/>
      <c r="I37" s="163"/>
      <c r="J37" s="26"/>
      <c r="K37" s="173">
        <f aca="true" t="shared" si="3" ref="K37:W37">SUM(K35:K36)</f>
        <v>7124.8</v>
      </c>
      <c r="L37" s="174">
        <f t="shared" si="3"/>
        <v>1656.5</v>
      </c>
      <c r="M37" s="174">
        <f t="shared" si="3"/>
        <v>1778.9</v>
      </c>
      <c r="N37" s="174">
        <f t="shared" si="3"/>
        <v>2260.4</v>
      </c>
      <c r="O37" s="174">
        <f t="shared" si="3"/>
        <v>2384.2000000000003</v>
      </c>
      <c r="P37" s="175">
        <f t="shared" si="3"/>
        <v>2844.9</v>
      </c>
      <c r="Q37" s="173">
        <f t="shared" si="3"/>
        <v>2871.1</v>
      </c>
      <c r="R37" s="176">
        <f t="shared" si="3"/>
        <v>50</v>
      </c>
      <c r="S37" s="251">
        <f t="shared" si="3"/>
        <v>3005.8</v>
      </c>
      <c r="T37" s="251">
        <f t="shared" si="3"/>
        <v>2280</v>
      </c>
      <c r="U37" s="270">
        <f>SUM(U35:U36)</f>
        <v>2850</v>
      </c>
      <c r="V37" s="175">
        <f>SUM(V35:V36)</f>
        <v>2850</v>
      </c>
      <c r="W37" s="175">
        <f t="shared" si="3"/>
        <v>2850</v>
      </c>
      <c r="X37" s="145">
        <f t="shared" si="0"/>
        <v>94.81668773704172</v>
      </c>
      <c r="Y37" s="280" t="s">
        <v>52</v>
      </c>
      <c r="Z37" s="6"/>
    </row>
    <row r="38" spans="1:26" ht="14.25">
      <c r="A38" s="202"/>
      <c r="B38" s="216"/>
      <c r="C38" s="202"/>
      <c r="D38" s="203"/>
      <c r="E38" s="46">
        <v>3745</v>
      </c>
      <c r="F38" s="52">
        <v>5011</v>
      </c>
      <c r="G38" s="232"/>
      <c r="H38" s="28"/>
      <c r="I38" s="29" t="s">
        <v>106</v>
      </c>
      <c r="J38" s="26">
        <v>237</v>
      </c>
      <c r="K38" s="177">
        <v>0</v>
      </c>
      <c r="L38" s="166">
        <v>0</v>
      </c>
      <c r="M38" s="166">
        <v>292.4</v>
      </c>
      <c r="N38" s="165">
        <v>197.4</v>
      </c>
      <c r="O38" s="165">
        <v>319.4</v>
      </c>
      <c r="P38" s="168">
        <v>500.2</v>
      </c>
      <c r="Q38" s="168">
        <v>1028.4</v>
      </c>
      <c r="R38" s="168">
        <v>0</v>
      </c>
      <c r="S38" s="179">
        <f>1106.1+2.7</f>
        <v>1108.8</v>
      </c>
      <c r="T38" s="179">
        <v>200</v>
      </c>
      <c r="U38" s="269">
        <v>300</v>
      </c>
      <c r="V38" s="166">
        <v>300</v>
      </c>
      <c r="W38" s="166">
        <v>300</v>
      </c>
      <c r="X38" s="145">
        <f t="shared" si="0"/>
        <v>27.056277056277057</v>
      </c>
      <c r="Y38" s="279" t="s">
        <v>125</v>
      </c>
      <c r="Z38" s="6"/>
    </row>
    <row r="39" spans="1:26" ht="14.25">
      <c r="A39" s="202"/>
      <c r="B39" s="216"/>
      <c r="C39" s="202"/>
      <c r="D39" s="203"/>
      <c r="E39" s="46">
        <v>3745</v>
      </c>
      <c r="F39" s="52">
        <v>5021</v>
      </c>
      <c r="G39" s="232"/>
      <c r="H39" s="28"/>
      <c r="I39" s="29" t="s">
        <v>106</v>
      </c>
      <c r="J39" s="26"/>
      <c r="K39" s="177">
        <v>0</v>
      </c>
      <c r="L39" s="166">
        <v>0</v>
      </c>
      <c r="M39" s="166">
        <v>3.2</v>
      </c>
      <c r="N39" s="165">
        <v>4.8</v>
      </c>
      <c r="O39" s="165">
        <v>4.4</v>
      </c>
      <c r="P39" s="168">
        <v>4.8</v>
      </c>
      <c r="Q39" s="168">
        <v>4.8</v>
      </c>
      <c r="R39" s="168">
        <v>0</v>
      </c>
      <c r="S39" s="179">
        <v>11.9</v>
      </c>
      <c r="T39" s="179">
        <v>5</v>
      </c>
      <c r="U39" s="269">
        <v>5</v>
      </c>
      <c r="V39" s="166">
        <v>5</v>
      </c>
      <c r="W39" s="166">
        <v>5</v>
      </c>
      <c r="X39" s="145">
        <f t="shared" si="0"/>
        <v>42.016806722689076</v>
      </c>
      <c r="Y39" s="279" t="s">
        <v>43</v>
      </c>
      <c r="Z39" s="6"/>
    </row>
    <row r="40" spans="1:26" ht="14.25">
      <c r="A40" s="233"/>
      <c r="B40" s="234"/>
      <c r="C40" s="202"/>
      <c r="D40" s="203"/>
      <c r="E40" s="46">
        <v>3745</v>
      </c>
      <c r="F40" s="52">
        <v>5031</v>
      </c>
      <c r="G40" s="232"/>
      <c r="H40" s="28"/>
      <c r="I40" s="29" t="s">
        <v>106</v>
      </c>
      <c r="J40" s="26"/>
      <c r="K40" s="177">
        <v>0</v>
      </c>
      <c r="L40" s="166">
        <v>0</v>
      </c>
      <c r="M40" s="166">
        <v>76</v>
      </c>
      <c r="N40" s="165">
        <v>52.2</v>
      </c>
      <c r="O40" s="165">
        <v>83</v>
      </c>
      <c r="P40" s="168">
        <v>130.7</v>
      </c>
      <c r="Q40" s="168">
        <v>259</v>
      </c>
      <c r="R40" s="168">
        <v>0</v>
      </c>
      <c r="S40" s="179">
        <v>276.5</v>
      </c>
      <c r="T40" s="179">
        <v>50</v>
      </c>
      <c r="U40" s="269">
        <v>75</v>
      </c>
      <c r="V40" s="166">
        <v>75</v>
      </c>
      <c r="W40" s="166">
        <v>75</v>
      </c>
      <c r="X40" s="145">
        <f t="shared" si="0"/>
        <v>27.124773960217</v>
      </c>
      <c r="Y40" s="279" t="s">
        <v>126</v>
      </c>
      <c r="Z40" s="6"/>
    </row>
    <row r="41" spans="1:26" ht="14.25">
      <c r="A41" s="233"/>
      <c r="B41" s="234"/>
      <c r="C41" s="202"/>
      <c r="D41" s="203"/>
      <c r="E41" s="46">
        <v>3745</v>
      </c>
      <c r="F41" s="52">
        <v>5032</v>
      </c>
      <c r="G41" s="232"/>
      <c r="H41" s="28"/>
      <c r="I41" s="29" t="s">
        <v>106</v>
      </c>
      <c r="J41" s="26"/>
      <c r="K41" s="177">
        <v>0</v>
      </c>
      <c r="L41" s="166">
        <v>0</v>
      </c>
      <c r="M41" s="166">
        <v>26.3</v>
      </c>
      <c r="N41" s="165">
        <v>17.9</v>
      </c>
      <c r="O41" s="165">
        <v>28.9</v>
      </c>
      <c r="P41" s="168">
        <v>45.2</v>
      </c>
      <c r="Q41" s="168">
        <v>89.8</v>
      </c>
      <c r="R41" s="168">
        <v>0</v>
      </c>
      <c r="S41" s="179">
        <v>99.5</v>
      </c>
      <c r="T41" s="179">
        <v>18</v>
      </c>
      <c r="U41" s="269">
        <v>27</v>
      </c>
      <c r="V41" s="166">
        <v>27</v>
      </c>
      <c r="W41" s="166">
        <v>27</v>
      </c>
      <c r="X41" s="145">
        <f t="shared" si="0"/>
        <v>27.1356783919598</v>
      </c>
      <c r="Y41" s="279" t="s">
        <v>127</v>
      </c>
      <c r="Z41" s="6"/>
    </row>
    <row r="42" spans="1:26" ht="14.25">
      <c r="A42" s="233"/>
      <c r="B42" s="234"/>
      <c r="C42" s="202"/>
      <c r="D42" s="203"/>
      <c r="E42" s="46">
        <v>3745</v>
      </c>
      <c r="F42" s="52">
        <v>5134</v>
      </c>
      <c r="G42" s="232"/>
      <c r="H42" s="28"/>
      <c r="I42" s="29" t="s">
        <v>106</v>
      </c>
      <c r="J42" s="26"/>
      <c r="K42" s="167">
        <v>0</v>
      </c>
      <c r="L42" s="166">
        <v>0</v>
      </c>
      <c r="M42" s="166">
        <v>0</v>
      </c>
      <c r="N42" s="165">
        <v>12.4</v>
      </c>
      <c r="O42" s="165">
        <v>2.6</v>
      </c>
      <c r="P42" s="167">
        <v>0</v>
      </c>
      <c r="Q42" s="168">
        <v>0</v>
      </c>
      <c r="R42" s="168">
        <v>0</v>
      </c>
      <c r="S42" s="179">
        <v>0</v>
      </c>
      <c r="T42" s="179">
        <v>0</v>
      </c>
      <c r="U42" s="269">
        <v>0</v>
      </c>
      <c r="V42" s="166">
        <v>0</v>
      </c>
      <c r="W42" s="166">
        <v>0</v>
      </c>
      <c r="X42" s="145" t="e">
        <f t="shared" si="0"/>
        <v>#DIV/0!</v>
      </c>
      <c r="Y42" s="279" t="s">
        <v>61</v>
      </c>
      <c r="Z42" s="6"/>
    </row>
    <row r="43" spans="1:26" ht="14.25">
      <c r="A43" s="233"/>
      <c r="B43" s="234"/>
      <c r="C43" s="202"/>
      <c r="D43" s="203"/>
      <c r="E43" s="46">
        <v>3745</v>
      </c>
      <c r="F43" s="52">
        <v>5169</v>
      </c>
      <c r="G43" s="232"/>
      <c r="H43" s="28"/>
      <c r="I43" s="29" t="s">
        <v>106</v>
      </c>
      <c r="J43" s="26"/>
      <c r="K43" s="167">
        <v>0</v>
      </c>
      <c r="L43" s="166">
        <v>0</v>
      </c>
      <c r="M43" s="166">
        <v>0</v>
      </c>
      <c r="N43" s="165">
        <v>2.4</v>
      </c>
      <c r="O43" s="165">
        <v>1.2</v>
      </c>
      <c r="P43" s="167">
        <v>2</v>
      </c>
      <c r="Q43" s="168">
        <v>3</v>
      </c>
      <c r="R43" s="168">
        <v>0</v>
      </c>
      <c r="S43" s="179">
        <v>3.5</v>
      </c>
      <c r="T43" s="179">
        <v>0</v>
      </c>
      <c r="U43" s="269">
        <v>4.5</v>
      </c>
      <c r="V43" s="166">
        <v>4.5</v>
      </c>
      <c r="W43" s="166">
        <v>4.5</v>
      </c>
      <c r="X43" s="145">
        <f t="shared" si="0"/>
        <v>128.57142857142858</v>
      </c>
      <c r="Y43" s="279" t="s">
        <v>66</v>
      </c>
      <c r="Z43" s="6"/>
    </row>
    <row r="44" spans="1:26" ht="14.25">
      <c r="A44" s="233"/>
      <c r="B44" s="234"/>
      <c r="C44" s="202"/>
      <c r="D44" s="203"/>
      <c r="E44" s="46">
        <v>3745</v>
      </c>
      <c r="F44" s="52">
        <v>5424</v>
      </c>
      <c r="G44" s="232"/>
      <c r="H44" s="28"/>
      <c r="I44" s="29" t="s">
        <v>106</v>
      </c>
      <c r="J44" s="26"/>
      <c r="K44" s="167"/>
      <c r="L44" s="166"/>
      <c r="M44" s="166"/>
      <c r="N44" s="165"/>
      <c r="O44" s="165"/>
      <c r="P44" s="167">
        <v>0</v>
      </c>
      <c r="Q44" s="168">
        <v>0</v>
      </c>
      <c r="R44" s="168"/>
      <c r="S44" s="179">
        <v>0</v>
      </c>
      <c r="T44" s="179">
        <v>2.5</v>
      </c>
      <c r="U44" s="269">
        <v>0</v>
      </c>
      <c r="V44" s="166">
        <v>0</v>
      </c>
      <c r="W44" s="166">
        <v>0</v>
      </c>
      <c r="X44" s="145" t="e">
        <f t="shared" si="0"/>
        <v>#DIV/0!</v>
      </c>
      <c r="Y44" s="279" t="s">
        <v>90</v>
      </c>
      <c r="Z44" s="6"/>
    </row>
    <row r="45" spans="1:26" ht="14.25">
      <c r="A45" s="233"/>
      <c r="B45" s="234"/>
      <c r="C45" s="202"/>
      <c r="D45" s="203"/>
      <c r="E45" s="46"/>
      <c r="F45" s="52"/>
      <c r="G45" s="232"/>
      <c r="H45" s="28"/>
      <c r="I45" s="163"/>
      <c r="J45" s="26"/>
      <c r="K45" s="173">
        <f>SUM(K38:K43)</f>
        <v>0</v>
      </c>
      <c r="L45" s="174">
        <f>SUM(L38:L43)</f>
        <v>0</v>
      </c>
      <c r="M45" s="174">
        <f>SUM(M38:M43)</f>
        <v>397.9</v>
      </c>
      <c r="N45" s="174">
        <f>SUM(N38:N43)</f>
        <v>287.09999999999997</v>
      </c>
      <c r="O45" s="174">
        <f>SUM(O38:O43)</f>
        <v>439.49999999999994</v>
      </c>
      <c r="P45" s="174">
        <f>SUM(P38:P44)</f>
        <v>682.9000000000001</v>
      </c>
      <c r="Q45" s="178">
        <f>SUM(Q38:Q44)</f>
        <v>1385</v>
      </c>
      <c r="R45" s="178">
        <f>SUM(R38:R43)</f>
        <v>0</v>
      </c>
      <c r="S45" s="183">
        <f>SUM(S38:S44)</f>
        <v>1500.2</v>
      </c>
      <c r="T45" s="183">
        <f>SUM(T38:T44)</f>
        <v>275.5</v>
      </c>
      <c r="U45" s="266">
        <f>SUM(U38:U44)</f>
        <v>411.5</v>
      </c>
      <c r="V45" s="174">
        <f>SUM(V38:V44)</f>
        <v>411.5</v>
      </c>
      <c r="W45" s="174">
        <f>SUM(W38:W44)</f>
        <v>411.5</v>
      </c>
      <c r="X45" s="145">
        <f t="shared" si="0"/>
        <v>27.42967604319424</v>
      </c>
      <c r="Y45" s="280" t="s">
        <v>56</v>
      </c>
      <c r="Z45" s="6"/>
    </row>
    <row r="46" spans="1:26" ht="14.25">
      <c r="A46" s="233"/>
      <c r="B46" s="234"/>
      <c r="C46" s="202"/>
      <c r="D46" s="203"/>
      <c r="E46" s="46">
        <v>3745</v>
      </c>
      <c r="F46" s="52">
        <v>5011</v>
      </c>
      <c r="G46" s="232"/>
      <c r="H46" s="28"/>
      <c r="I46" s="29" t="s">
        <v>106</v>
      </c>
      <c r="J46" s="26">
        <v>238</v>
      </c>
      <c r="K46" s="167">
        <v>0</v>
      </c>
      <c r="L46" s="166">
        <v>0</v>
      </c>
      <c r="M46" s="166">
        <v>0</v>
      </c>
      <c r="N46" s="166">
        <v>207.3</v>
      </c>
      <c r="O46" s="166">
        <v>133</v>
      </c>
      <c r="P46" s="167">
        <v>0</v>
      </c>
      <c r="Q46" s="168">
        <v>0</v>
      </c>
      <c r="R46" s="168">
        <v>0</v>
      </c>
      <c r="S46" s="179">
        <v>0</v>
      </c>
      <c r="T46" s="179">
        <v>0</v>
      </c>
      <c r="U46" s="269">
        <v>0</v>
      </c>
      <c r="V46" s="166">
        <v>0</v>
      </c>
      <c r="W46" s="166">
        <v>0</v>
      </c>
      <c r="X46" s="145" t="e">
        <f t="shared" si="0"/>
        <v>#DIV/0!</v>
      </c>
      <c r="Y46" s="279" t="s">
        <v>53</v>
      </c>
      <c r="Z46" s="6"/>
    </row>
    <row r="47" spans="1:26" ht="14.25">
      <c r="A47" s="233"/>
      <c r="B47" s="234"/>
      <c r="C47" s="202"/>
      <c r="D47" s="203"/>
      <c r="E47" s="46">
        <v>3745</v>
      </c>
      <c r="F47" s="52">
        <v>5031</v>
      </c>
      <c r="G47" s="232"/>
      <c r="H47" s="28"/>
      <c r="I47" s="29" t="s">
        <v>106</v>
      </c>
      <c r="J47" s="26"/>
      <c r="K47" s="167">
        <v>0</v>
      </c>
      <c r="L47" s="166">
        <v>0</v>
      </c>
      <c r="M47" s="166">
        <v>0</v>
      </c>
      <c r="N47" s="166">
        <v>54.1</v>
      </c>
      <c r="O47" s="166">
        <v>34.6</v>
      </c>
      <c r="P47" s="167">
        <v>0</v>
      </c>
      <c r="Q47" s="168">
        <v>0</v>
      </c>
      <c r="R47" s="168">
        <v>0</v>
      </c>
      <c r="S47" s="179">
        <v>0</v>
      </c>
      <c r="T47" s="179">
        <v>0</v>
      </c>
      <c r="U47" s="269">
        <v>0</v>
      </c>
      <c r="V47" s="166">
        <v>0</v>
      </c>
      <c r="W47" s="166">
        <v>0</v>
      </c>
      <c r="X47" s="145" t="e">
        <f t="shared" si="0"/>
        <v>#DIV/0!</v>
      </c>
      <c r="Y47" s="279" t="s">
        <v>54</v>
      </c>
      <c r="Z47" s="6"/>
    </row>
    <row r="48" spans="1:26" ht="14.25">
      <c r="A48" s="233"/>
      <c r="B48" s="234"/>
      <c r="C48" s="202"/>
      <c r="D48" s="203"/>
      <c r="E48" s="46">
        <v>3745</v>
      </c>
      <c r="F48" s="52">
        <v>5032</v>
      </c>
      <c r="G48" s="232"/>
      <c r="H48" s="28"/>
      <c r="I48" s="29" t="s">
        <v>106</v>
      </c>
      <c r="J48" s="26"/>
      <c r="K48" s="167">
        <v>0</v>
      </c>
      <c r="L48" s="166">
        <v>0</v>
      </c>
      <c r="M48" s="166">
        <v>0</v>
      </c>
      <c r="N48" s="166">
        <v>18.7</v>
      </c>
      <c r="O48" s="166">
        <v>12</v>
      </c>
      <c r="P48" s="167">
        <v>0</v>
      </c>
      <c r="Q48" s="168">
        <v>0</v>
      </c>
      <c r="R48" s="168">
        <v>0</v>
      </c>
      <c r="S48" s="179">
        <v>0</v>
      </c>
      <c r="T48" s="179">
        <v>0</v>
      </c>
      <c r="U48" s="269">
        <v>0</v>
      </c>
      <c r="V48" s="166">
        <v>0</v>
      </c>
      <c r="W48" s="166">
        <v>0</v>
      </c>
      <c r="X48" s="145" t="e">
        <f t="shared" si="0"/>
        <v>#DIV/0!</v>
      </c>
      <c r="Y48" s="279" t="s">
        <v>55</v>
      </c>
      <c r="Z48" s="6"/>
    </row>
    <row r="49" spans="1:26" ht="14.25">
      <c r="A49" s="233"/>
      <c r="B49" s="234"/>
      <c r="C49" s="202"/>
      <c r="D49" s="203"/>
      <c r="E49" s="46">
        <v>3745</v>
      </c>
      <c r="F49" s="52">
        <v>5137</v>
      </c>
      <c r="G49" s="232"/>
      <c r="H49" s="28"/>
      <c r="I49" s="29" t="s">
        <v>106</v>
      </c>
      <c r="J49" s="26"/>
      <c r="K49" s="167">
        <v>0</v>
      </c>
      <c r="L49" s="166">
        <v>0</v>
      </c>
      <c r="M49" s="166">
        <v>0</v>
      </c>
      <c r="N49" s="166">
        <v>144.8</v>
      </c>
      <c r="O49" s="166">
        <v>0</v>
      </c>
      <c r="P49" s="167">
        <v>0</v>
      </c>
      <c r="Q49" s="168">
        <v>0</v>
      </c>
      <c r="R49" s="168">
        <v>0</v>
      </c>
      <c r="S49" s="179">
        <v>0</v>
      </c>
      <c r="T49" s="179">
        <v>0</v>
      </c>
      <c r="U49" s="269">
        <v>0</v>
      </c>
      <c r="V49" s="166">
        <v>0</v>
      </c>
      <c r="W49" s="166">
        <v>0</v>
      </c>
      <c r="X49" s="145" t="e">
        <f t="shared" si="0"/>
        <v>#DIV/0!</v>
      </c>
      <c r="Y49" s="279" t="s">
        <v>62</v>
      </c>
      <c r="Z49" s="6"/>
    </row>
    <row r="50" spans="1:26" ht="14.25">
      <c r="A50" s="233"/>
      <c r="B50" s="234"/>
      <c r="C50" s="202"/>
      <c r="D50" s="203"/>
      <c r="E50" s="46">
        <v>3745</v>
      </c>
      <c r="F50" s="52">
        <v>5169</v>
      </c>
      <c r="G50" s="232"/>
      <c r="H50" s="28"/>
      <c r="I50" s="29" t="s">
        <v>106</v>
      </c>
      <c r="J50" s="26"/>
      <c r="K50" s="167">
        <v>0</v>
      </c>
      <c r="L50" s="166">
        <v>0</v>
      </c>
      <c r="M50" s="166">
        <v>0</v>
      </c>
      <c r="N50" s="166">
        <v>3</v>
      </c>
      <c r="O50" s="166">
        <v>0.1</v>
      </c>
      <c r="P50" s="167">
        <v>0</v>
      </c>
      <c r="Q50" s="168">
        <v>0</v>
      </c>
      <c r="R50" s="168">
        <v>0</v>
      </c>
      <c r="S50" s="179">
        <v>0</v>
      </c>
      <c r="T50" s="179">
        <v>0</v>
      </c>
      <c r="U50" s="269">
        <v>0</v>
      </c>
      <c r="V50" s="166">
        <v>0</v>
      </c>
      <c r="W50" s="166">
        <v>0</v>
      </c>
      <c r="X50" s="145" t="e">
        <f t="shared" si="0"/>
        <v>#DIV/0!</v>
      </c>
      <c r="Y50" s="279" t="s">
        <v>49</v>
      </c>
      <c r="Z50" s="6"/>
    </row>
    <row r="51" spans="1:26" ht="14.25">
      <c r="A51" s="233"/>
      <c r="B51" s="234"/>
      <c r="C51" s="202"/>
      <c r="D51" s="203"/>
      <c r="E51" s="46"/>
      <c r="F51" s="52"/>
      <c r="G51" s="232"/>
      <c r="H51" s="28"/>
      <c r="I51" s="163"/>
      <c r="J51" s="26"/>
      <c r="K51" s="173">
        <f aca="true" t="shared" si="4" ref="K51:W51">SUM(K46:K50)</f>
        <v>0</v>
      </c>
      <c r="L51" s="174">
        <f t="shared" si="4"/>
        <v>0</v>
      </c>
      <c r="M51" s="174">
        <f t="shared" si="4"/>
        <v>0</v>
      </c>
      <c r="N51" s="174">
        <f t="shared" si="4"/>
        <v>427.90000000000003</v>
      </c>
      <c r="O51" s="174">
        <f t="shared" si="4"/>
        <v>179.7</v>
      </c>
      <c r="P51" s="174">
        <f t="shared" si="4"/>
        <v>0</v>
      </c>
      <c r="Q51" s="178">
        <f aca="true" t="shared" si="5" ref="Q51:V51">SUM(Q46:Q50)</f>
        <v>0</v>
      </c>
      <c r="R51" s="178">
        <f t="shared" si="5"/>
        <v>0</v>
      </c>
      <c r="S51" s="183">
        <f t="shared" si="5"/>
        <v>0</v>
      </c>
      <c r="T51" s="183">
        <f t="shared" si="5"/>
        <v>0</v>
      </c>
      <c r="U51" s="266">
        <f t="shared" si="5"/>
        <v>0</v>
      </c>
      <c r="V51" s="174">
        <f t="shared" si="5"/>
        <v>0</v>
      </c>
      <c r="W51" s="174">
        <f t="shared" si="4"/>
        <v>0</v>
      </c>
      <c r="X51" s="145" t="e">
        <f t="shared" si="0"/>
        <v>#DIV/0!</v>
      </c>
      <c r="Y51" s="280" t="s">
        <v>63</v>
      </c>
      <c r="Z51" s="6"/>
    </row>
    <row r="52" spans="1:26" ht="14.25">
      <c r="A52" s="202"/>
      <c r="B52" s="216"/>
      <c r="C52" s="202"/>
      <c r="D52" s="203"/>
      <c r="E52" s="46">
        <v>3745</v>
      </c>
      <c r="F52" s="52">
        <v>5011</v>
      </c>
      <c r="G52" s="232"/>
      <c r="H52" s="28"/>
      <c r="I52" s="29" t="s">
        <v>106</v>
      </c>
      <c r="J52" s="26">
        <v>239</v>
      </c>
      <c r="K52" s="177">
        <v>0</v>
      </c>
      <c r="L52" s="166">
        <v>0</v>
      </c>
      <c r="M52" s="166">
        <v>292.4</v>
      </c>
      <c r="N52" s="165">
        <v>181.9</v>
      </c>
      <c r="O52" s="48">
        <v>169.8</v>
      </c>
      <c r="P52" s="179">
        <v>315</v>
      </c>
      <c r="Q52" s="179">
        <v>0</v>
      </c>
      <c r="R52" s="179">
        <v>0</v>
      </c>
      <c r="S52" s="179">
        <v>0</v>
      </c>
      <c r="T52" s="179">
        <v>0</v>
      </c>
      <c r="U52" s="269">
        <v>0</v>
      </c>
      <c r="V52" s="180">
        <v>0</v>
      </c>
      <c r="W52" s="180">
        <v>0</v>
      </c>
      <c r="X52" s="145" t="e">
        <f t="shared" si="0"/>
        <v>#DIV/0!</v>
      </c>
      <c r="Y52" s="279" t="s">
        <v>79</v>
      </c>
      <c r="Z52" s="6"/>
    </row>
    <row r="53" spans="1:26" ht="14.25">
      <c r="A53" s="233"/>
      <c r="B53" s="234"/>
      <c r="C53" s="202"/>
      <c r="D53" s="203"/>
      <c r="E53" s="46">
        <v>3745</v>
      </c>
      <c r="F53" s="52">
        <v>5031</v>
      </c>
      <c r="G53" s="232"/>
      <c r="H53" s="28"/>
      <c r="I53" s="29" t="s">
        <v>106</v>
      </c>
      <c r="J53" s="26"/>
      <c r="K53" s="177">
        <v>0</v>
      </c>
      <c r="L53" s="166">
        <v>0</v>
      </c>
      <c r="M53" s="166">
        <v>76</v>
      </c>
      <c r="N53" s="165">
        <v>47.3</v>
      </c>
      <c r="O53" s="48">
        <v>44.1</v>
      </c>
      <c r="P53" s="179">
        <v>82.7</v>
      </c>
      <c r="Q53" s="179">
        <v>0</v>
      </c>
      <c r="R53" s="179">
        <v>0</v>
      </c>
      <c r="S53" s="179">
        <v>0</v>
      </c>
      <c r="T53" s="179">
        <v>0</v>
      </c>
      <c r="U53" s="269">
        <v>0</v>
      </c>
      <c r="V53" s="180">
        <v>0</v>
      </c>
      <c r="W53" s="180">
        <v>0</v>
      </c>
      <c r="X53" s="145" t="e">
        <f t="shared" si="0"/>
        <v>#DIV/0!</v>
      </c>
      <c r="Y53" s="279" t="s">
        <v>54</v>
      </c>
      <c r="Z53" s="6"/>
    </row>
    <row r="54" spans="1:26" ht="14.25">
      <c r="A54" s="233"/>
      <c r="B54" s="234"/>
      <c r="C54" s="202"/>
      <c r="D54" s="203"/>
      <c r="E54" s="46">
        <v>3745</v>
      </c>
      <c r="F54" s="52">
        <v>5032</v>
      </c>
      <c r="G54" s="232"/>
      <c r="H54" s="28"/>
      <c r="I54" s="29" t="s">
        <v>106</v>
      </c>
      <c r="J54" s="26"/>
      <c r="K54" s="177">
        <v>0</v>
      </c>
      <c r="L54" s="166">
        <v>0</v>
      </c>
      <c r="M54" s="166">
        <v>26.3</v>
      </c>
      <c r="N54" s="165">
        <v>16.4</v>
      </c>
      <c r="O54" s="48">
        <v>15.3</v>
      </c>
      <c r="P54" s="179">
        <v>28.7</v>
      </c>
      <c r="Q54" s="179">
        <v>0</v>
      </c>
      <c r="R54" s="179">
        <v>0</v>
      </c>
      <c r="S54" s="179">
        <v>0</v>
      </c>
      <c r="T54" s="179">
        <v>0</v>
      </c>
      <c r="U54" s="269">
        <v>0</v>
      </c>
      <c r="V54" s="180">
        <v>0</v>
      </c>
      <c r="W54" s="180">
        <v>0</v>
      </c>
      <c r="X54" s="145" t="e">
        <f t="shared" si="0"/>
        <v>#DIV/0!</v>
      </c>
      <c r="Y54" s="279" t="s">
        <v>55</v>
      </c>
      <c r="Z54" s="6"/>
    </row>
    <row r="55" spans="1:26" ht="14.25">
      <c r="A55" s="233"/>
      <c r="B55" s="234"/>
      <c r="C55" s="202"/>
      <c r="D55" s="203"/>
      <c r="E55" s="46">
        <v>3745</v>
      </c>
      <c r="F55" s="52">
        <v>5169</v>
      </c>
      <c r="G55" s="232"/>
      <c r="H55" s="28"/>
      <c r="I55" s="29" t="s">
        <v>106</v>
      </c>
      <c r="J55" s="26"/>
      <c r="K55" s="167">
        <v>0</v>
      </c>
      <c r="L55" s="166">
        <v>0</v>
      </c>
      <c r="M55" s="166">
        <v>0</v>
      </c>
      <c r="N55" s="165">
        <v>1.6</v>
      </c>
      <c r="O55" s="48">
        <v>0.4</v>
      </c>
      <c r="P55" s="181">
        <v>0.4</v>
      </c>
      <c r="Q55" s="179">
        <v>0</v>
      </c>
      <c r="R55" s="179">
        <v>0</v>
      </c>
      <c r="S55" s="179">
        <v>0</v>
      </c>
      <c r="T55" s="179">
        <v>0</v>
      </c>
      <c r="U55" s="269">
        <v>0</v>
      </c>
      <c r="V55" s="180">
        <v>0</v>
      </c>
      <c r="W55" s="180">
        <v>0</v>
      </c>
      <c r="X55" s="145" t="e">
        <f t="shared" si="0"/>
        <v>#DIV/0!</v>
      </c>
      <c r="Y55" s="279" t="s">
        <v>66</v>
      </c>
      <c r="Z55" s="6"/>
    </row>
    <row r="56" spans="1:26" ht="14.25">
      <c r="A56" s="233"/>
      <c r="B56" s="234"/>
      <c r="C56" s="202"/>
      <c r="D56" s="203"/>
      <c r="E56" s="46">
        <v>3745</v>
      </c>
      <c r="F56" s="52">
        <v>5499</v>
      </c>
      <c r="G56" s="232"/>
      <c r="H56" s="28"/>
      <c r="I56" s="29" t="s">
        <v>106</v>
      </c>
      <c r="J56" s="26">
        <v>19239</v>
      </c>
      <c r="K56" s="167"/>
      <c r="L56" s="166"/>
      <c r="M56" s="166"/>
      <c r="N56" s="165">
        <v>0</v>
      </c>
      <c r="O56" s="48">
        <v>0</v>
      </c>
      <c r="P56" s="181">
        <v>3</v>
      </c>
      <c r="Q56" s="179">
        <v>0</v>
      </c>
      <c r="R56" s="179">
        <v>0</v>
      </c>
      <c r="S56" s="179">
        <v>0</v>
      </c>
      <c r="T56" s="179">
        <v>0</v>
      </c>
      <c r="U56" s="269">
        <v>0</v>
      </c>
      <c r="V56" s="180">
        <v>0</v>
      </c>
      <c r="W56" s="180">
        <v>0</v>
      </c>
      <c r="X56" s="145" t="e">
        <f t="shared" si="0"/>
        <v>#DIV/0!</v>
      </c>
      <c r="Y56" s="279" t="s">
        <v>72</v>
      </c>
      <c r="Z56" s="6"/>
    </row>
    <row r="57" spans="1:26" ht="14.25">
      <c r="A57" s="233"/>
      <c r="B57" s="234"/>
      <c r="C57" s="202"/>
      <c r="D57" s="203"/>
      <c r="E57" s="46"/>
      <c r="F57" s="52"/>
      <c r="G57" s="232"/>
      <c r="H57" s="28"/>
      <c r="I57" s="163"/>
      <c r="J57" s="26"/>
      <c r="K57" s="173">
        <f>SUM(K52:K55)</f>
        <v>0</v>
      </c>
      <c r="L57" s="174">
        <f>SUM(L52:L55)</f>
        <v>0</v>
      </c>
      <c r="M57" s="174">
        <f>SUM(M52:M55)</f>
        <v>394.7</v>
      </c>
      <c r="N57" s="174">
        <f>SUM(N52:N56)</f>
        <v>247.2</v>
      </c>
      <c r="O57" s="174">
        <f>SUM(O52:O56)</f>
        <v>229.60000000000002</v>
      </c>
      <c r="P57" s="174">
        <f>SUM(P52:P56)</f>
        <v>429.79999999999995</v>
      </c>
      <c r="Q57" s="174">
        <f aca="true" t="shared" si="6" ref="Q57:V57">SUM(Q52:Q56)</f>
        <v>0</v>
      </c>
      <c r="R57" s="174">
        <f t="shared" si="6"/>
        <v>0</v>
      </c>
      <c r="S57" s="182">
        <f t="shared" si="6"/>
        <v>0</v>
      </c>
      <c r="T57" s="182">
        <f t="shared" si="6"/>
        <v>0</v>
      </c>
      <c r="U57" s="266">
        <f t="shared" si="6"/>
        <v>0</v>
      </c>
      <c r="V57" s="174">
        <f t="shared" si="6"/>
        <v>0</v>
      </c>
      <c r="W57" s="174">
        <f>SUM(W52:W56)</f>
        <v>0</v>
      </c>
      <c r="X57" s="145" t="e">
        <f t="shared" si="0"/>
        <v>#DIV/0!</v>
      </c>
      <c r="Y57" s="280" t="s">
        <v>86</v>
      </c>
      <c r="Z57" s="6"/>
    </row>
    <row r="58" spans="1:26" ht="14.25">
      <c r="A58" s="233"/>
      <c r="B58" s="234"/>
      <c r="C58" s="202"/>
      <c r="D58" s="203"/>
      <c r="E58" s="46">
        <v>3745</v>
      </c>
      <c r="F58" s="52">
        <v>5011</v>
      </c>
      <c r="G58" s="232"/>
      <c r="H58" s="28"/>
      <c r="I58" s="29" t="s">
        <v>106</v>
      </c>
      <c r="J58" s="26">
        <v>2391</v>
      </c>
      <c r="K58" s="177">
        <v>0</v>
      </c>
      <c r="L58" s="166">
        <v>0</v>
      </c>
      <c r="M58" s="166">
        <v>292.4</v>
      </c>
      <c r="N58" s="165">
        <v>0</v>
      </c>
      <c r="O58" s="48">
        <v>400.5</v>
      </c>
      <c r="P58" s="179">
        <v>50.7</v>
      </c>
      <c r="Q58" s="179">
        <v>0</v>
      </c>
      <c r="R58" s="179">
        <v>0</v>
      </c>
      <c r="S58" s="179">
        <v>0</v>
      </c>
      <c r="T58" s="179">
        <v>0</v>
      </c>
      <c r="U58" s="269">
        <v>0</v>
      </c>
      <c r="V58" s="180">
        <v>0</v>
      </c>
      <c r="W58" s="180">
        <v>0</v>
      </c>
      <c r="X58" s="145" t="e">
        <f t="shared" si="0"/>
        <v>#DIV/0!</v>
      </c>
      <c r="Y58" s="279" t="s">
        <v>80</v>
      </c>
      <c r="Z58" s="6"/>
    </row>
    <row r="59" spans="1:26" ht="14.25">
      <c r="A59" s="233"/>
      <c r="B59" s="234"/>
      <c r="C59" s="202"/>
      <c r="D59" s="203"/>
      <c r="E59" s="46">
        <v>3745</v>
      </c>
      <c r="F59" s="52">
        <v>5031</v>
      </c>
      <c r="G59" s="232"/>
      <c r="H59" s="28"/>
      <c r="I59" s="29" t="s">
        <v>106</v>
      </c>
      <c r="J59" s="26"/>
      <c r="K59" s="177">
        <v>0</v>
      </c>
      <c r="L59" s="166">
        <v>0</v>
      </c>
      <c r="M59" s="166">
        <v>76</v>
      </c>
      <c r="N59" s="165">
        <v>0</v>
      </c>
      <c r="O59" s="48">
        <v>107.4</v>
      </c>
      <c r="P59" s="179">
        <v>13.2</v>
      </c>
      <c r="Q59" s="179">
        <v>0</v>
      </c>
      <c r="R59" s="179">
        <v>0</v>
      </c>
      <c r="S59" s="179">
        <v>0</v>
      </c>
      <c r="T59" s="179">
        <v>0</v>
      </c>
      <c r="U59" s="269">
        <v>0</v>
      </c>
      <c r="V59" s="180">
        <v>0</v>
      </c>
      <c r="W59" s="180">
        <v>0</v>
      </c>
      <c r="X59" s="145" t="e">
        <f t="shared" si="0"/>
        <v>#DIV/0!</v>
      </c>
      <c r="Y59" s="279" t="s">
        <v>54</v>
      </c>
      <c r="Z59" s="6"/>
    </row>
    <row r="60" spans="1:26" ht="14.25">
      <c r="A60" s="233"/>
      <c r="B60" s="234"/>
      <c r="C60" s="202"/>
      <c r="D60" s="203"/>
      <c r="E60" s="46">
        <v>3745</v>
      </c>
      <c r="F60" s="52">
        <v>5032</v>
      </c>
      <c r="G60" s="232"/>
      <c r="H60" s="28"/>
      <c r="I60" s="29" t="s">
        <v>106</v>
      </c>
      <c r="J60" s="26"/>
      <c r="K60" s="177">
        <v>0</v>
      </c>
      <c r="L60" s="166">
        <v>0</v>
      </c>
      <c r="M60" s="166">
        <v>26.3</v>
      </c>
      <c r="N60" s="165">
        <v>0</v>
      </c>
      <c r="O60" s="48">
        <v>32.9</v>
      </c>
      <c r="P60" s="179">
        <v>4.6</v>
      </c>
      <c r="Q60" s="179">
        <v>0</v>
      </c>
      <c r="R60" s="179">
        <v>0</v>
      </c>
      <c r="S60" s="179">
        <v>0</v>
      </c>
      <c r="T60" s="179">
        <v>0</v>
      </c>
      <c r="U60" s="269">
        <v>0</v>
      </c>
      <c r="V60" s="180">
        <v>0</v>
      </c>
      <c r="W60" s="180">
        <v>0</v>
      </c>
      <c r="X60" s="145" t="e">
        <f t="shared" si="0"/>
        <v>#DIV/0!</v>
      </c>
      <c r="Y60" s="279" t="s">
        <v>55</v>
      </c>
      <c r="Z60" s="6"/>
    </row>
    <row r="61" spans="1:26" ht="14.25">
      <c r="A61" s="233"/>
      <c r="B61" s="234"/>
      <c r="C61" s="202"/>
      <c r="D61" s="203"/>
      <c r="E61" s="46">
        <v>3745</v>
      </c>
      <c r="F61" s="52"/>
      <c r="G61" s="232"/>
      <c r="H61" s="28"/>
      <c r="I61" s="163"/>
      <c r="J61" s="26"/>
      <c r="K61" s="173">
        <f aca="true" t="shared" si="7" ref="K61:P61">SUM(K58:K60)</f>
        <v>0</v>
      </c>
      <c r="L61" s="174">
        <f t="shared" si="7"/>
        <v>0</v>
      </c>
      <c r="M61" s="174">
        <f t="shared" si="7"/>
        <v>394.7</v>
      </c>
      <c r="N61" s="174">
        <f t="shared" si="7"/>
        <v>0</v>
      </c>
      <c r="O61" s="182">
        <f t="shared" si="7"/>
        <v>540.8</v>
      </c>
      <c r="P61" s="182">
        <f t="shared" si="7"/>
        <v>68.5</v>
      </c>
      <c r="Q61" s="183">
        <f>SUM(Q58:Q60)</f>
        <v>0</v>
      </c>
      <c r="R61" s="183">
        <f>SUM(R58:R60)</f>
        <v>0</v>
      </c>
      <c r="S61" s="183">
        <f>SUM(S58:S60)</f>
        <v>0</v>
      </c>
      <c r="T61" s="183">
        <f>SUM(T58:T60)</f>
        <v>0</v>
      </c>
      <c r="U61" s="270">
        <v>0</v>
      </c>
      <c r="V61" s="184">
        <v>0</v>
      </c>
      <c r="W61" s="184">
        <v>0</v>
      </c>
      <c r="X61" s="145" t="e">
        <f t="shared" si="0"/>
        <v>#DIV/0!</v>
      </c>
      <c r="Y61" s="280" t="s">
        <v>76</v>
      </c>
      <c r="Z61" s="6"/>
    </row>
    <row r="62" spans="1:26" ht="15" thickBot="1">
      <c r="A62" s="235"/>
      <c r="B62" s="236"/>
      <c r="C62" s="202"/>
      <c r="D62" s="203"/>
      <c r="E62" s="185"/>
      <c r="F62" s="186"/>
      <c r="G62" s="187"/>
      <c r="H62" s="187"/>
      <c r="I62" s="188"/>
      <c r="J62" s="26"/>
      <c r="K62" s="177"/>
      <c r="L62" s="189"/>
      <c r="M62" s="189"/>
      <c r="N62" s="190"/>
      <c r="O62" s="190"/>
      <c r="P62" s="168"/>
      <c r="Q62" s="168"/>
      <c r="R62" s="168"/>
      <c r="S62" s="252"/>
      <c r="T62" s="252"/>
      <c r="U62" s="271"/>
      <c r="V62" s="189"/>
      <c r="W62" s="189"/>
      <c r="X62" s="191"/>
      <c r="Y62" s="278"/>
      <c r="Z62" s="6"/>
    </row>
    <row r="63" spans="1:26" ht="15.75" thickBot="1">
      <c r="A63" s="44"/>
      <c r="B63" s="45"/>
      <c r="C63" s="43"/>
      <c r="D63" s="43"/>
      <c r="E63" s="192"/>
      <c r="F63" s="43"/>
      <c r="G63" s="43"/>
      <c r="H63" s="43"/>
      <c r="I63" s="43"/>
      <c r="J63" s="193"/>
      <c r="K63" s="194">
        <f>SUM(K57,K51,K45,K37,K34,K13)</f>
        <v>12337.300000000001</v>
      </c>
      <c r="L63" s="195">
        <f>SUM(L57,L51,L45,L37,L34,L13)</f>
        <v>7968.5</v>
      </c>
      <c r="M63" s="195">
        <f>SUM(M57,M51,M45,M37,M34,M13)</f>
        <v>9346.199999999999</v>
      </c>
      <c r="N63" s="195">
        <f>SUM(N57,N51,N45,N37,N34,N13)</f>
        <v>10397.500000000002</v>
      </c>
      <c r="O63" s="195">
        <f aca="true" t="shared" si="8" ref="O63:W63">SUM(O57,O51,O45,O37,O34,O13)+O61</f>
        <v>10887</v>
      </c>
      <c r="P63" s="195">
        <f t="shared" si="8"/>
        <v>14418.9</v>
      </c>
      <c r="Q63" s="195">
        <f t="shared" si="8"/>
        <v>17241.100000000002</v>
      </c>
      <c r="R63" s="195">
        <f t="shared" si="8"/>
        <v>9225</v>
      </c>
      <c r="S63" s="195">
        <f t="shared" si="8"/>
        <v>23979.1</v>
      </c>
      <c r="T63" s="195">
        <f t="shared" si="8"/>
        <v>14732.5</v>
      </c>
      <c r="U63" s="267">
        <f t="shared" si="8"/>
        <v>18467.5</v>
      </c>
      <c r="V63" s="195">
        <f t="shared" si="8"/>
        <v>18491.5</v>
      </c>
      <c r="W63" s="195">
        <f t="shared" si="8"/>
        <v>18511.5</v>
      </c>
      <c r="X63" s="196">
        <f>+U63/S63*100</f>
        <v>77.01498388179708</v>
      </c>
      <c r="Y63" s="56" t="s">
        <v>64</v>
      </c>
      <c r="Z63" s="7"/>
    </row>
    <row r="64" spans="1:26" ht="15" thickBot="1">
      <c r="A64" s="233"/>
      <c r="B64" s="234"/>
      <c r="C64" s="202"/>
      <c r="D64" s="203"/>
      <c r="E64" s="408">
        <v>4349</v>
      </c>
      <c r="F64" s="409">
        <v>5169</v>
      </c>
      <c r="G64" s="406"/>
      <c r="H64" s="407"/>
      <c r="I64" s="410" t="s">
        <v>106</v>
      </c>
      <c r="J64" s="26">
        <v>434902</v>
      </c>
      <c r="K64" s="173">
        <f>SUM(K59:K62)</f>
        <v>0</v>
      </c>
      <c r="L64" s="174">
        <f>SUM(L59:L62)</f>
        <v>0</v>
      </c>
      <c r="M64" s="174">
        <f>SUM(M59:M62)</f>
        <v>497</v>
      </c>
      <c r="N64" s="174">
        <f>SUM(N59:N63)</f>
        <v>10397.500000000002</v>
      </c>
      <c r="O64" s="174">
        <f>SUM(O59:O63)</f>
        <v>11568.1</v>
      </c>
      <c r="P64" s="174">
        <v>0</v>
      </c>
      <c r="Q64" s="174">
        <v>0</v>
      </c>
      <c r="R64" s="174">
        <f>SUM(R59:R63)</f>
        <v>9225</v>
      </c>
      <c r="S64" s="182">
        <v>0</v>
      </c>
      <c r="T64" s="182">
        <v>122</v>
      </c>
      <c r="U64" s="266">
        <v>17</v>
      </c>
      <c r="V64" s="174">
        <v>0</v>
      </c>
      <c r="W64" s="174">
        <v>0</v>
      </c>
      <c r="X64" s="145" t="e">
        <f>+U64/S64*100</f>
        <v>#DIV/0!</v>
      </c>
      <c r="Y64" s="280" t="s">
        <v>218</v>
      </c>
      <c r="Z64" s="6"/>
    </row>
    <row r="65" spans="1:26" ht="15" thickBot="1">
      <c r="A65" s="233"/>
      <c r="B65" s="220"/>
      <c r="C65" s="240"/>
      <c r="D65" s="220"/>
      <c r="E65" s="400">
        <v>6409</v>
      </c>
      <c r="F65" s="378">
        <v>5901</v>
      </c>
      <c r="G65" s="240"/>
      <c r="H65" s="378"/>
      <c r="I65" s="386" t="s">
        <v>106</v>
      </c>
      <c r="J65" s="401"/>
      <c r="K65" s="402"/>
      <c r="L65" s="361"/>
      <c r="M65" s="361"/>
      <c r="N65" s="361"/>
      <c r="O65" s="361"/>
      <c r="P65" s="361">
        <v>0</v>
      </c>
      <c r="Q65" s="361">
        <v>0</v>
      </c>
      <c r="R65" s="361"/>
      <c r="S65" s="360">
        <v>0</v>
      </c>
      <c r="T65" s="360">
        <v>0</v>
      </c>
      <c r="U65" s="403">
        <v>342</v>
      </c>
      <c r="V65" s="361">
        <v>342</v>
      </c>
      <c r="W65" s="361">
        <v>342</v>
      </c>
      <c r="X65" s="191"/>
      <c r="Y65" s="404" t="s">
        <v>221</v>
      </c>
      <c r="Z65" s="405"/>
    </row>
    <row r="66" spans="1:26" ht="22.5" customHeight="1" thickBot="1">
      <c r="A66" s="44"/>
      <c r="B66" s="45"/>
      <c r="C66" s="43"/>
      <c r="D66" s="43"/>
      <c r="E66" s="192"/>
      <c r="F66" s="43"/>
      <c r="G66" s="43"/>
      <c r="H66" s="43"/>
      <c r="I66" s="43"/>
      <c r="J66" s="193"/>
      <c r="K66" s="194">
        <f>SUM(K59,K53,K47,K39,K36,K15)</f>
        <v>7124.8</v>
      </c>
      <c r="L66" s="195">
        <f>SUM(L59,L53,L47,L39,L36,L15)</f>
        <v>1656.5</v>
      </c>
      <c r="M66" s="195">
        <f>SUM(M59,M53,M47,M39,M36,M15)</f>
        <v>2154.5</v>
      </c>
      <c r="N66" s="195">
        <f>SUM(N59,N53,N47,N39,N36,N15)</f>
        <v>2483.9</v>
      </c>
      <c r="O66" s="195">
        <f>SUM(O59,O53,O47,O39,O36,O15)+O63</f>
        <v>13648.9</v>
      </c>
      <c r="P66" s="412">
        <f>SUM('Rozpočet výdajů - 2 a 3'!P75)+'Rozpočet výdajů - 37'!P63+'Rozpočet výdajů - 37'!P64+'Rozpočet výdajů - 37'!P65</f>
        <v>54884</v>
      </c>
      <c r="Q66" s="412">
        <f>SUM('Rozpočet výdajů - 2 a 3'!Q75)+'Rozpočet výdajů - 37'!Q63+'Rozpočet výdajů - 37'!Q64+'Rozpočet výdajů - 37'!Q65</f>
        <v>60253.2</v>
      </c>
      <c r="R66" s="412">
        <f>SUM('Rozpočet výdajů - 2 a 3'!R75)+'Rozpočet výdajů - 37'!R63+'Rozpočet výdajů - 37'!R64+'Rozpočet výdajů - 37'!R65</f>
        <v>60228</v>
      </c>
      <c r="S66" s="412">
        <f>SUM('Rozpočet výdajů - 2 a 3'!S75)+'Rozpočet výdajů - 37'!S63+'Rozpočet výdajů - 37'!S64+'Rozpočet výdajů - 37'!S65</f>
        <v>90156.20000000001</v>
      </c>
      <c r="T66" s="412">
        <f>SUM('Rozpočet výdajů - 2 a 3'!T75)+'Rozpočet výdajů - 37'!T63+'Rozpočet výdajů - 37'!T64+'Rozpočet výdajů - 37'!T65</f>
        <v>55163.5</v>
      </c>
      <c r="U66" s="413">
        <f>SUM('Rozpočet výdajů - 2 a 3'!U75)+'Rozpočet výdajů - 37'!U63+'Rozpočet výdajů - 37'!U64+'Rozpočet výdajů - 37'!U65</f>
        <v>69631.5</v>
      </c>
      <c r="V66" s="412">
        <f>SUM('Rozpočet výdajů - 2 a 3'!V75)+'Rozpočet výdajů - 37'!V63+'Rozpočet výdajů - 37'!V64+'Rozpočet výdajů - 37'!V65</f>
        <v>70218.5</v>
      </c>
      <c r="W66" s="412">
        <f>SUM('Rozpočet výdajů - 2 a 3'!W75)+'Rozpočet výdajů - 37'!W63+'Rozpočet výdajů - 37'!W64+'Rozpočet výdajů - 37'!W65</f>
        <v>69788.5</v>
      </c>
      <c r="X66" s="414">
        <f>+U66/S66*100</f>
        <v>77.23428893409438</v>
      </c>
      <c r="Y66" s="415" t="s">
        <v>220</v>
      </c>
      <c r="Z66" s="7"/>
    </row>
    <row r="67" spans="1:26" ht="15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395"/>
      <c r="L67" s="395"/>
      <c r="M67" s="395"/>
      <c r="N67" s="395"/>
      <c r="O67" s="395"/>
      <c r="P67" s="395"/>
      <c r="Q67" s="395"/>
      <c r="R67" s="395"/>
      <c r="S67" s="395"/>
      <c r="T67" s="395"/>
      <c r="U67" s="396"/>
      <c r="V67" s="395"/>
      <c r="W67" s="395"/>
      <c r="X67" s="397"/>
      <c r="Y67" s="398"/>
      <c r="Z67" s="399"/>
    </row>
    <row r="69" spans="1:27" s="277" customFormat="1" ht="12.75" hidden="1">
      <c r="A69" s="274"/>
      <c r="B69" s="274"/>
      <c r="C69" s="274"/>
      <c r="D69" s="274"/>
      <c r="E69" s="275" t="s">
        <v>107</v>
      </c>
      <c r="F69" s="276"/>
      <c r="G69" s="275"/>
      <c r="H69" s="275"/>
      <c r="I69" s="275"/>
      <c r="J69" s="275"/>
      <c r="K69" s="275"/>
      <c r="L69" s="275"/>
      <c r="M69" s="275"/>
      <c r="N69" s="275"/>
      <c r="O69" s="275"/>
      <c r="P69" s="275"/>
      <c r="Q69" s="275" t="s">
        <v>111</v>
      </c>
      <c r="R69" s="275"/>
      <c r="S69" s="275"/>
      <c r="T69" s="275"/>
      <c r="U69" s="275"/>
      <c r="V69" s="275"/>
      <c r="W69" s="275"/>
      <c r="X69" s="275"/>
      <c r="Y69" s="275"/>
      <c r="Z69" s="275"/>
      <c r="AA69" s="275"/>
    </row>
    <row r="70" spans="1:27" s="277" customFormat="1" ht="12.75" hidden="1">
      <c r="A70" s="274"/>
      <c r="B70" s="274"/>
      <c r="C70" s="274"/>
      <c r="D70" s="274"/>
      <c r="E70" s="276"/>
      <c r="F70" s="276"/>
      <c r="G70" s="275"/>
      <c r="H70" s="275"/>
      <c r="I70" s="275"/>
      <c r="J70" s="275"/>
      <c r="K70" s="275"/>
      <c r="L70" s="275"/>
      <c r="M70" s="275"/>
      <c r="N70" s="275"/>
      <c r="O70" s="275"/>
      <c r="P70" s="275"/>
      <c r="Q70" s="275" t="s">
        <v>108</v>
      </c>
      <c r="R70" s="275"/>
      <c r="S70" s="275"/>
      <c r="T70" s="275"/>
      <c r="U70" s="275"/>
      <c r="V70" s="275"/>
      <c r="W70" s="275"/>
      <c r="X70" s="275"/>
      <c r="Y70" s="275"/>
      <c r="Z70" s="275"/>
      <c r="AA70" s="275"/>
    </row>
    <row r="71" spans="1:27" s="277" customFormat="1" ht="12.75" hidden="1">
      <c r="A71" s="274"/>
      <c r="B71" s="274"/>
      <c r="C71" s="274"/>
      <c r="D71" s="274"/>
      <c r="E71" s="276"/>
      <c r="F71" s="276"/>
      <c r="G71" s="275"/>
      <c r="H71" s="275"/>
      <c r="I71" s="275"/>
      <c r="J71" s="275"/>
      <c r="K71" s="275"/>
      <c r="L71" s="275"/>
      <c r="M71" s="275"/>
      <c r="N71" s="275"/>
      <c r="O71" s="275"/>
      <c r="P71" s="275"/>
      <c r="Q71" s="275" t="s">
        <v>109</v>
      </c>
      <c r="R71" s="275"/>
      <c r="S71" s="275"/>
      <c r="T71" s="275"/>
      <c r="U71" s="275"/>
      <c r="V71" s="275"/>
      <c r="W71" s="275"/>
      <c r="X71" s="275"/>
      <c r="Y71" s="275"/>
      <c r="Z71" s="275"/>
      <c r="AA71" s="275"/>
    </row>
    <row r="72" spans="1:27" s="277" customFormat="1" ht="12.75" hidden="1">
      <c r="A72" s="274"/>
      <c r="B72" s="274"/>
      <c r="C72" s="274"/>
      <c r="D72" s="274"/>
      <c r="E72" s="276"/>
      <c r="F72" s="276"/>
      <c r="G72" s="275"/>
      <c r="H72" s="275"/>
      <c r="I72" s="275"/>
      <c r="J72" s="275"/>
      <c r="K72" s="275"/>
      <c r="L72" s="275"/>
      <c r="M72" s="275"/>
      <c r="N72" s="275"/>
      <c r="O72" s="275"/>
      <c r="P72" s="275"/>
      <c r="Q72" s="275" t="s">
        <v>110</v>
      </c>
      <c r="R72" s="275"/>
      <c r="S72" s="275"/>
      <c r="T72" s="275"/>
      <c r="U72" s="275"/>
      <c r="V72" s="275"/>
      <c r="W72" s="275"/>
      <c r="X72" s="275"/>
      <c r="Y72" s="275"/>
      <c r="Z72" s="275"/>
      <c r="AA72" s="275"/>
    </row>
    <row r="74" spans="8:25" ht="18">
      <c r="H74" s="31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78"/>
      <c r="V74" s="34"/>
      <c r="W74" s="34"/>
      <c r="X74" s="34"/>
      <c r="Y74" s="34"/>
    </row>
    <row r="75" spans="1:25" ht="18">
      <c r="A75" s="434"/>
      <c r="B75" s="435"/>
      <c r="C75" s="435"/>
      <c r="D75" s="435"/>
      <c r="E75" s="435"/>
      <c r="F75" s="435"/>
      <c r="G75" s="435"/>
      <c r="H75" s="435"/>
      <c r="I75" s="435"/>
      <c r="J75" s="435"/>
      <c r="K75" s="435"/>
      <c r="L75" s="435"/>
      <c r="M75" s="435"/>
      <c r="N75" s="435"/>
      <c r="O75" s="435"/>
      <c r="P75" s="435"/>
      <c r="Q75" s="435"/>
      <c r="R75" s="435"/>
      <c r="S75" s="435"/>
      <c r="T75" s="435"/>
      <c r="U75" s="435"/>
      <c r="V75" s="435"/>
      <c r="W75" s="435"/>
      <c r="X75" s="435"/>
      <c r="Y75" s="435"/>
    </row>
    <row r="76" spans="1:26" ht="14.25">
      <c r="A76" s="14"/>
      <c r="B76" s="14"/>
      <c r="C76" s="14"/>
      <c r="D76" s="14"/>
      <c r="E76" s="14"/>
      <c r="F76" s="14"/>
      <c r="G76" s="14"/>
      <c r="H76" s="14"/>
      <c r="I76" s="16"/>
      <c r="J76" s="14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6"/>
    </row>
    <row r="77" spans="1:26" ht="14.25">
      <c r="A77" s="14"/>
      <c r="B77" s="14"/>
      <c r="C77" s="14"/>
      <c r="D77" s="14"/>
      <c r="E77" s="14"/>
      <c r="F77" s="14"/>
      <c r="G77" s="14"/>
      <c r="H77" s="14"/>
      <c r="I77" s="16"/>
      <c r="J77" s="14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6"/>
    </row>
    <row r="78" spans="1:26" ht="14.25">
      <c r="A78" s="14"/>
      <c r="B78" s="14"/>
      <c r="C78" s="14"/>
      <c r="D78" s="14"/>
      <c r="E78" s="14"/>
      <c r="F78" s="14"/>
      <c r="G78" s="14"/>
      <c r="H78" s="14"/>
      <c r="I78" s="16"/>
      <c r="J78" s="14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6"/>
    </row>
    <row r="79" spans="1:26" ht="14.25">
      <c r="A79" s="14"/>
      <c r="B79" s="14"/>
      <c r="C79" s="14"/>
      <c r="D79" s="14"/>
      <c r="E79" s="14"/>
      <c r="F79" s="14"/>
      <c r="G79" s="14"/>
      <c r="H79" s="14"/>
      <c r="I79" s="16"/>
      <c r="J79" s="14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6"/>
    </row>
    <row r="80" spans="1:26" ht="14.25">
      <c r="A80" s="14"/>
      <c r="B80" s="14"/>
      <c r="C80" s="14"/>
      <c r="D80" s="14"/>
      <c r="E80" s="14"/>
      <c r="F80" s="14"/>
      <c r="G80" s="14"/>
      <c r="H80" s="14"/>
      <c r="I80" s="16"/>
      <c r="J80" s="14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6"/>
    </row>
    <row r="81" spans="1:26" ht="15" thickBot="1">
      <c r="A81" s="14"/>
      <c r="B81" s="14"/>
      <c r="C81" s="14"/>
      <c r="D81" s="14"/>
      <c r="E81" s="14"/>
      <c r="F81" s="14"/>
      <c r="G81" s="14"/>
      <c r="H81" s="14"/>
      <c r="I81" s="16"/>
      <c r="J81" s="14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6"/>
    </row>
    <row r="82" spans="1:26" ht="15" thickBot="1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7"/>
    </row>
    <row r="83" spans="1:25" ht="12.75">
      <c r="A83" s="237"/>
      <c r="B83" s="237"/>
      <c r="C83" s="237"/>
      <c r="D83" s="237"/>
      <c r="E83" s="237"/>
      <c r="F83" s="237"/>
      <c r="G83" s="237"/>
      <c r="H83" s="237"/>
      <c r="I83" s="237"/>
      <c r="J83" s="237"/>
      <c r="K83" s="237"/>
      <c r="L83" s="237"/>
      <c r="M83" s="237"/>
      <c r="N83" s="237"/>
      <c r="O83" s="237"/>
      <c r="P83" s="237"/>
      <c r="Q83" s="237"/>
      <c r="R83" s="237"/>
      <c r="S83" s="237"/>
      <c r="T83" s="237"/>
      <c r="U83" s="237"/>
      <c r="V83" s="237"/>
      <c r="W83" s="237"/>
      <c r="X83" s="237"/>
      <c r="Y83" s="237"/>
    </row>
    <row r="84" spans="1:25" ht="12.75">
      <c r="A84" s="237"/>
      <c r="B84" s="237"/>
      <c r="C84" s="237"/>
      <c r="D84" s="237"/>
      <c r="E84" s="237"/>
      <c r="F84" s="237"/>
      <c r="G84" s="237"/>
      <c r="H84" s="237"/>
      <c r="I84" s="237"/>
      <c r="J84" s="237"/>
      <c r="K84" s="237"/>
      <c r="L84" s="237"/>
      <c r="M84" s="237"/>
      <c r="N84" s="237"/>
      <c r="O84" s="237"/>
      <c r="P84" s="237"/>
      <c r="Q84" s="237"/>
      <c r="R84" s="237"/>
      <c r="S84" s="237"/>
      <c r="T84" s="237"/>
      <c r="U84" s="237"/>
      <c r="V84" s="237"/>
      <c r="W84" s="237"/>
      <c r="X84" s="237"/>
      <c r="Y84" s="237"/>
    </row>
    <row r="85" spans="1:25" ht="12.75">
      <c r="A85" s="237"/>
      <c r="B85" s="237"/>
      <c r="C85" s="237"/>
      <c r="D85" s="237"/>
      <c r="E85" s="237"/>
      <c r="F85" s="237"/>
      <c r="G85" s="237"/>
      <c r="H85" s="237"/>
      <c r="I85" s="237"/>
      <c r="J85" s="237"/>
      <c r="K85" s="237"/>
      <c r="L85" s="237"/>
      <c r="M85" s="237"/>
      <c r="N85" s="237"/>
      <c r="O85" s="237"/>
      <c r="P85" s="237"/>
      <c r="Q85" s="237"/>
      <c r="R85" s="237"/>
      <c r="S85" s="237"/>
      <c r="T85" s="237"/>
      <c r="U85" s="237"/>
      <c r="V85" s="237"/>
      <c r="W85" s="237"/>
      <c r="X85" s="237"/>
      <c r="Y85" s="237"/>
    </row>
    <row r="86" spans="1:25" ht="12.75">
      <c r="A86" s="237"/>
      <c r="B86" s="237"/>
      <c r="C86" s="237"/>
      <c r="D86" s="237"/>
      <c r="E86" s="237"/>
      <c r="F86" s="237"/>
      <c r="G86" s="237"/>
      <c r="H86" s="237"/>
      <c r="I86" s="237"/>
      <c r="J86" s="237"/>
      <c r="K86" s="237"/>
      <c r="L86" s="237"/>
      <c r="M86" s="237"/>
      <c r="N86" s="237"/>
      <c r="O86" s="237"/>
      <c r="P86" s="237"/>
      <c r="Q86" s="237"/>
      <c r="R86" s="237"/>
      <c r="S86" s="237"/>
      <c r="T86" s="237"/>
      <c r="U86" s="237"/>
      <c r="V86" s="237"/>
      <c r="W86" s="237"/>
      <c r="X86" s="237"/>
      <c r="Y86" s="237"/>
    </row>
    <row r="87" spans="1:25" ht="12.75">
      <c r="A87" s="237"/>
      <c r="B87" s="237"/>
      <c r="C87" s="237"/>
      <c r="D87" s="237"/>
      <c r="E87" s="237"/>
      <c r="F87" s="237"/>
      <c r="G87" s="237"/>
      <c r="H87" s="237"/>
      <c r="I87" s="237"/>
      <c r="J87" s="237"/>
      <c r="K87" s="237"/>
      <c r="L87" s="237"/>
      <c r="M87" s="237"/>
      <c r="N87" s="237"/>
      <c r="O87" s="237"/>
      <c r="P87" s="237"/>
      <c r="Q87" s="237"/>
      <c r="R87" s="237"/>
      <c r="S87" s="237"/>
      <c r="T87" s="237"/>
      <c r="U87" s="237"/>
      <c r="V87" s="237"/>
      <c r="W87" s="237"/>
      <c r="X87" s="237"/>
      <c r="Y87" s="237"/>
    </row>
    <row r="88" spans="1:25" ht="12.75">
      <c r="A88" s="237"/>
      <c r="B88" s="237"/>
      <c r="C88" s="237"/>
      <c r="D88" s="237"/>
      <c r="E88" s="237"/>
      <c r="F88" s="237"/>
      <c r="G88" s="237"/>
      <c r="H88" s="237"/>
      <c r="I88" s="237"/>
      <c r="J88" s="237"/>
      <c r="K88" s="237"/>
      <c r="L88" s="237"/>
      <c r="M88" s="237"/>
      <c r="N88" s="237"/>
      <c r="O88" s="237"/>
      <c r="P88" s="237"/>
      <c r="Q88" s="237"/>
      <c r="R88" s="237"/>
      <c r="S88" s="237"/>
      <c r="T88" s="237"/>
      <c r="U88" s="237"/>
      <c r="V88" s="237"/>
      <c r="W88" s="237"/>
      <c r="X88" s="237"/>
      <c r="Y88" s="237"/>
    </row>
    <row r="89" spans="1:25" ht="12.75">
      <c r="A89" s="237"/>
      <c r="B89" s="237"/>
      <c r="C89" s="237"/>
      <c r="D89" s="237"/>
      <c r="E89" s="237"/>
      <c r="F89" s="237"/>
      <c r="G89" s="237"/>
      <c r="H89" s="237"/>
      <c r="I89" s="237"/>
      <c r="J89" s="237"/>
      <c r="K89" s="237"/>
      <c r="L89" s="237"/>
      <c r="M89" s="237"/>
      <c r="N89" s="237"/>
      <c r="O89" s="237"/>
      <c r="P89" s="237"/>
      <c r="Q89" s="237"/>
      <c r="R89" s="237"/>
      <c r="S89" s="237"/>
      <c r="T89" s="237"/>
      <c r="U89" s="237"/>
      <c r="V89" s="237"/>
      <c r="W89" s="237"/>
      <c r="X89" s="237"/>
      <c r="Y89" s="237"/>
    </row>
    <row r="90" spans="1:25" ht="12.75">
      <c r="A90" s="237"/>
      <c r="B90" s="237"/>
      <c r="C90" s="237"/>
      <c r="D90" s="237"/>
      <c r="E90" s="237"/>
      <c r="F90" s="237"/>
      <c r="G90" s="237"/>
      <c r="H90" s="237"/>
      <c r="I90" s="237"/>
      <c r="J90" s="237"/>
      <c r="K90" s="237"/>
      <c r="L90" s="237"/>
      <c r="M90" s="237"/>
      <c r="N90" s="237"/>
      <c r="O90" s="237"/>
      <c r="P90" s="237"/>
      <c r="Q90" s="237"/>
      <c r="R90" s="237"/>
      <c r="S90" s="237"/>
      <c r="T90" s="237"/>
      <c r="U90" s="237"/>
      <c r="V90" s="237"/>
      <c r="W90" s="237"/>
      <c r="X90" s="237"/>
      <c r="Y90" s="237"/>
    </row>
    <row r="91" spans="1:25" s="1" customFormat="1" ht="1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</row>
    <row r="92" spans="1:25" ht="12.75">
      <c r="A92" s="237"/>
      <c r="B92" s="237"/>
      <c r="C92" s="237"/>
      <c r="D92" s="237"/>
      <c r="E92" s="237"/>
      <c r="F92" s="237"/>
      <c r="G92" s="237"/>
      <c r="H92" s="237"/>
      <c r="I92" s="237"/>
      <c r="J92" s="237"/>
      <c r="K92" s="237"/>
      <c r="L92" s="237"/>
      <c r="M92" s="237"/>
      <c r="N92" s="237"/>
      <c r="O92" s="237"/>
      <c r="P92" s="237"/>
      <c r="Q92" s="237"/>
      <c r="R92" s="237"/>
      <c r="S92" s="237"/>
      <c r="T92" s="237"/>
      <c r="U92" s="237"/>
      <c r="V92" s="237"/>
      <c r="W92" s="237"/>
      <c r="X92" s="237"/>
      <c r="Y92" s="237"/>
    </row>
    <row r="93" spans="1:26" ht="15.75">
      <c r="A93" s="9"/>
      <c r="B93" s="9"/>
      <c r="C93" s="9"/>
      <c r="D93" s="9"/>
      <c r="E93" s="9"/>
      <c r="F93" s="9"/>
      <c r="G93" s="9"/>
      <c r="H93" s="18"/>
      <c r="I93" s="18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23"/>
    </row>
    <row r="94" spans="1:26" ht="15">
      <c r="A94" s="19"/>
      <c r="B94" s="19"/>
      <c r="C94" s="19"/>
      <c r="D94" s="19"/>
      <c r="E94" s="10"/>
      <c r="F94" s="19"/>
      <c r="G94" s="19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23"/>
    </row>
    <row r="95" spans="1:26" ht="15.75" thickBot="1">
      <c r="A95" s="11"/>
      <c r="B95" s="11"/>
      <c r="C95" s="11"/>
      <c r="D95" s="11"/>
      <c r="E95" s="2"/>
      <c r="F95" s="2"/>
      <c r="G95" s="11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23"/>
    </row>
    <row r="96" spans="1:26" ht="15.75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38"/>
    </row>
    <row r="97" spans="1:26" ht="16.5" thickBot="1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239"/>
    </row>
    <row r="98" spans="1:26" ht="16.5" thickBot="1" thickTop="1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25"/>
    </row>
    <row r="99" spans="1:26" ht="15" thickTop="1">
      <c r="A99" s="15"/>
      <c r="B99" s="15"/>
      <c r="C99" s="15"/>
      <c r="D99" s="15"/>
      <c r="E99" s="14"/>
      <c r="F99" s="14"/>
      <c r="G99" s="15"/>
      <c r="H99" s="14"/>
      <c r="I99" s="16"/>
      <c r="J99" s="15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6"/>
    </row>
    <row r="100" spans="1:26" ht="14.25">
      <c r="A100" s="14"/>
      <c r="B100" s="14"/>
      <c r="C100" s="14"/>
      <c r="D100" s="14"/>
      <c r="E100" s="14"/>
      <c r="F100" s="14"/>
      <c r="G100" s="14"/>
      <c r="H100" s="14"/>
      <c r="I100" s="16"/>
      <c r="J100" s="14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6"/>
    </row>
    <row r="101" spans="1:26" ht="14.25">
      <c r="A101" s="14"/>
      <c r="B101" s="14"/>
      <c r="C101" s="14"/>
      <c r="D101" s="14"/>
      <c r="E101" s="14"/>
      <c r="F101" s="14"/>
      <c r="G101" s="14"/>
      <c r="H101" s="14"/>
      <c r="I101" s="16"/>
      <c r="J101" s="14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6"/>
    </row>
    <row r="102" spans="1:26" ht="14.25">
      <c r="A102" s="14"/>
      <c r="B102" s="14"/>
      <c r="C102" s="14"/>
      <c r="D102" s="14"/>
      <c r="E102" s="14"/>
      <c r="F102" s="14"/>
      <c r="G102" s="14"/>
      <c r="H102" s="14"/>
      <c r="I102" s="16"/>
      <c r="J102" s="14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6"/>
    </row>
    <row r="103" spans="1:26" ht="14.25">
      <c r="A103" s="14"/>
      <c r="B103" s="14"/>
      <c r="C103" s="14"/>
      <c r="D103" s="14"/>
      <c r="E103" s="14"/>
      <c r="F103" s="14"/>
      <c r="G103" s="14"/>
      <c r="H103" s="14"/>
      <c r="I103" s="16"/>
      <c r="J103" s="14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6"/>
    </row>
    <row r="104" spans="1:26" ht="14.25">
      <c r="A104" s="14"/>
      <c r="B104" s="14"/>
      <c r="C104" s="14"/>
      <c r="D104" s="14"/>
      <c r="E104" s="14"/>
      <c r="F104" s="14"/>
      <c r="G104" s="14"/>
      <c r="H104" s="14"/>
      <c r="I104" s="16"/>
      <c r="J104" s="14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6"/>
    </row>
    <row r="105" spans="1:26" ht="14.25">
      <c r="A105" s="14"/>
      <c r="B105" s="14"/>
      <c r="C105" s="14"/>
      <c r="D105" s="14"/>
      <c r="E105" s="14"/>
      <c r="F105" s="14"/>
      <c r="G105" s="14"/>
      <c r="H105" s="14"/>
      <c r="I105" s="16"/>
      <c r="J105" s="14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6"/>
    </row>
    <row r="106" spans="1:26" ht="14.25">
      <c r="A106" s="14"/>
      <c r="B106" s="14"/>
      <c r="C106" s="14"/>
      <c r="D106" s="14"/>
      <c r="E106" s="14"/>
      <c r="F106" s="14"/>
      <c r="G106" s="14"/>
      <c r="H106" s="14"/>
      <c r="I106" s="16"/>
      <c r="J106" s="14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6"/>
    </row>
    <row r="107" spans="1:26" ht="14.25">
      <c r="A107" s="14"/>
      <c r="B107" s="14"/>
      <c r="C107" s="14"/>
      <c r="D107" s="14"/>
      <c r="E107" s="14"/>
      <c r="F107" s="14"/>
      <c r="G107" s="14"/>
      <c r="H107" s="14"/>
      <c r="I107" s="16"/>
      <c r="J107" s="14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6"/>
    </row>
    <row r="108" spans="1:26" ht="14.25">
      <c r="A108" s="14"/>
      <c r="B108" s="14"/>
      <c r="C108" s="14"/>
      <c r="D108" s="14"/>
      <c r="E108" s="14"/>
      <c r="F108" s="14"/>
      <c r="G108" s="14"/>
      <c r="H108" s="14"/>
      <c r="I108" s="16"/>
      <c r="J108" s="14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6"/>
    </row>
    <row r="109" spans="1:26" ht="14.25">
      <c r="A109" s="14"/>
      <c r="B109" s="14"/>
      <c r="C109" s="14"/>
      <c r="D109" s="14"/>
      <c r="E109" s="14"/>
      <c r="F109" s="14"/>
      <c r="G109" s="14"/>
      <c r="H109" s="14"/>
      <c r="I109" s="16"/>
      <c r="J109" s="14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6"/>
    </row>
    <row r="110" spans="1:26" ht="14.25">
      <c r="A110" s="14"/>
      <c r="B110" s="14"/>
      <c r="C110" s="14"/>
      <c r="D110" s="14"/>
      <c r="E110" s="14"/>
      <c r="F110" s="14"/>
      <c r="G110" s="14"/>
      <c r="H110" s="14"/>
      <c r="I110" s="16"/>
      <c r="J110" s="14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6"/>
    </row>
    <row r="111" spans="1:26" ht="14.25">
      <c r="A111" s="14"/>
      <c r="B111" s="14"/>
      <c r="C111" s="14"/>
      <c r="D111" s="14"/>
      <c r="E111" s="14"/>
      <c r="F111" s="14"/>
      <c r="G111" s="14"/>
      <c r="H111" s="14"/>
      <c r="I111" s="16"/>
      <c r="J111" s="14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6"/>
    </row>
    <row r="112" spans="1:26" ht="14.25">
      <c r="A112" s="14"/>
      <c r="B112" s="14"/>
      <c r="C112" s="14"/>
      <c r="D112" s="14"/>
      <c r="E112" s="14"/>
      <c r="F112" s="14"/>
      <c r="G112" s="14"/>
      <c r="H112" s="14"/>
      <c r="I112" s="16"/>
      <c r="J112" s="14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6"/>
    </row>
    <row r="113" spans="1:26" ht="14.25">
      <c r="A113" s="14"/>
      <c r="B113" s="14"/>
      <c r="C113" s="14"/>
      <c r="D113" s="14"/>
      <c r="E113" s="14"/>
      <c r="F113" s="14"/>
      <c r="G113" s="14"/>
      <c r="H113" s="14"/>
      <c r="I113" s="16"/>
      <c r="J113" s="14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6"/>
    </row>
    <row r="114" spans="1:26" ht="14.25">
      <c r="A114" s="14"/>
      <c r="B114" s="14"/>
      <c r="C114" s="14"/>
      <c r="D114" s="14"/>
      <c r="E114" s="14"/>
      <c r="F114" s="14"/>
      <c r="G114" s="14"/>
      <c r="H114" s="14"/>
      <c r="I114" s="16"/>
      <c r="J114" s="14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6"/>
    </row>
    <row r="115" spans="1:26" ht="14.25">
      <c r="A115" s="14"/>
      <c r="B115" s="14"/>
      <c r="C115" s="14"/>
      <c r="D115" s="14"/>
      <c r="E115" s="14"/>
      <c r="F115" s="14"/>
      <c r="G115" s="14"/>
      <c r="H115" s="14"/>
      <c r="I115" s="16"/>
      <c r="J115" s="14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6"/>
    </row>
    <row r="116" spans="1:26" ht="14.25">
      <c r="A116" s="14"/>
      <c r="B116" s="14"/>
      <c r="C116" s="14"/>
      <c r="D116" s="14"/>
      <c r="E116" s="14"/>
      <c r="F116" s="14"/>
      <c r="G116" s="14"/>
      <c r="H116" s="14"/>
      <c r="I116" s="16"/>
      <c r="J116" s="14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6"/>
    </row>
    <row r="117" spans="1:26" ht="14.25">
      <c r="A117" s="14"/>
      <c r="B117" s="14"/>
      <c r="C117" s="14"/>
      <c r="D117" s="14"/>
      <c r="E117" s="14"/>
      <c r="F117" s="14"/>
      <c r="G117" s="14"/>
      <c r="H117" s="14"/>
      <c r="I117" s="16"/>
      <c r="J117" s="14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6"/>
    </row>
    <row r="118" spans="1:26" ht="14.25">
      <c r="A118" s="14"/>
      <c r="B118" s="14"/>
      <c r="C118" s="14"/>
      <c r="D118" s="14"/>
      <c r="E118" s="14"/>
      <c r="F118" s="14"/>
      <c r="G118" s="14"/>
      <c r="H118" s="14"/>
      <c r="I118" s="16"/>
      <c r="J118" s="14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6"/>
    </row>
    <row r="119" spans="1:26" ht="14.25">
      <c r="A119" s="14"/>
      <c r="B119" s="14"/>
      <c r="C119" s="14"/>
      <c r="D119" s="14"/>
      <c r="E119" s="14"/>
      <c r="F119" s="14"/>
      <c r="G119" s="14"/>
      <c r="H119" s="14"/>
      <c r="I119" s="16"/>
      <c r="J119" s="14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6"/>
    </row>
    <row r="120" spans="1:26" ht="14.25">
      <c r="A120" s="14"/>
      <c r="B120" s="14"/>
      <c r="C120" s="14"/>
      <c r="D120" s="14"/>
      <c r="E120" s="14"/>
      <c r="F120" s="14"/>
      <c r="G120" s="14"/>
      <c r="H120" s="14"/>
      <c r="I120" s="16"/>
      <c r="J120" s="14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6"/>
    </row>
    <row r="121" spans="1:26" ht="14.25">
      <c r="A121" s="14"/>
      <c r="B121" s="14"/>
      <c r="C121" s="14"/>
      <c r="D121" s="14"/>
      <c r="E121" s="14"/>
      <c r="F121" s="14"/>
      <c r="G121" s="14"/>
      <c r="H121" s="14"/>
      <c r="I121" s="16"/>
      <c r="J121" s="14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6"/>
    </row>
    <row r="122" spans="1:26" ht="15" thickBot="1">
      <c r="A122" s="14"/>
      <c r="B122" s="14"/>
      <c r="C122" s="14"/>
      <c r="D122" s="14"/>
      <c r="E122" s="14"/>
      <c r="F122" s="14"/>
      <c r="G122" s="14"/>
      <c r="H122" s="14"/>
      <c r="I122" s="16"/>
      <c r="J122" s="14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6"/>
    </row>
    <row r="123" spans="1:26" ht="15" thickBot="1">
      <c r="A123" s="17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7"/>
    </row>
    <row r="124" spans="1:25" ht="12.75">
      <c r="A124" s="237"/>
      <c r="B124" s="237"/>
      <c r="C124" s="237"/>
      <c r="D124" s="237"/>
      <c r="E124" s="237"/>
      <c r="F124" s="237"/>
      <c r="G124" s="237"/>
      <c r="H124" s="237"/>
      <c r="I124" s="237"/>
      <c r="J124" s="237"/>
      <c r="K124" s="237"/>
      <c r="L124" s="237"/>
      <c r="M124" s="237"/>
      <c r="N124" s="237"/>
      <c r="O124" s="237"/>
      <c r="P124" s="237"/>
      <c r="Q124" s="237"/>
      <c r="R124" s="237"/>
      <c r="S124" s="237"/>
      <c r="T124" s="237"/>
      <c r="U124" s="237"/>
      <c r="V124" s="237"/>
      <c r="W124" s="237"/>
      <c r="X124" s="237"/>
      <c r="Y124" s="237"/>
    </row>
    <row r="125" spans="1:25" ht="12.75">
      <c r="A125" s="237"/>
      <c r="B125" s="237"/>
      <c r="C125" s="237"/>
      <c r="D125" s="237"/>
      <c r="E125" s="237"/>
      <c r="F125" s="237"/>
      <c r="G125" s="237"/>
      <c r="H125" s="237"/>
      <c r="I125" s="237"/>
      <c r="J125" s="237"/>
      <c r="K125" s="237"/>
      <c r="L125" s="237"/>
      <c r="M125" s="237"/>
      <c r="N125" s="237"/>
      <c r="O125" s="237"/>
      <c r="P125" s="237"/>
      <c r="Q125" s="237"/>
      <c r="R125" s="237"/>
      <c r="S125" s="237"/>
      <c r="T125" s="237"/>
      <c r="U125" s="237"/>
      <c r="V125" s="237"/>
      <c r="W125" s="237"/>
      <c r="X125" s="237"/>
      <c r="Y125" s="237"/>
    </row>
    <row r="126" spans="1:25" ht="12.75">
      <c r="A126" s="237"/>
      <c r="B126" s="237"/>
      <c r="C126" s="237"/>
      <c r="D126" s="237"/>
      <c r="E126" s="237"/>
      <c r="F126" s="237"/>
      <c r="G126" s="237"/>
      <c r="H126" s="237"/>
      <c r="I126" s="237"/>
      <c r="J126" s="237"/>
      <c r="K126" s="237"/>
      <c r="L126" s="237"/>
      <c r="M126" s="237"/>
      <c r="N126" s="237"/>
      <c r="O126" s="237"/>
      <c r="P126" s="237"/>
      <c r="Q126" s="237"/>
      <c r="R126" s="237"/>
      <c r="S126" s="237"/>
      <c r="T126" s="237"/>
      <c r="U126" s="237"/>
      <c r="V126" s="237"/>
      <c r="W126" s="237"/>
      <c r="X126" s="237"/>
      <c r="Y126" s="237"/>
    </row>
    <row r="127" spans="1:25" ht="12.75">
      <c r="A127" s="237"/>
      <c r="B127" s="237"/>
      <c r="C127" s="237"/>
      <c r="D127" s="237"/>
      <c r="E127" s="237"/>
      <c r="F127" s="237"/>
      <c r="G127" s="237"/>
      <c r="H127" s="237"/>
      <c r="I127" s="237"/>
      <c r="J127" s="237"/>
      <c r="K127" s="237"/>
      <c r="L127" s="237"/>
      <c r="M127" s="237"/>
      <c r="N127" s="237"/>
      <c r="O127" s="237"/>
      <c r="P127" s="237"/>
      <c r="Q127" s="237"/>
      <c r="R127" s="237"/>
      <c r="S127" s="237"/>
      <c r="T127" s="237"/>
      <c r="U127" s="237"/>
      <c r="V127" s="237"/>
      <c r="W127" s="237"/>
      <c r="X127" s="237"/>
      <c r="Y127" s="237"/>
    </row>
    <row r="128" spans="1:25" ht="12.75">
      <c r="A128" s="237"/>
      <c r="B128" s="237"/>
      <c r="C128" s="237"/>
      <c r="D128" s="237"/>
      <c r="E128" s="237"/>
      <c r="F128" s="237"/>
      <c r="G128" s="237"/>
      <c r="H128" s="237"/>
      <c r="I128" s="237"/>
      <c r="J128" s="237"/>
      <c r="K128" s="237"/>
      <c r="L128" s="237"/>
      <c r="M128" s="237"/>
      <c r="N128" s="237"/>
      <c r="O128" s="237"/>
      <c r="P128" s="237"/>
      <c r="Q128" s="237"/>
      <c r="R128" s="237"/>
      <c r="S128" s="237"/>
      <c r="T128" s="237"/>
      <c r="U128" s="237"/>
      <c r="V128" s="237"/>
      <c r="W128" s="237"/>
      <c r="X128" s="237"/>
      <c r="Y128" s="237"/>
    </row>
    <row r="129" spans="1:25" ht="12.75">
      <c r="A129" s="240"/>
      <c r="B129" s="240"/>
      <c r="C129" s="240"/>
      <c r="D129" s="240"/>
      <c r="G129" s="240"/>
      <c r="H129" s="240"/>
      <c r="I129" s="240"/>
      <c r="J129" s="240"/>
      <c r="K129" s="240"/>
      <c r="L129" s="240"/>
      <c r="M129" s="240"/>
      <c r="N129" s="240"/>
      <c r="O129" s="240"/>
      <c r="P129" s="240"/>
      <c r="Q129" s="240"/>
      <c r="R129" s="240"/>
      <c r="S129" s="240"/>
      <c r="T129" s="240"/>
      <c r="U129" s="237"/>
      <c r="V129" s="240"/>
      <c r="W129" s="240"/>
      <c r="X129" s="240"/>
      <c r="Y129" s="240"/>
    </row>
    <row r="130" spans="1:25" ht="12.75">
      <c r="A130" s="240"/>
      <c r="B130" s="240"/>
      <c r="C130" s="240"/>
      <c r="D130" s="240"/>
      <c r="G130" s="240"/>
      <c r="H130" s="240"/>
      <c r="I130" s="240"/>
      <c r="J130" s="240"/>
      <c r="K130" s="240"/>
      <c r="L130" s="240"/>
      <c r="M130" s="240"/>
      <c r="N130" s="240"/>
      <c r="O130" s="240"/>
      <c r="P130" s="240"/>
      <c r="Q130" s="240"/>
      <c r="R130" s="240"/>
      <c r="S130" s="240"/>
      <c r="T130" s="240"/>
      <c r="U130" s="237"/>
      <c r="V130" s="240"/>
      <c r="W130" s="240"/>
      <c r="X130" s="240"/>
      <c r="Y130" s="240"/>
    </row>
    <row r="131" spans="1:25" ht="12.75">
      <c r="A131" s="240"/>
      <c r="B131" s="240"/>
      <c r="C131" s="240"/>
      <c r="D131" s="240"/>
      <c r="G131" s="240"/>
      <c r="H131" s="240"/>
      <c r="I131" s="240"/>
      <c r="J131" s="240"/>
      <c r="K131" s="240"/>
      <c r="L131" s="240"/>
      <c r="M131" s="240"/>
      <c r="N131" s="240"/>
      <c r="O131" s="240"/>
      <c r="P131" s="240"/>
      <c r="Q131" s="240"/>
      <c r="R131" s="240"/>
      <c r="S131" s="240"/>
      <c r="T131" s="240"/>
      <c r="U131" s="237"/>
      <c r="V131" s="240"/>
      <c r="W131" s="240"/>
      <c r="X131" s="240"/>
      <c r="Y131" s="240"/>
    </row>
    <row r="132" spans="1:25" ht="12.75">
      <c r="A132" s="240"/>
      <c r="B132" s="240"/>
      <c r="C132" s="240"/>
      <c r="D132" s="240"/>
      <c r="G132" s="240"/>
      <c r="H132" s="240"/>
      <c r="I132" s="240"/>
      <c r="J132" s="240"/>
      <c r="K132" s="240"/>
      <c r="L132" s="240"/>
      <c r="M132" s="240"/>
      <c r="N132" s="240"/>
      <c r="O132" s="240"/>
      <c r="P132" s="240"/>
      <c r="Q132" s="240"/>
      <c r="R132" s="240"/>
      <c r="S132" s="240"/>
      <c r="T132" s="240"/>
      <c r="U132" s="237"/>
      <c r="V132" s="240"/>
      <c r="W132" s="240"/>
      <c r="X132" s="240"/>
      <c r="Y132" s="240"/>
    </row>
    <row r="133" spans="1:25" ht="12.75">
      <c r="A133" s="240"/>
      <c r="B133" s="240"/>
      <c r="C133" s="240"/>
      <c r="D133" s="240"/>
      <c r="G133" s="240"/>
      <c r="H133" s="240"/>
      <c r="I133" s="240"/>
      <c r="J133" s="240"/>
      <c r="K133" s="240"/>
      <c r="L133" s="240"/>
      <c r="M133" s="240"/>
      <c r="N133" s="240"/>
      <c r="O133" s="240"/>
      <c r="P133" s="240"/>
      <c r="Q133" s="240"/>
      <c r="R133" s="240"/>
      <c r="S133" s="240"/>
      <c r="T133" s="240"/>
      <c r="U133" s="237"/>
      <c r="V133" s="240"/>
      <c r="W133" s="240"/>
      <c r="X133" s="240"/>
      <c r="Y133" s="240"/>
    </row>
    <row r="134" spans="1:25" ht="12.75">
      <c r="A134" s="240"/>
      <c r="B134" s="240"/>
      <c r="C134" s="240"/>
      <c r="D134" s="240"/>
      <c r="G134" s="240"/>
      <c r="H134" s="240"/>
      <c r="I134" s="240"/>
      <c r="J134" s="240"/>
      <c r="K134" s="240"/>
      <c r="L134" s="240"/>
      <c r="M134" s="240"/>
      <c r="N134" s="240"/>
      <c r="O134" s="240"/>
      <c r="P134" s="240"/>
      <c r="Q134" s="240"/>
      <c r="R134" s="240"/>
      <c r="S134" s="240"/>
      <c r="T134" s="240"/>
      <c r="U134" s="237"/>
      <c r="V134" s="240"/>
      <c r="W134" s="240"/>
      <c r="X134" s="240"/>
      <c r="Y134" s="240"/>
    </row>
    <row r="135" spans="1:25" ht="12.75">
      <c r="A135" s="240"/>
      <c r="B135" s="240"/>
      <c r="C135" s="240"/>
      <c r="D135" s="240"/>
      <c r="G135" s="240"/>
      <c r="H135" s="240"/>
      <c r="I135" s="240"/>
      <c r="J135" s="240"/>
      <c r="K135" s="240"/>
      <c r="L135" s="240"/>
      <c r="M135" s="240"/>
      <c r="N135" s="240"/>
      <c r="O135" s="240"/>
      <c r="P135" s="240"/>
      <c r="Q135" s="240"/>
      <c r="R135" s="240"/>
      <c r="S135" s="240"/>
      <c r="T135" s="240"/>
      <c r="U135" s="237"/>
      <c r="V135" s="240"/>
      <c r="W135" s="240"/>
      <c r="X135" s="240"/>
      <c r="Y135" s="240"/>
    </row>
    <row r="136" spans="1:25" ht="12.75">
      <c r="A136" s="240"/>
      <c r="B136" s="240"/>
      <c r="C136" s="240"/>
      <c r="D136" s="240"/>
      <c r="G136" s="240"/>
      <c r="H136" s="240"/>
      <c r="I136" s="240"/>
      <c r="J136" s="240"/>
      <c r="K136" s="240"/>
      <c r="L136" s="240"/>
      <c r="M136" s="240"/>
      <c r="N136" s="240"/>
      <c r="O136" s="240"/>
      <c r="P136" s="240"/>
      <c r="Q136" s="240"/>
      <c r="R136" s="240"/>
      <c r="S136" s="240"/>
      <c r="T136" s="240"/>
      <c r="U136" s="237"/>
      <c r="V136" s="240"/>
      <c r="W136" s="240"/>
      <c r="X136" s="240"/>
      <c r="Y136" s="240"/>
    </row>
    <row r="137" spans="1:25" ht="12.75">
      <c r="A137" s="240"/>
      <c r="B137" s="240"/>
      <c r="C137" s="240"/>
      <c r="D137" s="240"/>
      <c r="G137" s="240"/>
      <c r="H137" s="240"/>
      <c r="I137" s="240"/>
      <c r="J137" s="240"/>
      <c r="K137" s="240"/>
      <c r="L137" s="240"/>
      <c r="M137" s="240"/>
      <c r="N137" s="240"/>
      <c r="O137" s="240"/>
      <c r="P137" s="240"/>
      <c r="Q137" s="240"/>
      <c r="R137" s="240"/>
      <c r="S137" s="240"/>
      <c r="T137" s="240"/>
      <c r="U137" s="237"/>
      <c r="V137" s="240"/>
      <c r="W137" s="240"/>
      <c r="X137" s="240"/>
      <c r="Y137" s="240"/>
    </row>
    <row r="138" spans="1:25" ht="12.75">
      <c r="A138" s="240"/>
      <c r="B138" s="240"/>
      <c r="C138" s="240"/>
      <c r="D138" s="240"/>
      <c r="G138" s="240"/>
      <c r="H138" s="240"/>
      <c r="I138" s="240"/>
      <c r="J138" s="240"/>
      <c r="K138" s="240"/>
      <c r="L138" s="240"/>
      <c r="M138" s="240"/>
      <c r="N138" s="240"/>
      <c r="O138" s="240"/>
      <c r="P138" s="240"/>
      <c r="Q138" s="240"/>
      <c r="R138" s="240"/>
      <c r="S138" s="240"/>
      <c r="T138" s="240"/>
      <c r="U138" s="237"/>
      <c r="V138" s="240"/>
      <c r="W138" s="240"/>
      <c r="X138" s="240"/>
      <c r="Y138" s="240"/>
    </row>
    <row r="139" spans="1:25" ht="12.75">
      <c r="A139" s="240"/>
      <c r="B139" s="240"/>
      <c r="C139" s="240"/>
      <c r="D139" s="240"/>
      <c r="G139" s="240"/>
      <c r="H139" s="240"/>
      <c r="I139" s="240"/>
      <c r="J139" s="240"/>
      <c r="K139" s="240"/>
      <c r="L139" s="240"/>
      <c r="M139" s="240"/>
      <c r="N139" s="240"/>
      <c r="O139" s="240"/>
      <c r="P139" s="240"/>
      <c r="Q139" s="240"/>
      <c r="R139" s="240"/>
      <c r="S139" s="240"/>
      <c r="T139" s="240"/>
      <c r="U139" s="237"/>
      <c r="V139" s="240"/>
      <c r="W139" s="240"/>
      <c r="X139" s="240"/>
      <c r="Y139" s="240"/>
    </row>
    <row r="140" spans="1:25" ht="12.75">
      <c r="A140" s="240"/>
      <c r="B140" s="240"/>
      <c r="C140" s="240"/>
      <c r="D140" s="240"/>
      <c r="G140" s="240"/>
      <c r="H140" s="240"/>
      <c r="I140" s="240"/>
      <c r="J140" s="240"/>
      <c r="K140" s="240"/>
      <c r="L140" s="240"/>
      <c r="M140" s="240"/>
      <c r="N140" s="240"/>
      <c r="O140" s="240"/>
      <c r="P140" s="240"/>
      <c r="Q140" s="240"/>
      <c r="R140" s="240"/>
      <c r="S140" s="240"/>
      <c r="T140" s="240"/>
      <c r="U140" s="237"/>
      <c r="V140" s="240"/>
      <c r="W140" s="240"/>
      <c r="X140" s="240"/>
      <c r="Y140" s="240"/>
    </row>
    <row r="141" spans="1:25" ht="12.75">
      <c r="A141" s="240"/>
      <c r="B141" s="240"/>
      <c r="C141" s="240"/>
      <c r="D141" s="240"/>
      <c r="G141" s="240"/>
      <c r="H141" s="240"/>
      <c r="I141" s="240"/>
      <c r="J141" s="240"/>
      <c r="K141" s="240"/>
      <c r="L141" s="240"/>
      <c r="M141" s="240"/>
      <c r="N141" s="240"/>
      <c r="O141" s="240"/>
      <c r="P141" s="240"/>
      <c r="Q141" s="240"/>
      <c r="R141" s="240"/>
      <c r="S141" s="240"/>
      <c r="T141" s="240"/>
      <c r="U141" s="237"/>
      <c r="V141" s="240"/>
      <c r="W141" s="240"/>
      <c r="X141" s="240"/>
      <c r="Y141" s="240"/>
    </row>
    <row r="142" spans="1:25" ht="12.75">
      <c r="A142" s="240"/>
      <c r="B142" s="240"/>
      <c r="C142" s="240"/>
      <c r="D142" s="240"/>
      <c r="G142" s="240"/>
      <c r="H142" s="240"/>
      <c r="I142" s="240"/>
      <c r="J142" s="240"/>
      <c r="K142" s="240"/>
      <c r="L142" s="240"/>
      <c r="M142" s="240"/>
      <c r="N142" s="240"/>
      <c r="O142" s="240"/>
      <c r="P142" s="240"/>
      <c r="Q142" s="240"/>
      <c r="R142" s="240"/>
      <c r="S142" s="240"/>
      <c r="T142" s="240"/>
      <c r="U142" s="237"/>
      <c r="V142" s="240"/>
      <c r="W142" s="240"/>
      <c r="X142" s="240"/>
      <c r="Y142" s="240"/>
    </row>
    <row r="143" spans="1:25" ht="12.75">
      <c r="A143" s="240"/>
      <c r="B143" s="240"/>
      <c r="C143" s="240"/>
      <c r="D143" s="240"/>
      <c r="G143" s="240"/>
      <c r="H143" s="240"/>
      <c r="I143" s="240"/>
      <c r="J143" s="240"/>
      <c r="K143" s="240"/>
      <c r="L143" s="240"/>
      <c r="M143" s="240"/>
      <c r="N143" s="240"/>
      <c r="O143" s="240"/>
      <c r="P143" s="240"/>
      <c r="Q143" s="240"/>
      <c r="R143" s="240"/>
      <c r="S143" s="240"/>
      <c r="T143" s="240"/>
      <c r="U143" s="237"/>
      <c r="V143" s="240"/>
      <c r="W143" s="240"/>
      <c r="X143" s="240"/>
      <c r="Y143" s="240"/>
    </row>
    <row r="144" spans="1:25" ht="12.75">
      <c r="A144" s="240"/>
      <c r="B144" s="240"/>
      <c r="C144" s="240"/>
      <c r="D144" s="240"/>
      <c r="G144" s="240"/>
      <c r="H144" s="240"/>
      <c r="I144" s="240"/>
      <c r="J144" s="240"/>
      <c r="K144" s="240"/>
      <c r="L144" s="240"/>
      <c r="M144" s="240"/>
      <c r="N144" s="240"/>
      <c r="O144" s="240"/>
      <c r="P144" s="240"/>
      <c r="Q144" s="240"/>
      <c r="R144" s="240"/>
      <c r="S144" s="240"/>
      <c r="T144" s="240"/>
      <c r="U144" s="237"/>
      <c r="V144" s="240"/>
      <c r="W144" s="240"/>
      <c r="X144" s="240"/>
      <c r="Y144" s="240"/>
    </row>
    <row r="145" spans="1:25" ht="12.75">
      <c r="A145" s="240"/>
      <c r="B145" s="240"/>
      <c r="C145" s="240"/>
      <c r="D145" s="240"/>
      <c r="G145" s="240"/>
      <c r="H145" s="240"/>
      <c r="I145" s="240"/>
      <c r="J145" s="240"/>
      <c r="K145" s="240"/>
      <c r="L145" s="240"/>
      <c r="M145" s="240"/>
      <c r="N145" s="240"/>
      <c r="O145" s="240"/>
      <c r="P145" s="240"/>
      <c r="Q145" s="240"/>
      <c r="R145" s="240"/>
      <c r="S145" s="240"/>
      <c r="T145" s="240"/>
      <c r="U145" s="237"/>
      <c r="V145" s="240"/>
      <c r="W145" s="240"/>
      <c r="X145" s="240"/>
      <c r="Y145" s="240"/>
    </row>
    <row r="146" spans="1:25" ht="12.75">
      <c r="A146" s="240"/>
      <c r="B146" s="240"/>
      <c r="C146" s="240"/>
      <c r="D146" s="240"/>
      <c r="G146" s="240"/>
      <c r="H146" s="240"/>
      <c r="I146" s="240"/>
      <c r="J146" s="240"/>
      <c r="K146" s="240"/>
      <c r="L146" s="240"/>
      <c r="M146" s="240"/>
      <c r="N146" s="240"/>
      <c r="O146" s="240"/>
      <c r="P146" s="240"/>
      <c r="Q146" s="240"/>
      <c r="R146" s="240"/>
      <c r="S146" s="240"/>
      <c r="T146" s="240"/>
      <c r="U146" s="237"/>
      <c r="V146" s="240"/>
      <c r="W146" s="240"/>
      <c r="X146" s="240"/>
      <c r="Y146" s="240"/>
    </row>
    <row r="147" spans="1:25" ht="12.75">
      <c r="A147" s="240"/>
      <c r="B147" s="240"/>
      <c r="C147" s="240"/>
      <c r="D147" s="240"/>
      <c r="G147" s="240"/>
      <c r="H147" s="240"/>
      <c r="I147" s="240"/>
      <c r="J147" s="240"/>
      <c r="K147" s="240"/>
      <c r="L147" s="240"/>
      <c r="M147" s="240"/>
      <c r="N147" s="240"/>
      <c r="O147" s="240"/>
      <c r="P147" s="240"/>
      <c r="Q147" s="240"/>
      <c r="R147" s="240"/>
      <c r="S147" s="240"/>
      <c r="T147" s="240"/>
      <c r="U147" s="237"/>
      <c r="V147" s="240"/>
      <c r="W147" s="240"/>
      <c r="X147" s="240"/>
      <c r="Y147" s="240"/>
    </row>
    <row r="148" spans="1:25" ht="12.75">
      <c r="A148" s="240"/>
      <c r="B148" s="240"/>
      <c r="C148" s="240"/>
      <c r="D148" s="240"/>
      <c r="G148" s="240"/>
      <c r="H148" s="240"/>
      <c r="I148" s="240"/>
      <c r="J148" s="240"/>
      <c r="K148" s="240"/>
      <c r="L148" s="240"/>
      <c r="M148" s="240"/>
      <c r="N148" s="240"/>
      <c r="O148" s="240"/>
      <c r="P148" s="240"/>
      <c r="Q148" s="240"/>
      <c r="R148" s="240"/>
      <c r="S148" s="240"/>
      <c r="T148" s="240"/>
      <c r="U148" s="237"/>
      <c r="V148" s="240"/>
      <c r="W148" s="240"/>
      <c r="X148" s="240"/>
      <c r="Y148" s="240"/>
    </row>
    <row r="149" spans="1:25" ht="12.75">
      <c r="A149" s="240"/>
      <c r="B149" s="240"/>
      <c r="C149" s="240"/>
      <c r="D149" s="240"/>
      <c r="G149" s="240"/>
      <c r="H149" s="240"/>
      <c r="I149" s="240"/>
      <c r="J149" s="240"/>
      <c r="K149" s="240"/>
      <c r="L149" s="240"/>
      <c r="M149" s="240"/>
      <c r="N149" s="240"/>
      <c r="O149" s="240"/>
      <c r="P149" s="240"/>
      <c r="Q149" s="240"/>
      <c r="R149" s="240"/>
      <c r="S149" s="240"/>
      <c r="T149" s="240"/>
      <c r="U149" s="237"/>
      <c r="V149" s="240"/>
      <c r="W149" s="240"/>
      <c r="X149" s="240"/>
      <c r="Y149" s="240"/>
    </row>
    <row r="150" spans="1:25" ht="12.75">
      <c r="A150" s="240"/>
      <c r="B150" s="240"/>
      <c r="C150" s="240"/>
      <c r="D150" s="240"/>
      <c r="G150" s="240"/>
      <c r="H150" s="240"/>
      <c r="I150" s="240"/>
      <c r="J150" s="240"/>
      <c r="K150" s="240"/>
      <c r="L150" s="240"/>
      <c r="M150" s="240"/>
      <c r="N150" s="240"/>
      <c r="O150" s="240"/>
      <c r="P150" s="240"/>
      <c r="Q150" s="240"/>
      <c r="R150" s="240"/>
      <c r="S150" s="240"/>
      <c r="T150" s="240"/>
      <c r="U150" s="237"/>
      <c r="V150" s="240"/>
      <c r="W150" s="240"/>
      <c r="X150" s="240"/>
      <c r="Y150" s="240"/>
    </row>
    <row r="151" spans="1:25" ht="12.75">
      <c r="A151" s="240"/>
      <c r="B151" s="240"/>
      <c r="C151" s="240"/>
      <c r="D151" s="240"/>
      <c r="G151" s="240"/>
      <c r="H151" s="240"/>
      <c r="I151" s="240"/>
      <c r="J151" s="240"/>
      <c r="K151" s="240"/>
      <c r="L151" s="240"/>
      <c r="M151" s="240"/>
      <c r="N151" s="240"/>
      <c r="O151" s="240"/>
      <c r="P151" s="240"/>
      <c r="Q151" s="240"/>
      <c r="R151" s="240"/>
      <c r="S151" s="240"/>
      <c r="T151" s="240"/>
      <c r="U151" s="237"/>
      <c r="V151" s="240"/>
      <c r="W151" s="240"/>
      <c r="X151" s="240"/>
      <c r="Y151" s="240"/>
    </row>
    <row r="152" spans="1:25" ht="12.75">
      <c r="A152" s="240"/>
      <c r="B152" s="240"/>
      <c r="C152" s="240"/>
      <c r="D152" s="240"/>
      <c r="G152" s="240"/>
      <c r="H152" s="240"/>
      <c r="I152" s="240"/>
      <c r="J152" s="240"/>
      <c r="K152" s="240"/>
      <c r="L152" s="240"/>
      <c r="M152" s="240"/>
      <c r="N152" s="240"/>
      <c r="O152" s="240"/>
      <c r="P152" s="240"/>
      <c r="Q152" s="240"/>
      <c r="R152" s="240"/>
      <c r="S152" s="240"/>
      <c r="T152" s="240"/>
      <c r="U152" s="237"/>
      <c r="V152" s="240"/>
      <c r="W152" s="240"/>
      <c r="X152" s="240"/>
      <c r="Y152" s="240"/>
    </row>
    <row r="153" spans="1:25" ht="12.75">
      <c r="A153" s="240"/>
      <c r="B153" s="240"/>
      <c r="C153" s="240"/>
      <c r="D153" s="240"/>
      <c r="G153" s="240"/>
      <c r="H153" s="240"/>
      <c r="I153" s="240"/>
      <c r="J153" s="240"/>
      <c r="K153" s="240"/>
      <c r="L153" s="240"/>
      <c r="M153" s="240"/>
      <c r="N153" s="240"/>
      <c r="O153" s="240"/>
      <c r="P153" s="240"/>
      <c r="Q153" s="240"/>
      <c r="R153" s="240"/>
      <c r="S153" s="240"/>
      <c r="T153" s="240"/>
      <c r="U153" s="237"/>
      <c r="V153" s="240"/>
      <c r="W153" s="240"/>
      <c r="X153" s="240"/>
      <c r="Y153" s="240"/>
    </row>
    <row r="154" spans="1:25" ht="12.75">
      <c r="A154" s="240"/>
      <c r="B154" s="240"/>
      <c r="C154" s="240"/>
      <c r="D154" s="240"/>
      <c r="G154" s="240"/>
      <c r="H154" s="240"/>
      <c r="I154" s="240"/>
      <c r="J154" s="240"/>
      <c r="K154" s="240"/>
      <c r="L154" s="240"/>
      <c r="M154" s="240"/>
      <c r="N154" s="240"/>
      <c r="O154" s="240"/>
      <c r="P154" s="240"/>
      <c r="Q154" s="240"/>
      <c r="R154" s="240"/>
      <c r="S154" s="240"/>
      <c r="T154" s="240"/>
      <c r="U154" s="237"/>
      <c r="V154" s="240"/>
      <c r="W154" s="240"/>
      <c r="X154" s="240"/>
      <c r="Y154" s="240"/>
    </row>
    <row r="155" spans="1:25" ht="12.75">
      <c r="A155" s="240"/>
      <c r="B155" s="240"/>
      <c r="C155" s="240"/>
      <c r="D155" s="240"/>
      <c r="G155" s="240"/>
      <c r="H155" s="240"/>
      <c r="I155" s="240"/>
      <c r="J155" s="240"/>
      <c r="K155" s="240"/>
      <c r="L155" s="240"/>
      <c r="M155" s="240"/>
      <c r="N155" s="240"/>
      <c r="O155" s="240"/>
      <c r="P155" s="240"/>
      <c r="Q155" s="240"/>
      <c r="R155" s="240"/>
      <c r="S155" s="240"/>
      <c r="T155" s="240"/>
      <c r="U155" s="237"/>
      <c r="V155" s="240"/>
      <c r="W155" s="240"/>
      <c r="X155" s="240"/>
      <c r="Y155" s="240"/>
    </row>
    <row r="156" spans="1:25" ht="12.75">
      <c r="A156" s="240"/>
      <c r="B156" s="240"/>
      <c r="C156" s="240"/>
      <c r="D156" s="240"/>
      <c r="G156" s="240"/>
      <c r="H156" s="240"/>
      <c r="I156" s="240"/>
      <c r="J156" s="240"/>
      <c r="K156" s="240"/>
      <c r="L156" s="240"/>
      <c r="M156" s="240"/>
      <c r="N156" s="240"/>
      <c r="O156" s="240"/>
      <c r="P156" s="240"/>
      <c r="Q156" s="240"/>
      <c r="R156" s="240"/>
      <c r="S156" s="240"/>
      <c r="T156" s="240"/>
      <c r="U156" s="237"/>
      <c r="V156" s="240"/>
      <c r="W156" s="240"/>
      <c r="X156" s="240"/>
      <c r="Y156" s="240"/>
    </row>
    <row r="157" spans="1:25" ht="12.75">
      <c r="A157" s="240"/>
      <c r="B157" s="240"/>
      <c r="C157" s="240"/>
      <c r="D157" s="240"/>
      <c r="G157" s="240"/>
      <c r="H157" s="240"/>
      <c r="I157" s="240"/>
      <c r="J157" s="240"/>
      <c r="K157" s="240"/>
      <c r="L157" s="240"/>
      <c r="M157" s="240"/>
      <c r="N157" s="240"/>
      <c r="O157" s="240"/>
      <c r="P157" s="240"/>
      <c r="Q157" s="240"/>
      <c r="R157" s="240"/>
      <c r="S157" s="240"/>
      <c r="T157" s="240"/>
      <c r="U157" s="237"/>
      <c r="V157" s="240"/>
      <c r="W157" s="240"/>
      <c r="X157" s="240"/>
      <c r="Y157" s="240"/>
    </row>
    <row r="158" spans="1:25" ht="12.75">
      <c r="A158" s="240"/>
      <c r="B158" s="240"/>
      <c r="C158" s="240"/>
      <c r="D158" s="240"/>
      <c r="G158" s="240"/>
      <c r="H158" s="240"/>
      <c r="I158" s="240"/>
      <c r="J158" s="240"/>
      <c r="K158" s="240"/>
      <c r="L158" s="240"/>
      <c r="M158" s="240"/>
      <c r="N158" s="240"/>
      <c r="O158" s="240"/>
      <c r="P158" s="240"/>
      <c r="Q158" s="240"/>
      <c r="R158" s="240"/>
      <c r="S158" s="240"/>
      <c r="T158" s="240"/>
      <c r="U158" s="237"/>
      <c r="V158" s="240"/>
      <c r="W158" s="240"/>
      <c r="X158" s="240"/>
      <c r="Y158" s="240"/>
    </row>
    <row r="159" spans="1:25" ht="12.75">
      <c r="A159" s="240"/>
      <c r="B159" s="240"/>
      <c r="C159" s="240"/>
      <c r="D159" s="240"/>
      <c r="G159" s="240"/>
      <c r="H159" s="240"/>
      <c r="I159" s="240"/>
      <c r="J159" s="240"/>
      <c r="K159" s="240"/>
      <c r="L159" s="240"/>
      <c r="M159" s="240"/>
      <c r="N159" s="240"/>
      <c r="O159" s="240"/>
      <c r="P159" s="240"/>
      <c r="Q159" s="240"/>
      <c r="R159" s="240"/>
      <c r="S159" s="240"/>
      <c r="T159" s="240"/>
      <c r="U159" s="237"/>
      <c r="V159" s="240"/>
      <c r="W159" s="240"/>
      <c r="X159" s="240"/>
      <c r="Y159" s="240"/>
    </row>
    <row r="160" spans="1:25" ht="12.75">
      <c r="A160" s="240"/>
      <c r="B160" s="240"/>
      <c r="C160" s="240"/>
      <c r="D160" s="240"/>
      <c r="G160" s="240"/>
      <c r="H160" s="240"/>
      <c r="I160" s="240"/>
      <c r="J160" s="240"/>
      <c r="K160" s="240"/>
      <c r="L160" s="240"/>
      <c r="M160" s="240"/>
      <c r="N160" s="240"/>
      <c r="O160" s="240"/>
      <c r="P160" s="240"/>
      <c r="Q160" s="240"/>
      <c r="R160" s="240"/>
      <c r="S160" s="240"/>
      <c r="T160" s="240"/>
      <c r="U160" s="237"/>
      <c r="V160" s="240"/>
      <c r="W160" s="240"/>
      <c r="X160" s="240"/>
      <c r="Y160" s="240"/>
    </row>
    <row r="161" spans="1:25" ht="12.75">
      <c r="A161" s="240"/>
      <c r="B161" s="240"/>
      <c r="C161" s="240"/>
      <c r="D161" s="240"/>
      <c r="G161" s="240"/>
      <c r="H161" s="240"/>
      <c r="I161" s="240"/>
      <c r="J161" s="240"/>
      <c r="K161" s="240"/>
      <c r="L161" s="240"/>
      <c r="M161" s="240"/>
      <c r="N161" s="240"/>
      <c r="O161" s="240"/>
      <c r="P161" s="240"/>
      <c r="Q161" s="240"/>
      <c r="R161" s="240"/>
      <c r="S161" s="240"/>
      <c r="T161" s="240"/>
      <c r="U161" s="237"/>
      <c r="V161" s="240"/>
      <c r="W161" s="240"/>
      <c r="X161" s="240"/>
      <c r="Y161" s="240"/>
    </row>
    <row r="162" spans="1:25" ht="12.75">
      <c r="A162" s="240"/>
      <c r="B162" s="240"/>
      <c r="C162" s="240"/>
      <c r="D162" s="240"/>
      <c r="G162" s="240"/>
      <c r="H162" s="240"/>
      <c r="I162" s="240"/>
      <c r="J162" s="240"/>
      <c r="K162" s="240"/>
      <c r="L162" s="240"/>
      <c r="M162" s="240"/>
      <c r="N162" s="240"/>
      <c r="O162" s="240"/>
      <c r="P162" s="240"/>
      <c r="Q162" s="240"/>
      <c r="R162" s="240"/>
      <c r="S162" s="240"/>
      <c r="T162" s="240"/>
      <c r="U162" s="237"/>
      <c r="V162" s="240"/>
      <c r="W162" s="240"/>
      <c r="X162" s="240"/>
      <c r="Y162" s="240"/>
    </row>
    <row r="163" spans="1:25" ht="12.75">
      <c r="A163" s="240"/>
      <c r="B163" s="240"/>
      <c r="C163" s="240"/>
      <c r="D163" s="240"/>
      <c r="G163" s="240"/>
      <c r="H163" s="240"/>
      <c r="I163" s="240"/>
      <c r="J163" s="240"/>
      <c r="K163" s="240"/>
      <c r="L163" s="240"/>
      <c r="M163" s="240"/>
      <c r="N163" s="240"/>
      <c r="O163" s="240"/>
      <c r="P163" s="240"/>
      <c r="Q163" s="240"/>
      <c r="R163" s="240"/>
      <c r="S163" s="240"/>
      <c r="T163" s="240"/>
      <c r="U163" s="237"/>
      <c r="V163" s="240"/>
      <c r="W163" s="240"/>
      <c r="X163" s="240"/>
      <c r="Y163" s="240"/>
    </row>
    <row r="164" spans="1:25" ht="12.75">
      <c r="A164" s="240"/>
      <c r="B164" s="240"/>
      <c r="C164" s="240"/>
      <c r="D164" s="240"/>
      <c r="G164" s="240"/>
      <c r="H164" s="240"/>
      <c r="I164" s="240"/>
      <c r="J164" s="240"/>
      <c r="K164" s="240"/>
      <c r="L164" s="240"/>
      <c r="M164" s="240"/>
      <c r="N164" s="240"/>
      <c r="O164" s="240"/>
      <c r="P164" s="240"/>
      <c r="Q164" s="240"/>
      <c r="R164" s="240"/>
      <c r="S164" s="240"/>
      <c r="T164" s="240"/>
      <c r="U164" s="237"/>
      <c r="V164" s="240"/>
      <c r="W164" s="240"/>
      <c r="X164" s="240"/>
      <c r="Y164" s="240"/>
    </row>
    <row r="165" spans="1:25" ht="12.75">
      <c r="A165" s="240"/>
      <c r="B165" s="240"/>
      <c r="C165" s="240"/>
      <c r="D165" s="240"/>
      <c r="G165" s="240"/>
      <c r="H165" s="240"/>
      <c r="I165" s="240"/>
      <c r="J165" s="240"/>
      <c r="K165" s="240"/>
      <c r="L165" s="240"/>
      <c r="M165" s="240"/>
      <c r="N165" s="240"/>
      <c r="O165" s="240"/>
      <c r="P165" s="240"/>
      <c r="Q165" s="240"/>
      <c r="R165" s="240"/>
      <c r="S165" s="240"/>
      <c r="T165" s="240"/>
      <c r="U165" s="237"/>
      <c r="V165" s="240"/>
      <c r="W165" s="240"/>
      <c r="X165" s="240"/>
      <c r="Y165" s="240"/>
    </row>
    <row r="166" spans="1:25" ht="12.75">
      <c r="A166" s="240"/>
      <c r="B166" s="240"/>
      <c r="C166" s="240"/>
      <c r="D166" s="240"/>
      <c r="G166" s="240"/>
      <c r="H166" s="240"/>
      <c r="I166" s="240"/>
      <c r="J166" s="240"/>
      <c r="K166" s="240"/>
      <c r="L166" s="240"/>
      <c r="M166" s="240"/>
      <c r="N166" s="240"/>
      <c r="O166" s="240"/>
      <c r="P166" s="240"/>
      <c r="Q166" s="240"/>
      <c r="R166" s="240"/>
      <c r="S166" s="240"/>
      <c r="T166" s="240"/>
      <c r="U166" s="237"/>
      <c r="V166" s="240"/>
      <c r="W166" s="240"/>
      <c r="X166" s="240"/>
      <c r="Y166" s="240"/>
    </row>
    <row r="167" spans="1:25" ht="12.75">
      <c r="A167" s="240"/>
      <c r="B167" s="240"/>
      <c r="C167" s="240"/>
      <c r="D167" s="240"/>
      <c r="G167" s="240"/>
      <c r="H167" s="240"/>
      <c r="I167" s="240"/>
      <c r="J167" s="240"/>
      <c r="K167" s="240"/>
      <c r="L167" s="240"/>
      <c r="M167" s="240"/>
      <c r="N167" s="240"/>
      <c r="O167" s="240"/>
      <c r="P167" s="240"/>
      <c r="Q167" s="240"/>
      <c r="R167" s="240"/>
      <c r="S167" s="240"/>
      <c r="T167" s="240"/>
      <c r="U167" s="237"/>
      <c r="V167" s="240"/>
      <c r="W167" s="240"/>
      <c r="X167" s="240"/>
      <c r="Y167" s="240"/>
    </row>
    <row r="168" spans="1:25" ht="12.75">
      <c r="A168" s="240"/>
      <c r="B168" s="240"/>
      <c r="C168" s="240"/>
      <c r="D168" s="240"/>
      <c r="G168" s="240"/>
      <c r="H168" s="240"/>
      <c r="I168" s="240"/>
      <c r="J168" s="240"/>
      <c r="K168" s="240"/>
      <c r="L168" s="240"/>
      <c r="M168" s="240"/>
      <c r="N168" s="240"/>
      <c r="O168" s="240"/>
      <c r="P168" s="240"/>
      <c r="Q168" s="240"/>
      <c r="R168" s="240"/>
      <c r="S168" s="240"/>
      <c r="T168" s="240"/>
      <c r="U168" s="237"/>
      <c r="V168" s="240"/>
      <c r="W168" s="240"/>
      <c r="X168" s="240"/>
      <c r="Y168" s="240"/>
    </row>
    <row r="169" spans="1:25" ht="12.75">
      <c r="A169" s="240"/>
      <c r="B169" s="240"/>
      <c r="C169" s="240"/>
      <c r="D169" s="240"/>
      <c r="G169" s="240"/>
      <c r="H169" s="240"/>
      <c r="I169" s="240"/>
      <c r="J169" s="240"/>
      <c r="K169" s="240"/>
      <c r="L169" s="240"/>
      <c r="M169" s="240"/>
      <c r="N169" s="240"/>
      <c r="O169" s="240"/>
      <c r="P169" s="240"/>
      <c r="Q169" s="240"/>
      <c r="R169" s="240"/>
      <c r="S169" s="240"/>
      <c r="T169" s="240"/>
      <c r="U169" s="237"/>
      <c r="V169" s="240"/>
      <c r="W169" s="240"/>
      <c r="X169" s="240"/>
      <c r="Y169" s="240"/>
    </row>
    <row r="170" spans="1:25" ht="12.75">
      <c r="A170" s="240"/>
      <c r="B170" s="240"/>
      <c r="C170" s="240"/>
      <c r="D170" s="240"/>
      <c r="G170" s="240"/>
      <c r="H170" s="240"/>
      <c r="I170" s="240"/>
      <c r="J170" s="240"/>
      <c r="K170" s="240"/>
      <c r="L170" s="240"/>
      <c r="M170" s="240"/>
      <c r="N170" s="240"/>
      <c r="O170" s="240"/>
      <c r="P170" s="240"/>
      <c r="Q170" s="240"/>
      <c r="R170" s="240"/>
      <c r="S170" s="240"/>
      <c r="T170" s="240"/>
      <c r="U170" s="237"/>
      <c r="V170" s="240"/>
      <c r="W170" s="240"/>
      <c r="X170" s="240"/>
      <c r="Y170" s="240"/>
    </row>
    <row r="171" spans="1:25" ht="12.75">
      <c r="A171" s="240"/>
      <c r="B171" s="240"/>
      <c r="C171" s="240"/>
      <c r="D171" s="240"/>
      <c r="G171" s="240"/>
      <c r="H171" s="240"/>
      <c r="I171" s="240"/>
      <c r="J171" s="240"/>
      <c r="K171" s="240"/>
      <c r="L171" s="240"/>
      <c r="M171" s="240"/>
      <c r="N171" s="240"/>
      <c r="O171" s="240"/>
      <c r="P171" s="240"/>
      <c r="Q171" s="240"/>
      <c r="R171" s="240"/>
      <c r="S171" s="240"/>
      <c r="T171" s="240"/>
      <c r="U171" s="237"/>
      <c r="V171" s="240"/>
      <c r="W171" s="240"/>
      <c r="X171" s="240"/>
      <c r="Y171" s="240"/>
    </row>
    <row r="172" spans="1:25" ht="12.75">
      <c r="A172" s="240"/>
      <c r="B172" s="240"/>
      <c r="C172" s="240"/>
      <c r="D172" s="240"/>
      <c r="G172" s="240"/>
      <c r="H172" s="240"/>
      <c r="I172" s="240"/>
      <c r="J172" s="240"/>
      <c r="K172" s="240"/>
      <c r="L172" s="240"/>
      <c r="M172" s="240"/>
      <c r="N172" s="240"/>
      <c r="O172" s="240"/>
      <c r="P172" s="240"/>
      <c r="Q172" s="240"/>
      <c r="R172" s="240"/>
      <c r="S172" s="240"/>
      <c r="T172" s="240"/>
      <c r="U172" s="237"/>
      <c r="V172" s="240"/>
      <c r="W172" s="240"/>
      <c r="X172" s="240"/>
      <c r="Y172" s="240"/>
    </row>
  </sheetData>
  <sheetProtection/>
  <mergeCells count="1">
    <mergeCell ref="A75:Y75"/>
  </mergeCells>
  <printOptions/>
  <pageMargins left="0.7874015748031497" right="0.3937007874015748" top="0.5905511811023623" bottom="0.1968503937007874" header="0.5118110236220472" footer="0.5118110236220472"/>
  <pageSetup fitToHeight="1" fitToWidth="1" horizontalDpi="600" verticalDpi="600" orientation="landscape" paperSize="8" scale="5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24"/>
  <sheetViews>
    <sheetView tabSelected="1" zoomScalePageLayoutView="0" workbookViewId="0" topLeftCell="A55">
      <selection activeCell="G86" sqref="G86"/>
    </sheetView>
  </sheetViews>
  <sheetFormatPr defaultColWidth="9.140625" defaultRowHeight="12.75"/>
  <cols>
    <col min="1" max="1" width="8.57421875" style="0" customWidth="1"/>
    <col min="2" max="3" width="7.7109375" style="0" customWidth="1"/>
    <col min="4" max="4" width="14.00390625" style="0" bestFit="1" customWidth="1"/>
    <col min="5" max="5" width="10.421875" style="0" bestFit="1" customWidth="1"/>
    <col min="6" max="6" width="11.421875" style="0" customWidth="1"/>
    <col min="7" max="7" width="9.28125" style="0" customWidth="1"/>
    <col min="8" max="8" width="9.140625" style="0" customWidth="1"/>
    <col min="9" max="9" width="71.7109375" style="0" customWidth="1"/>
  </cols>
  <sheetData>
    <row r="1" spans="1:9" ht="18">
      <c r="A1" s="417" t="s">
        <v>0</v>
      </c>
      <c r="B1" s="57"/>
      <c r="C1" s="57"/>
      <c r="D1" s="57"/>
      <c r="E1" s="57"/>
      <c r="F1" s="80"/>
      <c r="G1" s="57"/>
      <c r="H1" s="57"/>
      <c r="I1" s="57"/>
    </row>
    <row r="2" spans="1:9" ht="18">
      <c r="A2" s="82"/>
      <c r="B2" s="82"/>
      <c r="C2" s="1"/>
      <c r="D2" s="1"/>
      <c r="E2" s="1"/>
      <c r="F2" s="268"/>
      <c r="G2" s="1"/>
      <c r="H2" s="1"/>
      <c r="I2" s="83"/>
    </row>
    <row r="3" spans="1:9" ht="18">
      <c r="A3" s="416" t="s">
        <v>225</v>
      </c>
      <c r="B3" s="58"/>
      <c r="C3" s="57"/>
      <c r="D3" s="57"/>
      <c r="E3" s="57"/>
      <c r="F3" s="80"/>
      <c r="G3" s="57"/>
      <c r="H3" s="57"/>
      <c r="I3" s="83" t="s">
        <v>226</v>
      </c>
    </row>
    <row r="4" spans="1:9" ht="15.75" thickBot="1">
      <c r="A4" s="3"/>
      <c r="B4" s="3"/>
      <c r="C4" s="3"/>
      <c r="D4" s="3"/>
      <c r="E4" s="3"/>
      <c r="F4" s="77"/>
      <c r="G4" s="3"/>
      <c r="H4" s="3"/>
      <c r="I4" s="3"/>
    </row>
    <row r="5" spans="1:9" ht="13.5" thickBot="1">
      <c r="A5" s="61" t="s">
        <v>1</v>
      </c>
      <c r="B5" s="64" t="s">
        <v>2</v>
      </c>
      <c r="C5" s="65" t="s">
        <v>5</v>
      </c>
      <c r="D5" s="64" t="s">
        <v>6</v>
      </c>
      <c r="E5" s="64" t="s">
        <v>93</v>
      </c>
      <c r="F5" s="263" t="s">
        <v>32</v>
      </c>
      <c r="G5" s="64" t="s">
        <v>32</v>
      </c>
      <c r="H5" s="64" t="s">
        <v>32</v>
      </c>
      <c r="I5" s="67" t="s">
        <v>17</v>
      </c>
    </row>
    <row r="6" spans="1:9" ht="13.5" thickBot="1">
      <c r="A6" s="365" t="s">
        <v>7</v>
      </c>
      <c r="B6" s="366"/>
      <c r="C6" s="367"/>
      <c r="D6" s="366"/>
      <c r="E6" s="366">
        <v>2011</v>
      </c>
      <c r="F6" s="368">
        <v>2012</v>
      </c>
      <c r="G6" s="366">
        <v>2013</v>
      </c>
      <c r="H6" s="366">
        <v>2014</v>
      </c>
      <c r="I6" s="369"/>
    </row>
    <row r="7" spans="1:9" ht="17.25" thickBot="1" thickTop="1">
      <c r="A7" s="55" t="s">
        <v>8</v>
      </c>
      <c r="B7" s="88" t="s">
        <v>8</v>
      </c>
      <c r="C7" s="25" t="s">
        <v>8</v>
      </c>
      <c r="D7" s="5" t="s">
        <v>11</v>
      </c>
      <c r="E7" s="247"/>
      <c r="F7" s="265"/>
      <c r="G7" s="38"/>
      <c r="H7" s="38"/>
      <c r="I7" s="40" t="s">
        <v>193</v>
      </c>
    </row>
    <row r="8" spans="1:9" ht="13.5" thickTop="1">
      <c r="A8" s="139">
        <v>2143</v>
      </c>
      <c r="B8" s="27">
        <v>6121</v>
      </c>
      <c r="C8" s="332">
        <v>20</v>
      </c>
      <c r="D8" s="333">
        <v>1011081023</v>
      </c>
      <c r="E8" s="334">
        <v>45</v>
      </c>
      <c r="F8" s="335">
        <v>0</v>
      </c>
      <c r="G8" s="336">
        <v>0</v>
      </c>
      <c r="H8" s="336">
        <v>0</v>
      </c>
      <c r="I8" s="331" t="s">
        <v>201</v>
      </c>
    </row>
    <row r="9" spans="1:9" ht="25.5">
      <c r="A9" s="46">
        <v>2219</v>
      </c>
      <c r="B9" s="28">
        <v>6121</v>
      </c>
      <c r="C9" s="29" t="s">
        <v>106</v>
      </c>
      <c r="D9" s="27">
        <v>1002010002</v>
      </c>
      <c r="E9" s="283">
        <v>300</v>
      </c>
      <c r="F9" s="258">
        <v>6900</v>
      </c>
      <c r="G9" s="283">
        <v>0</v>
      </c>
      <c r="H9" s="283">
        <v>0</v>
      </c>
      <c r="I9" s="279" t="s">
        <v>230</v>
      </c>
    </row>
    <row r="10" spans="1:9" ht="12.75">
      <c r="A10" s="46">
        <v>2219</v>
      </c>
      <c r="B10" s="28">
        <v>6121</v>
      </c>
      <c r="C10" s="29" t="s">
        <v>106</v>
      </c>
      <c r="D10" s="30">
        <v>1005010022</v>
      </c>
      <c r="E10" s="337">
        <v>4900</v>
      </c>
      <c r="F10" s="258">
        <v>0</v>
      </c>
      <c r="G10" s="283">
        <v>0</v>
      </c>
      <c r="H10" s="283">
        <v>0</v>
      </c>
      <c r="I10" s="279" t="s">
        <v>202</v>
      </c>
    </row>
    <row r="11" spans="1:9" ht="12.75">
      <c r="A11" s="46">
        <v>2219</v>
      </c>
      <c r="B11" s="28">
        <v>6121</v>
      </c>
      <c r="C11" s="29" t="s">
        <v>106</v>
      </c>
      <c r="D11" s="26">
        <v>1006010023</v>
      </c>
      <c r="E11" s="337">
        <v>0</v>
      </c>
      <c r="F11" s="258">
        <v>134</v>
      </c>
      <c r="G11" s="283">
        <v>0</v>
      </c>
      <c r="H11" s="283">
        <v>0</v>
      </c>
      <c r="I11" s="279" t="s">
        <v>203</v>
      </c>
    </row>
    <row r="12" spans="1:9" ht="12.75">
      <c r="A12" s="46">
        <v>2219</v>
      </c>
      <c r="B12" s="28">
        <v>6121</v>
      </c>
      <c r="C12" s="29" t="s">
        <v>106</v>
      </c>
      <c r="D12" s="26">
        <v>1013091005</v>
      </c>
      <c r="E12" s="337">
        <v>160</v>
      </c>
      <c r="F12" s="258">
        <v>159</v>
      </c>
      <c r="G12" s="283">
        <v>0</v>
      </c>
      <c r="H12" s="283">
        <v>0</v>
      </c>
      <c r="I12" s="279" t="s">
        <v>204</v>
      </c>
    </row>
    <row r="13" spans="1:9" ht="38.25">
      <c r="A13" s="47">
        <v>2221</v>
      </c>
      <c r="B13" s="284">
        <v>6121</v>
      </c>
      <c r="C13" s="29" t="s">
        <v>106</v>
      </c>
      <c r="D13" s="26">
        <v>1003071007</v>
      </c>
      <c r="E13" s="285">
        <v>950</v>
      </c>
      <c r="F13" s="286">
        <v>4000</v>
      </c>
      <c r="G13" s="287">
        <v>100</v>
      </c>
      <c r="H13" s="287">
        <v>0</v>
      </c>
      <c r="I13" s="279" t="s">
        <v>165</v>
      </c>
    </row>
    <row r="14" spans="1:9" ht="12.75">
      <c r="A14" s="46">
        <v>3111</v>
      </c>
      <c r="B14" s="340">
        <v>6121</v>
      </c>
      <c r="C14" s="29" t="s">
        <v>106</v>
      </c>
      <c r="D14" s="30">
        <v>1004010017</v>
      </c>
      <c r="E14" s="292">
        <v>762.6</v>
      </c>
      <c r="F14" s="293">
        <v>0</v>
      </c>
      <c r="G14" s="294">
        <v>0</v>
      </c>
      <c r="H14" s="294">
        <v>0</v>
      </c>
      <c r="I14" s="298" t="s">
        <v>205</v>
      </c>
    </row>
    <row r="15" spans="1:9" ht="12.75">
      <c r="A15" s="47">
        <v>3111</v>
      </c>
      <c r="B15" s="284">
        <v>6121</v>
      </c>
      <c r="C15" s="291" t="s">
        <v>106</v>
      </c>
      <c r="D15" s="30">
        <v>1018000000</v>
      </c>
      <c r="E15" s="292">
        <v>370</v>
      </c>
      <c r="F15" s="293">
        <v>0</v>
      </c>
      <c r="G15" s="294">
        <v>0</v>
      </c>
      <c r="H15" s="294">
        <v>0</v>
      </c>
      <c r="I15" s="298" t="s">
        <v>206</v>
      </c>
    </row>
    <row r="16" spans="1:9" ht="12.75">
      <c r="A16" s="47">
        <v>3111</v>
      </c>
      <c r="B16" s="284">
        <v>6121</v>
      </c>
      <c r="C16" s="291" t="s">
        <v>106</v>
      </c>
      <c r="D16" s="30">
        <v>1019000000</v>
      </c>
      <c r="E16" s="292">
        <v>255</v>
      </c>
      <c r="F16" s="293">
        <v>0</v>
      </c>
      <c r="G16" s="294">
        <v>0</v>
      </c>
      <c r="H16" s="294">
        <v>0</v>
      </c>
      <c r="I16" s="298" t="s">
        <v>207</v>
      </c>
    </row>
    <row r="17" spans="1:9" ht="38.25">
      <c r="A17" s="139">
        <v>3313</v>
      </c>
      <c r="B17" s="27">
        <v>6121</v>
      </c>
      <c r="C17" s="301" t="s">
        <v>106</v>
      </c>
      <c r="D17" s="27">
        <v>1017000000</v>
      </c>
      <c r="E17" s="343">
        <v>4050</v>
      </c>
      <c r="F17" s="344">
        <v>400</v>
      </c>
      <c r="G17" s="345">
        <v>0</v>
      </c>
      <c r="H17" s="345">
        <v>0</v>
      </c>
      <c r="I17" s="338" t="s">
        <v>231</v>
      </c>
    </row>
    <row r="18" spans="1:9" ht="12.75">
      <c r="A18" s="370">
        <v>3322</v>
      </c>
      <c r="B18" s="339">
        <v>5171</v>
      </c>
      <c r="C18" s="339">
        <v>20</v>
      </c>
      <c r="D18" s="339">
        <v>1009091003</v>
      </c>
      <c r="E18" s="346">
        <v>5800</v>
      </c>
      <c r="F18" s="347">
        <v>0</v>
      </c>
      <c r="G18" s="346">
        <v>0</v>
      </c>
      <c r="H18" s="346">
        <v>0</v>
      </c>
      <c r="I18" s="371" t="s">
        <v>208</v>
      </c>
    </row>
    <row r="19" spans="1:9" ht="12.75">
      <c r="A19" s="370">
        <v>3322</v>
      </c>
      <c r="B19" s="339">
        <v>6121</v>
      </c>
      <c r="C19" s="339">
        <v>20</v>
      </c>
      <c r="D19" s="342">
        <v>1010071019</v>
      </c>
      <c r="E19" s="348">
        <v>63.6</v>
      </c>
      <c r="F19" s="349">
        <v>0</v>
      </c>
      <c r="G19" s="350">
        <v>0</v>
      </c>
      <c r="H19" s="350">
        <v>0</v>
      </c>
      <c r="I19" s="372" t="s">
        <v>209</v>
      </c>
    </row>
    <row r="20" spans="1:9" ht="12.75">
      <c r="A20" s="370">
        <v>3329</v>
      </c>
      <c r="B20" s="339">
        <v>6121</v>
      </c>
      <c r="C20" s="339">
        <v>20</v>
      </c>
      <c r="D20" s="342">
        <v>1012081019</v>
      </c>
      <c r="E20" s="348">
        <v>25</v>
      </c>
      <c r="F20" s="349">
        <v>15</v>
      </c>
      <c r="G20" s="350">
        <v>0</v>
      </c>
      <c r="H20" s="350">
        <v>0</v>
      </c>
      <c r="I20" s="372" t="s">
        <v>210</v>
      </c>
    </row>
    <row r="21" spans="1:9" ht="12.75">
      <c r="A21" s="370">
        <v>3612</v>
      </c>
      <c r="B21" s="339">
        <v>6121</v>
      </c>
      <c r="C21" s="339">
        <v>20</v>
      </c>
      <c r="D21" s="342">
        <v>1014010004</v>
      </c>
      <c r="E21" s="348">
        <v>8.5</v>
      </c>
      <c r="F21" s="349">
        <v>0</v>
      </c>
      <c r="G21" s="350">
        <v>0</v>
      </c>
      <c r="H21" s="350">
        <v>0</v>
      </c>
      <c r="I21" s="372" t="s">
        <v>211</v>
      </c>
    </row>
    <row r="22" spans="1:9" ht="38.25">
      <c r="A22" s="139">
        <v>3635</v>
      </c>
      <c r="B22" s="26">
        <v>6119</v>
      </c>
      <c r="C22" s="301" t="s">
        <v>106</v>
      </c>
      <c r="D22" s="26">
        <v>1016092001</v>
      </c>
      <c r="E22" s="351">
        <v>2500</v>
      </c>
      <c r="F22" s="352">
        <v>1600</v>
      </c>
      <c r="G22" s="353">
        <v>260</v>
      </c>
      <c r="H22" s="353">
        <v>0</v>
      </c>
      <c r="I22" s="279" t="s">
        <v>232</v>
      </c>
    </row>
    <row r="23" spans="1:9" ht="38.25">
      <c r="A23" s="46">
        <v>4357</v>
      </c>
      <c r="B23" s="30">
        <v>6121</v>
      </c>
      <c r="C23" s="29" t="s">
        <v>106</v>
      </c>
      <c r="D23" s="30">
        <v>1001081012</v>
      </c>
      <c r="E23" s="351">
        <v>66</v>
      </c>
      <c r="F23" s="352">
        <v>25500</v>
      </c>
      <c r="G23" s="353">
        <v>0</v>
      </c>
      <c r="H23" s="353">
        <v>0</v>
      </c>
      <c r="I23" s="279" t="s">
        <v>167</v>
      </c>
    </row>
    <row r="24" spans="1:9" ht="25.5">
      <c r="A24" s="30">
        <v>6171</v>
      </c>
      <c r="B24" s="30">
        <v>6121</v>
      </c>
      <c r="C24" s="291" t="s">
        <v>106</v>
      </c>
      <c r="D24" s="30">
        <v>1000071024</v>
      </c>
      <c r="E24" s="295">
        <v>60</v>
      </c>
      <c r="F24" s="296">
        <v>14500</v>
      </c>
      <c r="G24" s="297">
        <v>0</v>
      </c>
      <c r="H24" s="297">
        <v>0</v>
      </c>
      <c r="I24" s="298" t="s">
        <v>233</v>
      </c>
    </row>
    <row r="25" spans="1:9" ht="12.75">
      <c r="A25" s="30">
        <v>6171</v>
      </c>
      <c r="B25" s="30">
        <v>5169</v>
      </c>
      <c r="C25" s="291" t="s">
        <v>106</v>
      </c>
      <c r="D25" s="30">
        <v>1015010026</v>
      </c>
      <c r="E25" s="179">
        <v>600</v>
      </c>
      <c r="F25" s="269">
        <v>20</v>
      </c>
      <c r="G25" s="166">
        <v>0</v>
      </c>
      <c r="H25" s="166">
        <v>0</v>
      </c>
      <c r="I25" s="279" t="s">
        <v>128</v>
      </c>
    </row>
    <row r="26" spans="1:9" ht="12.75">
      <c r="A26" s="30">
        <v>6171</v>
      </c>
      <c r="B26" s="30">
        <v>6111</v>
      </c>
      <c r="C26" s="291" t="s">
        <v>106</v>
      </c>
      <c r="D26" s="30">
        <v>1015010026</v>
      </c>
      <c r="E26" s="354">
        <v>890</v>
      </c>
      <c r="F26" s="355">
        <v>1260</v>
      </c>
      <c r="G26" s="356">
        <v>0</v>
      </c>
      <c r="H26" s="356">
        <v>0</v>
      </c>
      <c r="I26" s="298" t="s">
        <v>128</v>
      </c>
    </row>
    <row r="27" spans="1:9" ht="12.75">
      <c r="A27" s="30">
        <v>6171</v>
      </c>
      <c r="B27" s="30">
        <v>6125</v>
      </c>
      <c r="C27" s="291" t="s">
        <v>106</v>
      </c>
      <c r="D27" s="30">
        <v>1015010026</v>
      </c>
      <c r="E27" s="357">
        <v>3100</v>
      </c>
      <c r="F27" s="358">
        <v>0</v>
      </c>
      <c r="G27" s="359">
        <v>0</v>
      </c>
      <c r="H27" s="359">
        <v>0</v>
      </c>
      <c r="I27" s="298" t="s">
        <v>128</v>
      </c>
    </row>
    <row r="28" spans="1:9" ht="12.75">
      <c r="A28" s="339">
        <v>2212</v>
      </c>
      <c r="B28" s="339">
        <v>6121</v>
      </c>
      <c r="C28" s="339">
        <v>20</v>
      </c>
      <c r="D28" s="339"/>
      <c r="E28" s="346">
        <v>0</v>
      </c>
      <c r="F28" s="347">
        <v>800</v>
      </c>
      <c r="G28" s="346">
        <v>0</v>
      </c>
      <c r="H28" s="346">
        <v>0</v>
      </c>
      <c r="I28" s="371" t="s">
        <v>212</v>
      </c>
    </row>
    <row r="29" spans="1:9" ht="12.75">
      <c r="A29" s="339">
        <v>2212</v>
      </c>
      <c r="B29" s="339">
        <v>6121</v>
      </c>
      <c r="C29" s="339">
        <v>20</v>
      </c>
      <c r="D29" s="339"/>
      <c r="E29" s="346">
        <v>0</v>
      </c>
      <c r="F29" s="347">
        <v>500</v>
      </c>
      <c r="G29" s="346">
        <v>0</v>
      </c>
      <c r="H29" s="346">
        <v>0</v>
      </c>
      <c r="I29" s="371" t="s">
        <v>213</v>
      </c>
    </row>
    <row r="30" spans="1:9" ht="12.75">
      <c r="A30" s="339">
        <v>2212</v>
      </c>
      <c r="B30" s="339">
        <v>6121</v>
      </c>
      <c r="C30" s="339">
        <v>20</v>
      </c>
      <c r="D30" s="339"/>
      <c r="E30" s="348">
        <v>0</v>
      </c>
      <c r="F30" s="349">
        <v>3000</v>
      </c>
      <c r="G30" s="350">
        <v>0</v>
      </c>
      <c r="H30" s="350">
        <v>0</v>
      </c>
      <c r="I30" s="372" t="s">
        <v>175</v>
      </c>
    </row>
    <row r="31" spans="1:9" ht="12.75">
      <c r="A31" s="339">
        <v>2212</v>
      </c>
      <c r="B31" s="339">
        <v>6121</v>
      </c>
      <c r="C31" s="339">
        <v>20</v>
      </c>
      <c r="D31" s="339"/>
      <c r="E31" s="348">
        <v>0</v>
      </c>
      <c r="F31" s="349">
        <v>800</v>
      </c>
      <c r="G31" s="350">
        <v>0</v>
      </c>
      <c r="H31" s="350">
        <v>0</v>
      </c>
      <c r="I31" s="372" t="s">
        <v>170</v>
      </c>
    </row>
    <row r="32" spans="1:9" ht="12.75">
      <c r="A32" s="339">
        <v>2212</v>
      </c>
      <c r="B32" s="339">
        <v>6121</v>
      </c>
      <c r="C32" s="339">
        <v>20</v>
      </c>
      <c r="D32" s="339"/>
      <c r="E32" s="348">
        <v>0</v>
      </c>
      <c r="F32" s="349">
        <v>2000</v>
      </c>
      <c r="G32" s="350">
        <v>0</v>
      </c>
      <c r="H32" s="350">
        <v>0</v>
      </c>
      <c r="I32" s="372" t="s">
        <v>174</v>
      </c>
    </row>
    <row r="33" spans="1:9" ht="12.75">
      <c r="A33" s="339">
        <v>2219</v>
      </c>
      <c r="B33" s="339">
        <v>6121</v>
      </c>
      <c r="C33" s="339">
        <v>20</v>
      </c>
      <c r="D33" s="339"/>
      <c r="E33" s="348">
        <v>0</v>
      </c>
      <c r="F33" s="349">
        <v>400</v>
      </c>
      <c r="G33" s="350">
        <v>0</v>
      </c>
      <c r="H33" s="350">
        <v>0</v>
      </c>
      <c r="I33" s="372" t="s">
        <v>131</v>
      </c>
    </row>
    <row r="34" spans="1:9" ht="12.75">
      <c r="A34" s="339">
        <v>2212</v>
      </c>
      <c r="B34" s="339">
        <v>6121</v>
      </c>
      <c r="C34" s="339">
        <v>20</v>
      </c>
      <c r="D34" s="339"/>
      <c r="E34" s="348">
        <v>0</v>
      </c>
      <c r="F34" s="349">
        <v>150</v>
      </c>
      <c r="G34" s="350">
        <v>0</v>
      </c>
      <c r="H34" s="350">
        <v>0</v>
      </c>
      <c r="I34" s="372" t="s">
        <v>130</v>
      </c>
    </row>
    <row r="35" spans="1:9" ht="13.5" thickBot="1">
      <c r="A35" s="302">
        <v>3745</v>
      </c>
      <c r="B35" s="303">
        <v>6121</v>
      </c>
      <c r="C35" s="304" t="s">
        <v>106</v>
      </c>
      <c r="D35" s="303"/>
      <c r="E35" s="362">
        <v>0</v>
      </c>
      <c r="F35" s="363">
        <v>1402</v>
      </c>
      <c r="G35" s="364">
        <v>0</v>
      </c>
      <c r="H35" s="364">
        <v>0</v>
      </c>
      <c r="I35" s="319" t="s">
        <v>228</v>
      </c>
    </row>
    <row r="36" spans="1:9" ht="13.5" thickTop="1">
      <c r="A36" s="139"/>
      <c r="B36" s="26"/>
      <c r="C36" s="301"/>
      <c r="D36" s="26"/>
      <c r="E36" s="251">
        <f>SUM(E8:E35)</f>
        <v>24905.699999999997</v>
      </c>
      <c r="F36" s="288">
        <f>SUM(F8:F35)</f>
        <v>63540</v>
      </c>
      <c r="G36" s="175">
        <f>SUM(G8:G35)</f>
        <v>360</v>
      </c>
      <c r="H36" s="175">
        <f>SUM(H8:H35)</f>
        <v>0</v>
      </c>
      <c r="I36" s="289" t="s">
        <v>129</v>
      </c>
    </row>
    <row r="37" spans="1:9" ht="13.5" thickBot="1">
      <c r="A37" s="302"/>
      <c r="B37" s="303"/>
      <c r="C37" s="304"/>
      <c r="D37" s="303"/>
      <c r="E37" s="305"/>
      <c r="F37" s="306"/>
      <c r="G37" s="307"/>
      <c r="H37" s="307"/>
      <c r="I37" s="330"/>
    </row>
    <row r="38" spans="1:9" ht="17.25" thickBot="1" thickTop="1">
      <c r="A38" s="312"/>
      <c r="B38" s="313"/>
      <c r="C38" s="314"/>
      <c r="D38" s="313"/>
      <c r="E38" s="315"/>
      <c r="F38" s="316"/>
      <c r="G38" s="317"/>
      <c r="H38" s="317"/>
      <c r="I38" s="322" t="s">
        <v>169</v>
      </c>
    </row>
    <row r="39" spans="1:9" ht="13.5" thickTop="1">
      <c r="A39" s="139">
        <v>2212</v>
      </c>
      <c r="B39" s="27">
        <v>6121</v>
      </c>
      <c r="C39" s="301" t="s">
        <v>106</v>
      </c>
      <c r="D39" s="27">
        <v>0</v>
      </c>
      <c r="E39" s="252">
        <v>0</v>
      </c>
      <c r="F39" s="271">
        <v>1500</v>
      </c>
      <c r="G39" s="189">
        <v>0</v>
      </c>
      <c r="H39" s="189">
        <v>0</v>
      </c>
      <c r="I39" s="422" t="s">
        <v>234</v>
      </c>
    </row>
    <row r="40" spans="1:9" ht="25.5">
      <c r="A40" s="30"/>
      <c r="B40" s="30"/>
      <c r="C40" s="291"/>
      <c r="D40" s="30">
        <v>0</v>
      </c>
      <c r="E40" s="295">
        <v>0</v>
      </c>
      <c r="F40" s="296">
        <v>750</v>
      </c>
      <c r="G40" s="297">
        <v>0</v>
      </c>
      <c r="H40" s="297">
        <v>0</v>
      </c>
      <c r="I40" s="279" t="s">
        <v>183</v>
      </c>
    </row>
    <row r="41" spans="1:9" ht="25.5">
      <c r="A41" s="139">
        <v>2212</v>
      </c>
      <c r="B41" s="27">
        <v>6121</v>
      </c>
      <c r="C41" s="301" t="s">
        <v>106</v>
      </c>
      <c r="D41" s="27">
        <v>1007010024</v>
      </c>
      <c r="E41" s="248">
        <v>30</v>
      </c>
      <c r="F41" s="255">
        <v>4000</v>
      </c>
      <c r="G41" s="283">
        <v>0</v>
      </c>
      <c r="H41" s="283">
        <v>0</v>
      </c>
      <c r="I41" s="279" t="s">
        <v>168</v>
      </c>
    </row>
    <row r="42" spans="1:9" ht="25.5">
      <c r="A42" s="46">
        <v>2219</v>
      </c>
      <c r="B42" s="28">
        <v>6121</v>
      </c>
      <c r="C42" s="29" t="s">
        <v>106</v>
      </c>
      <c r="D42" s="28">
        <v>1005010022</v>
      </c>
      <c r="E42" s="283">
        <v>0</v>
      </c>
      <c r="F42" s="255">
        <v>6400</v>
      </c>
      <c r="G42" s="283">
        <v>0</v>
      </c>
      <c r="H42" s="283">
        <v>0</v>
      </c>
      <c r="I42" s="279" t="s">
        <v>235</v>
      </c>
    </row>
    <row r="43" spans="1:9" ht="12.75">
      <c r="A43" s="47">
        <v>2219</v>
      </c>
      <c r="B43" s="30">
        <v>6121</v>
      </c>
      <c r="C43" s="29" t="s">
        <v>106</v>
      </c>
      <c r="D43" s="30">
        <v>1013091005</v>
      </c>
      <c r="E43" s="248">
        <v>160</v>
      </c>
      <c r="F43" s="255">
        <v>159</v>
      </c>
      <c r="G43" s="89">
        <v>0</v>
      </c>
      <c r="H43" s="89">
        <v>0</v>
      </c>
      <c r="I43" s="282" t="s">
        <v>164</v>
      </c>
    </row>
    <row r="44" spans="1:9" ht="12.75">
      <c r="A44" s="47">
        <v>2221</v>
      </c>
      <c r="B44" s="30">
        <v>6121</v>
      </c>
      <c r="C44" s="29" t="s">
        <v>106</v>
      </c>
      <c r="D44" s="30"/>
      <c r="E44" s="248">
        <v>0</v>
      </c>
      <c r="F44" s="255">
        <v>30000</v>
      </c>
      <c r="G44" s="89">
        <v>0</v>
      </c>
      <c r="H44" s="89">
        <v>0</v>
      </c>
      <c r="I44" s="282" t="s">
        <v>236</v>
      </c>
    </row>
    <row r="45" spans="1:9" ht="25.5">
      <c r="A45" s="47">
        <v>3329</v>
      </c>
      <c r="B45" s="284">
        <v>6121</v>
      </c>
      <c r="C45" s="291" t="s">
        <v>106</v>
      </c>
      <c r="D45" s="30">
        <v>1012081019</v>
      </c>
      <c r="E45" s="292">
        <v>25</v>
      </c>
      <c r="F45" s="293">
        <v>15</v>
      </c>
      <c r="G45" s="294">
        <v>0</v>
      </c>
      <c r="H45" s="294">
        <v>0</v>
      </c>
      <c r="I45" s="298" t="s">
        <v>166</v>
      </c>
    </row>
    <row r="46" spans="1:9" ht="12.75">
      <c r="A46" s="46">
        <v>4374</v>
      </c>
      <c r="B46" s="28">
        <v>6121</v>
      </c>
      <c r="C46" s="163" t="s">
        <v>106</v>
      </c>
      <c r="D46" s="28">
        <v>1008010025</v>
      </c>
      <c r="E46" s="423">
        <v>500</v>
      </c>
      <c r="F46" s="424">
        <v>5000</v>
      </c>
      <c r="G46" s="425">
        <v>7000</v>
      </c>
      <c r="H46" s="425">
        <v>0</v>
      </c>
      <c r="I46" s="426" t="s">
        <v>237</v>
      </c>
    </row>
    <row r="47" spans="1:9" ht="12.75">
      <c r="A47" s="30">
        <v>3111</v>
      </c>
      <c r="B47" s="30">
        <v>6121</v>
      </c>
      <c r="C47" s="291" t="s">
        <v>106</v>
      </c>
      <c r="D47" s="30"/>
      <c r="E47" s="295">
        <v>0</v>
      </c>
      <c r="F47" s="296">
        <v>3900</v>
      </c>
      <c r="G47" s="297">
        <v>0</v>
      </c>
      <c r="H47" s="297">
        <v>0</v>
      </c>
      <c r="I47" s="427" t="s">
        <v>238</v>
      </c>
    </row>
    <row r="48" spans="1:9" ht="12.75">
      <c r="A48" s="30">
        <v>3113</v>
      </c>
      <c r="B48" s="30">
        <v>6121</v>
      </c>
      <c r="C48" s="291" t="s">
        <v>106</v>
      </c>
      <c r="D48" s="30"/>
      <c r="E48" s="295">
        <v>0</v>
      </c>
      <c r="F48" s="296">
        <v>5500</v>
      </c>
      <c r="G48" s="297">
        <v>0</v>
      </c>
      <c r="H48" s="297">
        <v>0</v>
      </c>
      <c r="I48" s="427" t="s">
        <v>239</v>
      </c>
    </row>
    <row r="49" spans="1:9" ht="12.75">
      <c r="A49" s="30">
        <v>3111</v>
      </c>
      <c r="B49" s="30">
        <v>6121</v>
      </c>
      <c r="C49" s="291" t="s">
        <v>106</v>
      </c>
      <c r="D49" s="30"/>
      <c r="E49" s="295">
        <v>0</v>
      </c>
      <c r="F49" s="296">
        <v>800</v>
      </c>
      <c r="G49" s="297">
        <v>0</v>
      </c>
      <c r="H49" s="297">
        <v>0</v>
      </c>
      <c r="I49" s="427" t="s">
        <v>240</v>
      </c>
    </row>
    <row r="50" spans="1:9" ht="12.75">
      <c r="A50" s="30">
        <v>6171</v>
      </c>
      <c r="B50" s="30">
        <v>6121</v>
      </c>
      <c r="C50" s="291"/>
      <c r="D50" s="30"/>
      <c r="E50" s="295">
        <v>0</v>
      </c>
      <c r="F50" s="296">
        <v>500</v>
      </c>
      <c r="G50" s="297">
        <v>0</v>
      </c>
      <c r="H50" s="297">
        <v>0</v>
      </c>
      <c r="I50" s="427" t="s">
        <v>189</v>
      </c>
    </row>
    <row r="51" spans="1:9" ht="12.75">
      <c r="A51" s="30"/>
      <c r="B51" s="30"/>
      <c r="C51" s="291"/>
      <c r="D51" s="30"/>
      <c r="E51" s="182">
        <f>SUM(E39:E50)</f>
        <v>715</v>
      </c>
      <c r="F51" s="428">
        <f>SUM(F39:F50)</f>
        <v>58524</v>
      </c>
      <c r="G51" s="174">
        <f>SUM(G39:G50)</f>
        <v>7000</v>
      </c>
      <c r="H51" s="174">
        <f>SUM(H39:H50)</f>
        <v>0</v>
      </c>
      <c r="I51" s="429" t="s">
        <v>129</v>
      </c>
    </row>
    <row r="52" spans="1:9" ht="13.5" thickBot="1">
      <c r="A52" s="302"/>
      <c r="B52" s="303"/>
      <c r="C52" s="308"/>
      <c r="D52" s="303"/>
      <c r="E52" s="309"/>
      <c r="F52" s="306"/>
      <c r="G52" s="307"/>
      <c r="H52" s="307"/>
      <c r="I52" s="330"/>
    </row>
    <row r="53" spans="1:9" ht="17.25" thickBot="1" thickTop="1">
      <c r="A53" s="312"/>
      <c r="B53" s="313"/>
      <c r="C53" s="320"/>
      <c r="D53" s="313"/>
      <c r="E53" s="321"/>
      <c r="F53" s="316"/>
      <c r="G53" s="317"/>
      <c r="H53" s="317"/>
      <c r="I53" s="322" t="s">
        <v>198</v>
      </c>
    </row>
    <row r="54" spans="1:9" ht="13.5" thickTop="1">
      <c r="A54" s="46">
        <v>2219</v>
      </c>
      <c r="B54" s="30">
        <v>6121</v>
      </c>
      <c r="C54" s="29" t="s">
        <v>106</v>
      </c>
      <c r="D54" s="30"/>
      <c r="E54" s="179"/>
      <c r="F54" s="269">
        <v>9000</v>
      </c>
      <c r="G54" s="166">
        <v>0</v>
      </c>
      <c r="H54" s="166">
        <v>0</v>
      </c>
      <c r="I54" s="279" t="s">
        <v>171</v>
      </c>
    </row>
    <row r="55" spans="1:9" ht="12.75">
      <c r="A55" s="46">
        <v>2219</v>
      </c>
      <c r="B55" s="30">
        <v>6121</v>
      </c>
      <c r="C55" s="29" t="s">
        <v>106</v>
      </c>
      <c r="D55" s="30"/>
      <c r="E55" s="179"/>
      <c r="F55" s="269">
        <v>3800</v>
      </c>
      <c r="G55" s="166">
        <v>0</v>
      </c>
      <c r="H55" s="166">
        <v>0</v>
      </c>
      <c r="I55" s="279" t="s">
        <v>132</v>
      </c>
    </row>
    <row r="56" spans="1:9" ht="12.75">
      <c r="A56" s="46">
        <v>3631</v>
      </c>
      <c r="B56" s="30">
        <v>6121</v>
      </c>
      <c r="C56" s="29" t="s">
        <v>106</v>
      </c>
      <c r="D56" s="30"/>
      <c r="E56" s="179"/>
      <c r="F56" s="269">
        <v>2600</v>
      </c>
      <c r="G56" s="166">
        <v>0</v>
      </c>
      <c r="H56" s="166">
        <v>0</v>
      </c>
      <c r="I56" s="279" t="s">
        <v>172</v>
      </c>
    </row>
    <row r="57" spans="1:9" ht="12.75">
      <c r="A57" s="46">
        <v>2212</v>
      </c>
      <c r="B57" s="30">
        <v>6121</v>
      </c>
      <c r="C57" s="29" t="s">
        <v>106</v>
      </c>
      <c r="D57" s="30"/>
      <c r="E57" s="179"/>
      <c r="F57" s="269">
        <v>1000</v>
      </c>
      <c r="G57" s="166">
        <v>0</v>
      </c>
      <c r="H57" s="166">
        <v>0</v>
      </c>
      <c r="I57" s="279" t="s">
        <v>173</v>
      </c>
    </row>
    <row r="58" spans="1:9" ht="12.75">
      <c r="A58" s="47"/>
      <c r="B58" s="30"/>
      <c r="C58" s="291"/>
      <c r="D58" s="30"/>
      <c r="E58" s="179"/>
      <c r="F58" s="269">
        <v>5000</v>
      </c>
      <c r="G58" s="166">
        <v>0</v>
      </c>
      <c r="H58" s="166">
        <v>0</v>
      </c>
      <c r="I58" s="279" t="s">
        <v>176</v>
      </c>
    </row>
    <row r="59" spans="1:9" ht="12.75">
      <c r="A59" s="47"/>
      <c r="B59" s="30"/>
      <c r="C59" s="291"/>
      <c r="D59" s="30"/>
      <c r="E59" s="179"/>
      <c r="F59" s="269" t="s">
        <v>133</v>
      </c>
      <c r="G59" s="166" t="s">
        <v>133</v>
      </c>
      <c r="H59" s="166" t="s">
        <v>133</v>
      </c>
      <c r="I59" s="279" t="s">
        <v>177</v>
      </c>
    </row>
    <row r="60" spans="1:9" ht="12.75">
      <c r="A60" s="47"/>
      <c r="B60" s="30"/>
      <c r="C60" s="291"/>
      <c r="D60" s="30"/>
      <c r="E60" s="179"/>
      <c r="F60" s="269">
        <v>1000</v>
      </c>
      <c r="G60" s="166">
        <v>0</v>
      </c>
      <c r="H60" s="166">
        <v>0</v>
      </c>
      <c r="I60" s="279" t="s">
        <v>178</v>
      </c>
    </row>
    <row r="61" spans="1:9" ht="12.75">
      <c r="A61" s="47"/>
      <c r="B61" s="30"/>
      <c r="C61" s="291"/>
      <c r="D61" s="30"/>
      <c r="E61" s="179"/>
      <c r="F61" s="269">
        <v>400</v>
      </c>
      <c r="G61" s="166">
        <v>0</v>
      </c>
      <c r="H61" s="166">
        <v>0</v>
      </c>
      <c r="I61" s="279" t="s">
        <v>188</v>
      </c>
    </row>
    <row r="62" spans="1:9" ht="25.5">
      <c r="A62" s="47"/>
      <c r="B62" s="30"/>
      <c r="C62" s="291"/>
      <c r="D62" s="30"/>
      <c r="E62" s="179"/>
      <c r="F62" s="269">
        <v>750</v>
      </c>
      <c r="G62" s="166">
        <v>0</v>
      </c>
      <c r="H62" s="166">
        <v>0</v>
      </c>
      <c r="I62" s="279" t="s">
        <v>190</v>
      </c>
    </row>
    <row r="63" spans="1:9" ht="12.75">
      <c r="A63" s="47"/>
      <c r="B63" s="30"/>
      <c r="C63" s="291"/>
      <c r="D63" s="30"/>
      <c r="E63" s="179"/>
      <c r="F63" s="269">
        <v>900</v>
      </c>
      <c r="G63" s="166">
        <v>0</v>
      </c>
      <c r="H63" s="166">
        <v>0</v>
      </c>
      <c r="I63" s="279" t="s">
        <v>191</v>
      </c>
    </row>
    <row r="64" spans="1:9" ht="12.75">
      <c r="A64" s="47"/>
      <c r="B64" s="30"/>
      <c r="C64" s="291"/>
      <c r="D64" s="30"/>
      <c r="E64" s="179"/>
      <c r="F64" s="269">
        <v>100</v>
      </c>
      <c r="G64" s="166">
        <v>0</v>
      </c>
      <c r="H64" s="166">
        <v>0</v>
      </c>
      <c r="I64" s="279" t="s">
        <v>192</v>
      </c>
    </row>
    <row r="65" spans="1:9" ht="12.75">
      <c r="A65" s="47"/>
      <c r="B65" s="30"/>
      <c r="C65" s="291"/>
      <c r="D65" s="30"/>
      <c r="E65" s="179"/>
      <c r="F65" s="288">
        <f>SUM(F54:F64)</f>
        <v>24550</v>
      </c>
      <c r="G65" s="166"/>
      <c r="H65" s="166"/>
      <c r="I65" s="289" t="s">
        <v>129</v>
      </c>
    </row>
    <row r="66" spans="1:9" ht="13.5" thickBot="1">
      <c r="A66" s="185"/>
      <c r="B66" s="187"/>
      <c r="C66" s="188"/>
      <c r="D66" s="187"/>
      <c r="E66" s="388"/>
      <c r="F66" s="389"/>
      <c r="G66" s="390"/>
      <c r="H66" s="390"/>
      <c r="I66" s="391"/>
    </row>
    <row r="67" spans="1:9" ht="12.75">
      <c r="A67" s="378"/>
      <c r="B67" s="378"/>
      <c r="C67" s="386"/>
      <c r="D67" s="378"/>
      <c r="E67" s="379"/>
      <c r="F67" s="380"/>
      <c r="G67" s="381"/>
      <c r="H67" s="381"/>
      <c r="I67" s="341"/>
    </row>
    <row r="68" spans="1:9" ht="12.75">
      <c r="A68" s="378"/>
      <c r="B68" s="378"/>
      <c r="C68" s="386"/>
      <c r="D68" s="378"/>
      <c r="E68" s="379"/>
      <c r="F68" s="380"/>
      <c r="G68" s="381"/>
      <c r="H68" s="381"/>
      <c r="I68" s="341"/>
    </row>
    <row r="69" spans="1:9" ht="12.75">
      <c r="A69" s="378"/>
      <c r="B69" s="378"/>
      <c r="C69" s="386"/>
      <c r="D69" s="378"/>
      <c r="E69" s="379"/>
      <c r="F69" s="380"/>
      <c r="G69" s="381"/>
      <c r="H69" s="381"/>
      <c r="I69" s="341"/>
    </row>
    <row r="70" spans="1:9" ht="12.75">
      <c r="A70" s="378"/>
      <c r="B70" s="378"/>
      <c r="C70" s="386"/>
      <c r="D70" s="378"/>
      <c r="E70" s="379"/>
      <c r="F70" s="380"/>
      <c r="G70" s="381"/>
      <c r="H70" s="381"/>
      <c r="I70" s="341"/>
    </row>
    <row r="71" spans="1:9" ht="12.75">
      <c r="A71" s="378"/>
      <c r="B71" s="378"/>
      <c r="C71" s="386"/>
      <c r="D71" s="378"/>
      <c r="E71" s="379"/>
      <c r="F71" s="380"/>
      <c r="G71" s="381"/>
      <c r="H71" s="381"/>
      <c r="I71" s="341"/>
    </row>
    <row r="72" spans="1:9" ht="12.75">
      <c r="A72" s="378"/>
      <c r="B72" s="378"/>
      <c r="C72" s="386"/>
      <c r="D72" s="378"/>
      <c r="E72" s="379"/>
      <c r="F72" s="380"/>
      <c r="G72" s="381"/>
      <c r="H72" s="381"/>
      <c r="I72" s="341"/>
    </row>
    <row r="73" spans="1:9" ht="12.75">
      <c r="A73" s="378"/>
      <c r="B73" s="378"/>
      <c r="C73" s="386"/>
      <c r="D73" s="378"/>
      <c r="E73" s="379"/>
      <c r="F73" s="380"/>
      <c r="G73" s="381"/>
      <c r="H73" s="381"/>
      <c r="I73" s="341"/>
    </row>
    <row r="74" spans="1:9" ht="12.75">
      <c r="A74" s="378"/>
      <c r="B74" s="378"/>
      <c r="C74" s="386"/>
      <c r="D74" s="378"/>
      <c r="E74" s="379"/>
      <c r="F74" s="380"/>
      <c r="G74" s="381"/>
      <c r="H74" s="381"/>
      <c r="I74" s="341"/>
    </row>
    <row r="75" spans="1:9" ht="12.75">
      <c r="A75" s="378"/>
      <c r="B75" s="378"/>
      <c r="C75" s="386"/>
      <c r="D75" s="378"/>
      <c r="E75" s="379"/>
      <c r="F75" s="380"/>
      <c r="G75" s="381"/>
      <c r="H75" s="381"/>
      <c r="I75" s="341"/>
    </row>
    <row r="76" spans="1:9" ht="12.75">
      <c r="A76" s="378"/>
      <c r="B76" s="378"/>
      <c r="C76" s="386"/>
      <c r="D76" s="378"/>
      <c r="E76" s="379"/>
      <c r="F76" s="380"/>
      <c r="G76" s="381"/>
      <c r="H76" s="381"/>
      <c r="I76" s="341"/>
    </row>
    <row r="77" spans="1:9" ht="12.75">
      <c r="A77" s="378"/>
      <c r="B77" s="378"/>
      <c r="C77" s="386"/>
      <c r="D77" s="378"/>
      <c r="E77" s="379"/>
      <c r="F77" s="380"/>
      <c r="G77" s="381"/>
      <c r="H77" s="381"/>
      <c r="I77" s="341"/>
    </row>
    <row r="78" spans="1:9" ht="12.75">
      <c r="A78" s="378"/>
      <c r="B78" s="378"/>
      <c r="C78" s="386"/>
      <c r="D78" s="378"/>
      <c r="E78" s="379"/>
      <c r="F78" s="380"/>
      <c r="G78" s="381"/>
      <c r="H78" s="381"/>
      <c r="I78" s="341"/>
    </row>
    <row r="79" spans="1:9" ht="12.75">
      <c r="A79" s="378"/>
      <c r="B79" s="378"/>
      <c r="C79" s="386"/>
      <c r="D79" s="378"/>
      <c r="E79" s="379"/>
      <c r="F79" s="380"/>
      <c r="G79" s="381"/>
      <c r="H79" s="381"/>
      <c r="I79" s="341"/>
    </row>
    <row r="80" spans="1:9" ht="12.75">
      <c r="A80" s="378"/>
      <c r="B80" s="378"/>
      <c r="C80" s="386"/>
      <c r="D80" s="378"/>
      <c r="E80" s="379"/>
      <c r="F80" s="380"/>
      <c r="G80" s="381"/>
      <c r="H80" s="381"/>
      <c r="I80" s="341"/>
    </row>
    <row r="81" spans="1:9" ht="15" thickBot="1">
      <c r="A81" s="382"/>
      <c r="B81" s="382"/>
      <c r="C81" s="387"/>
      <c r="D81" s="382"/>
      <c r="E81" s="383"/>
      <c r="F81" s="384"/>
      <c r="G81" s="385"/>
      <c r="H81" s="385"/>
      <c r="I81" s="430" t="s">
        <v>227</v>
      </c>
    </row>
    <row r="82" spans="1:9" ht="16.5" thickBot="1">
      <c r="A82" s="312"/>
      <c r="B82" s="313"/>
      <c r="C82" s="320"/>
      <c r="D82" s="313"/>
      <c r="E82" s="315"/>
      <c r="F82" s="316"/>
      <c r="G82" s="317"/>
      <c r="H82" s="317"/>
      <c r="I82" s="318" t="s">
        <v>134</v>
      </c>
    </row>
    <row r="83" spans="1:9" ht="17.25" thickBot="1" thickTop="1">
      <c r="A83" s="373"/>
      <c r="B83" s="374"/>
      <c r="C83" s="375"/>
      <c r="D83" s="374"/>
      <c r="E83" s="299"/>
      <c r="F83" s="376"/>
      <c r="G83" s="300"/>
      <c r="H83" s="300"/>
      <c r="I83" s="377" t="s">
        <v>135</v>
      </c>
    </row>
    <row r="84" spans="1:9" ht="25.5">
      <c r="A84" s="310"/>
      <c r="B84" s="26"/>
      <c r="C84" s="311"/>
      <c r="D84" s="26"/>
      <c r="E84" s="179"/>
      <c r="F84" s="269">
        <v>9000</v>
      </c>
      <c r="G84" s="166"/>
      <c r="H84" s="166"/>
      <c r="I84" s="279" t="s">
        <v>136</v>
      </c>
    </row>
    <row r="85" spans="1:9" ht="12.75">
      <c r="A85" s="47"/>
      <c r="B85" s="30"/>
      <c r="C85" s="291"/>
      <c r="D85" s="30"/>
      <c r="E85" s="179"/>
      <c r="F85" s="269">
        <v>2000</v>
      </c>
      <c r="G85" s="166"/>
      <c r="H85" s="166"/>
      <c r="I85" s="279" t="s">
        <v>137</v>
      </c>
    </row>
    <row r="86" spans="1:9" ht="25.5">
      <c r="A86" s="46"/>
      <c r="B86" s="30"/>
      <c r="C86" s="29"/>
      <c r="D86" s="30"/>
      <c r="E86" s="179"/>
      <c r="F86" s="269">
        <v>4400</v>
      </c>
      <c r="G86" s="166"/>
      <c r="H86" s="166"/>
      <c r="I86" s="279" t="s">
        <v>138</v>
      </c>
    </row>
    <row r="87" spans="1:9" ht="13.5" thickBot="1">
      <c r="A87" s="46"/>
      <c r="B87" s="28"/>
      <c r="C87" s="29"/>
      <c r="D87" s="28"/>
      <c r="E87" s="252"/>
      <c r="F87" s="271">
        <v>1200</v>
      </c>
      <c r="G87" s="189"/>
      <c r="H87" s="189"/>
      <c r="I87" s="338" t="s">
        <v>139</v>
      </c>
    </row>
    <row r="88" spans="1:9" ht="12.75">
      <c r="A88" s="421"/>
      <c r="B88" s="419"/>
      <c r="C88" s="420"/>
      <c r="D88" s="419"/>
      <c r="E88" s="431"/>
      <c r="F88" s="432">
        <v>3000</v>
      </c>
      <c r="G88" s="433"/>
      <c r="H88" s="433"/>
      <c r="I88" s="418" t="s">
        <v>140</v>
      </c>
    </row>
    <row r="89" spans="1:9" ht="12.75">
      <c r="A89" s="46"/>
      <c r="B89" s="30"/>
      <c r="C89" s="29"/>
      <c r="D89" s="30"/>
      <c r="E89" s="179"/>
      <c r="F89" s="269">
        <v>350</v>
      </c>
      <c r="G89" s="166"/>
      <c r="H89" s="166"/>
      <c r="I89" s="279" t="s">
        <v>141</v>
      </c>
    </row>
    <row r="90" spans="1:9" ht="12.75">
      <c r="A90" s="46"/>
      <c r="B90" s="30"/>
      <c r="C90" s="29"/>
      <c r="D90" s="30"/>
      <c r="E90" s="179"/>
      <c r="F90" s="269">
        <v>2200</v>
      </c>
      <c r="G90" s="166"/>
      <c r="H90" s="166"/>
      <c r="I90" s="279" t="s">
        <v>142</v>
      </c>
    </row>
    <row r="91" spans="1:9" ht="38.25">
      <c r="A91" s="46"/>
      <c r="B91" s="30"/>
      <c r="C91" s="29"/>
      <c r="D91" s="30"/>
      <c r="E91" s="179"/>
      <c r="F91" s="269">
        <v>500</v>
      </c>
      <c r="G91" s="166"/>
      <c r="H91" s="166"/>
      <c r="I91" s="279" t="s">
        <v>143</v>
      </c>
    </row>
    <row r="92" spans="1:9" ht="25.5">
      <c r="A92" s="46"/>
      <c r="B92" s="30"/>
      <c r="C92" s="29"/>
      <c r="D92" s="30"/>
      <c r="E92" s="179"/>
      <c r="F92" s="269">
        <v>500</v>
      </c>
      <c r="G92" s="166"/>
      <c r="H92" s="166"/>
      <c r="I92" s="279" t="s">
        <v>144</v>
      </c>
    </row>
    <row r="93" spans="1:9" ht="25.5">
      <c r="A93" s="46"/>
      <c r="B93" s="30"/>
      <c r="C93" s="29"/>
      <c r="D93" s="30"/>
      <c r="E93" s="179"/>
      <c r="F93" s="269">
        <v>200</v>
      </c>
      <c r="G93" s="166"/>
      <c r="H93" s="166"/>
      <c r="I93" s="279" t="s">
        <v>145</v>
      </c>
    </row>
    <row r="94" spans="1:9" ht="12.75">
      <c r="A94" s="46"/>
      <c r="B94" s="30"/>
      <c r="C94" s="29"/>
      <c r="D94" s="30"/>
      <c r="E94" s="179"/>
      <c r="F94" s="269">
        <v>280</v>
      </c>
      <c r="G94" s="166"/>
      <c r="H94" s="166"/>
      <c r="I94" s="279" t="s">
        <v>146</v>
      </c>
    </row>
    <row r="95" spans="1:9" ht="12.75">
      <c r="A95" s="46"/>
      <c r="B95" s="30"/>
      <c r="C95" s="29"/>
      <c r="D95" s="30"/>
      <c r="E95" s="179"/>
      <c r="F95" s="269">
        <v>600</v>
      </c>
      <c r="G95" s="166"/>
      <c r="H95" s="166"/>
      <c r="I95" s="279" t="s">
        <v>147</v>
      </c>
    </row>
    <row r="96" spans="1:9" ht="25.5">
      <c r="A96" s="46"/>
      <c r="B96" s="30"/>
      <c r="C96" s="29"/>
      <c r="D96" s="30"/>
      <c r="E96" s="179"/>
      <c r="F96" s="269">
        <v>1000</v>
      </c>
      <c r="G96" s="166"/>
      <c r="H96" s="166"/>
      <c r="I96" s="279" t="s">
        <v>148</v>
      </c>
    </row>
    <row r="97" spans="1:9" ht="12.75">
      <c r="A97" s="46"/>
      <c r="B97" s="30"/>
      <c r="C97" s="29"/>
      <c r="D97" s="30"/>
      <c r="E97" s="179"/>
      <c r="F97" s="269">
        <v>300</v>
      </c>
      <c r="G97" s="166"/>
      <c r="H97" s="166"/>
      <c r="I97" s="279" t="s">
        <v>149</v>
      </c>
    </row>
    <row r="98" spans="1:9" ht="12.75">
      <c r="A98" s="46"/>
      <c r="B98" s="30"/>
      <c r="C98" s="29"/>
      <c r="D98" s="30"/>
      <c r="E98" s="179"/>
      <c r="F98" s="269">
        <v>100</v>
      </c>
      <c r="G98" s="166"/>
      <c r="H98" s="166"/>
      <c r="I98" s="279" t="s">
        <v>150</v>
      </c>
    </row>
    <row r="99" spans="1:9" ht="12.75">
      <c r="A99" s="46"/>
      <c r="B99" s="30"/>
      <c r="C99" s="29"/>
      <c r="D99" s="30"/>
      <c r="E99" s="179"/>
      <c r="F99" s="269"/>
      <c r="G99" s="166"/>
      <c r="H99" s="166"/>
      <c r="I99" s="279"/>
    </row>
    <row r="100" spans="1:9" ht="15.75">
      <c r="A100" s="46"/>
      <c r="B100" s="30"/>
      <c r="C100" s="29"/>
      <c r="D100" s="30"/>
      <c r="E100" s="179"/>
      <c r="F100" s="269"/>
      <c r="G100" s="166"/>
      <c r="H100" s="166"/>
      <c r="I100" s="290" t="s">
        <v>151</v>
      </c>
    </row>
    <row r="101" spans="1:9" ht="12.75">
      <c r="A101" s="46"/>
      <c r="B101" s="30"/>
      <c r="C101" s="29"/>
      <c r="D101" s="30"/>
      <c r="E101" s="179"/>
      <c r="F101" s="269">
        <v>170</v>
      </c>
      <c r="G101" s="166"/>
      <c r="H101" s="166"/>
      <c r="I101" s="279" t="s">
        <v>152</v>
      </c>
    </row>
    <row r="102" spans="1:9" ht="12.75">
      <c r="A102" s="46"/>
      <c r="B102" s="30"/>
      <c r="C102" s="29"/>
      <c r="D102" s="30"/>
      <c r="E102" s="179"/>
      <c r="F102" s="269">
        <v>300</v>
      </c>
      <c r="G102" s="166"/>
      <c r="H102" s="166"/>
      <c r="I102" s="279" t="s">
        <v>153</v>
      </c>
    </row>
    <row r="103" spans="1:9" ht="12.75">
      <c r="A103" s="47"/>
      <c r="B103" s="30"/>
      <c r="C103" s="291"/>
      <c r="D103" s="30"/>
      <c r="E103" s="179"/>
      <c r="F103" s="269">
        <v>500</v>
      </c>
      <c r="G103" s="166"/>
      <c r="H103" s="166"/>
      <c r="I103" s="279" t="s">
        <v>154</v>
      </c>
    </row>
    <row r="104" spans="1:9" ht="12.75">
      <c r="A104" s="47"/>
      <c r="B104" s="30"/>
      <c r="C104" s="291"/>
      <c r="D104" s="30"/>
      <c r="E104" s="179"/>
      <c r="F104" s="269">
        <v>500</v>
      </c>
      <c r="G104" s="166"/>
      <c r="H104" s="166"/>
      <c r="I104" s="279" t="s">
        <v>155</v>
      </c>
    </row>
    <row r="105" spans="1:9" ht="12.75">
      <c r="A105" s="47"/>
      <c r="B105" s="30"/>
      <c r="C105" s="291"/>
      <c r="D105" s="30"/>
      <c r="E105" s="179"/>
      <c r="F105" s="269">
        <v>230</v>
      </c>
      <c r="G105" s="166"/>
      <c r="H105" s="166"/>
      <c r="I105" s="279" t="s">
        <v>156</v>
      </c>
    </row>
    <row r="106" spans="1:9" ht="25.5">
      <c r="A106" s="47"/>
      <c r="B106" s="30"/>
      <c r="C106" s="291"/>
      <c r="D106" s="30"/>
      <c r="E106" s="179"/>
      <c r="F106" s="269">
        <v>300</v>
      </c>
      <c r="G106" s="166"/>
      <c r="H106" s="166"/>
      <c r="I106" s="279" t="s">
        <v>157</v>
      </c>
    </row>
    <row r="107" spans="1:9" ht="12.75">
      <c r="A107" s="47"/>
      <c r="B107" s="30"/>
      <c r="C107" s="291"/>
      <c r="D107" s="30"/>
      <c r="E107" s="179"/>
      <c r="F107" s="269"/>
      <c r="G107" s="166"/>
      <c r="H107" s="166"/>
      <c r="I107" s="279"/>
    </row>
    <row r="108" spans="1:9" ht="15.75">
      <c r="A108" s="47"/>
      <c r="B108" s="30"/>
      <c r="C108" s="291"/>
      <c r="D108" s="30"/>
      <c r="E108" s="179"/>
      <c r="F108" s="269"/>
      <c r="G108" s="166"/>
      <c r="H108" s="166"/>
      <c r="I108" s="290" t="s">
        <v>158</v>
      </c>
    </row>
    <row r="109" spans="1:9" ht="12.75">
      <c r="A109" s="47"/>
      <c r="B109" s="30"/>
      <c r="C109" s="291"/>
      <c r="D109" s="30"/>
      <c r="E109" s="179"/>
      <c r="F109" s="269">
        <v>3000</v>
      </c>
      <c r="G109" s="166"/>
      <c r="H109" s="166"/>
      <c r="I109" s="279" t="s">
        <v>185</v>
      </c>
    </row>
    <row r="110" spans="1:9" ht="25.5">
      <c r="A110" s="47"/>
      <c r="B110" s="30"/>
      <c r="C110" s="291"/>
      <c r="D110" s="30"/>
      <c r="E110" s="179"/>
      <c r="F110" s="269">
        <v>600</v>
      </c>
      <c r="G110" s="166"/>
      <c r="H110" s="166"/>
      <c r="I110" s="279" t="s">
        <v>186</v>
      </c>
    </row>
    <row r="111" spans="1:9" ht="25.5">
      <c r="A111" s="47"/>
      <c r="B111" s="30"/>
      <c r="C111" s="291"/>
      <c r="D111" s="30"/>
      <c r="E111" s="179"/>
      <c r="F111" s="269">
        <v>750</v>
      </c>
      <c r="G111" s="166"/>
      <c r="H111" s="166"/>
      <c r="I111" s="279" t="s">
        <v>187</v>
      </c>
    </row>
    <row r="112" spans="1:9" ht="25.5">
      <c r="A112" s="47"/>
      <c r="B112" s="30"/>
      <c r="C112" s="291"/>
      <c r="D112" s="30"/>
      <c r="E112" s="179"/>
      <c r="F112" s="269">
        <v>100</v>
      </c>
      <c r="G112" s="166"/>
      <c r="H112" s="166"/>
      <c r="I112" s="279" t="s">
        <v>159</v>
      </c>
    </row>
    <row r="113" spans="1:9" ht="12.75">
      <c r="A113" s="47"/>
      <c r="B113" s="30"/>
      <c r="C113" s="291"/>
      <c r="D113" s="30"/>
      <c r="E113" s="179"/>
      <c r="F113" s="269">
        <v>1000</v>
      </c>
      <c r="G113" s="166"/>
      <c r="H113" s="166"/>
      <c r="I113" s="279" t="s">
        <v>160</v>
      </c>
    </row>
    <row r="114" spans="1:9" ht="12.75">
      <c r="A114" s="47"/>
      <c r="B114" s="30"/>
      <c r="C114" s="291"/>
      <c r="D114" s="30"/>
      <c r="E114" s="179"/>
      <c r="F114" s="269">
        <v>130</v>
      </c>
      <c r="G114" s="166"/>
      <c r="H114" s="166"/>
      <c r="I114" s="279" t="s">
        <v>161</v>
      </c>
    </row>
    <row r="115" spans="1:9" ht="12.75">
      <c r="A115" s="47"/>
      <c r="B115" s="30"/>
      <c r="C115" s="291"/>
      <c r="D115" s="30"/>
      <c r="E115" s="179"/>
      <c r="F115" s="269">
        <v>370</v>
      </c>
      <c r="G115" s="166"/>
      <c r="H115" s="166"/>
      <c r="I115" s="279" t="s">
        <v>162</v>
      </c>
    </row>
    <row r="116" spans="1:9" ht="12.75">
      <c r="A116" s="47"/>
      <c r="B116" s="30"/>
      <c r="C116" s="291"/>
      <c r="D116" s="30"/>
      <c r="E116" s="179"/>
      <c r="F116" s="288">
        <f>SUM(F84:F115)</f>
        <v>33580</v>
      </c>
      <c r="G116" s="166"/>
      <c r="H116" s="166"/>
      <c r="I116" s="289" t="s">
        <v>129</v>
      </c>
    </row>
    <row r="117" spans="1:9" ht="13.5" thickBot="1">
      <c r="A117" s="302"/>
      <c r="B117" s="303"/>
      <c r="C117" s="308"/>
      <c r="D117" s="303"/>
      <c r="E117" s="305"/>
      <c r="F117" s="306"/>
      <c r="G117" s="307"/>
      <c r="H117" s="307"/>
      <c r="I117" s="319"/>
    </row>
    <row r="118" spans="1:9" ht="17.25" thickBot="1" thickTop="1">
      <c r="A118" s="323"/>
      <c r="B118" s="324"/>
      <c r="C118" s="325"/>
      <c r="D118" s="324"/>
      <c r="E118" s="326"/>
      <c r="F118" s="327"/>
      <c r="G118" s="328"/>
      <c r="H118" s="328"/>
      <c r="I118" s="329" t="s">
        <v>163</v>
      </c>
    </row>
    <row r="119" spans="1:9" ht="26.25" thickTop="1">
      <c r="A119" s="310"/>
      <c r="B119" s="26"/>
      <c r="C119" s="311"/>
      <c r="D119" s="26"/>
      <c r="E119" s="179"/>
      <c r="F119" s="269">
        <v>900</v>
      </c>
      <c r="G119" s="166"/>
      <c r="H119" s="166"/>
      <c r="I119" s="279" t="s">
        <v>179</v>
      </c>
    </row>
    <row r="120" spans="1:9" ht="25.5">
      <c r="A120" s="47"/>
      <c r="B120" s="30"/>
      <c r="C120" s="291"/>
      <c r="D120" s="30"/>
      <c r="E120" s="179"/>
      <c r="F120" s="269">
        <v>1350</v>
      </c>
      <c r="G120" s="166"/>
      <c r="H120" s="166"/>
      <c r="I120" s="279" t="s">
        <v>180</v>
      </c>
    </row>
    <row r="121" spans="1:9" ht="12.75">
      <c r="A121" s="47"/>
      <c r="B121" s="30"/>
      <c r="C121" s="291"/>
      <c r="D121" s="30"/>
      <c r="E121" s="179"/>
      <c r="F121" s="269">
        <v>90</v>
      </c>
      <c r="G121" s="166"/>
      <c r="H121" s="166"/>
      <c r="I121" s="279" t="s">
        <v>181</v>
      </c>
    </row>
    <row r="122" spans="1:9" ht="12.75">
      <c r="A122" s="47"/>
      <c r="B122" s="30"/>
      <c r="C122" s="291"/>
      <c r="D122" s="30"/>
      <c r="E122" s="179"/>
      <c r="F122" s="269">
        <v>240</v>
      </c>
      <c r="G122" s="166"/>
      <c r="H122" s="166"/>
      <c r="I122" s="279" t="s">
        <v>182</v>
      </c>
    </row>
    <row r="123" spans="1:9" ht="25.5">
      <c r="A123" s="47"/>
      <c r="B123" s="30"/>
      <c r="C123" s="291"/>
      <c r="D123" s="30"/>
      <c r="E123" s="179"/>
      <c r="F123" s="269">
        <v>1500</v>
      </c>
      <c r="G123" s="166"/>
      <c r="H123" s="166"/>
      <c r="I123" s="279" t="s">
        <v>184</v>
      </c>
    </row>
    <row r="124" spans="1:9" ht="13.5" thickBot="1">
      <c r="A124" s="185"/>
      <c r="B124" s="187"/>
      <c r="C124" s="188"/>
      <c r="D124" s="187"/>
      <c r="E124" s="388"/>
      <c r="F124" s="392">
        <f>SUM(F119:F123)</f>
        <v>4080</v>
      </c>
      <c r="G124" s="390"/>
      <c r="H124" s="390"/>
      <c r="I124" s="393" t="s">
        <v>129</v>
      </c>
    </row>
  </sheetData>
  <sheetProtection/>
  <printOptions/>
  <pageMargins left="0.7086614173228347" right="0.5118110236220472" top="0.7874015748031497" bottom="0.7874015748031497" header="0.31496062992125984" footer="0.31496062992125984"/>
  <pageSetup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OkÚ Břeclav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vasicek</cp:lastModifiedBy>
  <cp:lastPrinted>2011-12-07T08:45:27Z</cp:lastPrinted>
  <dcterms:created xsi:type="dcterms:W3CDTF">2003-01-27T16:00:31Z</dcterms:created>
  <dcterms:modified xsi:type="dcterms:W3CDTF">2011-12-07T08:45:36Z</dcterms:modified>
  <cp:category/>
  <cp:version/>
  <cp:contentType/>
  <cp:contentStatus/>
</cp:coreProperties>
</file>