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2"/>
  </bookViews>
  <sheets>
    <sheet name="Doplň. ukaz. 12_2011" sheetId="1" r:id="rId1"/>
    <sheet name="Město_příjmy " sheetId="2" r:id="rId2"/>
    <sheet name="Město_výdaje " sheetId="3" r:id="rId3"/>
  </sheets>
  <definedNames/>
  <calcPr fullCalcOnLoad="1"/>
</workbook>
</file>

<file path=xl/sharedStrings.xml><?xml version="1.0" encoding="utf-8"?>
<sst xmlns="http://schemas.openxmlformats.org/spreadsheetml/2006/main" count="851" uniqueCount="491">
  <si>
    <t>Město Břeclav</t>
  </si>
  <si>
    <t>ROZPOČET PŘÍJMŮ NA ROK 2011</t>
  </si>
  <si>
    <t>tis. Kč</t>
  </si>
  <si>
    <t>ORJ</t>
  </si>
  <si>
    <t>Paragraf</t>
  </si>
  <si>
    <t>Položka</t>
  </si>
  <si>
    <t>Text</t>
  </si>
  <si>
    <t>Rozpočet</t>
  </si>
  <si>
    <t>Skutečnost</t>
  </si>
  <si>
    <t>%</t>
  </si>
  <si>
    <t>schválený</t>
  </si>
  <si>
    <t>upravený</t>
  </si>
  <si>
    <t>1-12/2011</t>
  </si>
  <si>
    <t>plnění</t>
  </si>
  <si>
    <t>ODBOR ŠKOLSTVÍ, KULT., MLÁDEŽE A SPORTU</t>
  </si>
  <si>
    <t>Správní poplatky</t>
  </si>
  <si>
    <t>Ostat. neinv. přijaté transfery ze SR,EU-PO-ZŠ, Knihovna; kult.aktivity.</t>
  </si>
  <si>
    <t xml:space="preserve">Neinvestiční přijaté transfery od obcí na žáka </t>
  </si>
  <si>
    <t>Neinvestič. přij. dotace od krajů - Memoriál I. Hlinky</t>
  </si>
  <si>
    <t>Ostatní inv. přij. transf. ze SR, EU PO - Knihovna, Muzezum</t>
  </si>
  <si>
    <t>Příjmy z poskyt. služeb a výrobků - cestovní ruch - TIC</t>
  </si>
  <si>
    <t>Příjmy z prodeje zboží - cestovní ruch -TIC</t>
  </si>
  <si>
    <t>Sankční platby přijaté od jiných subjektů - cestovní ruch</t>
  </si>
  <si>
    <t>Přijaté nekapitálové příspěvky a náhrady - cestovní ruch</t>
  </si>
  <si>
    <t>Ostatní nedaňové příjmy - cestovní ruch - TIC</t>
  </si>
  <si>
    <t>Odvody příspěvkových organizací - mateřské školy</t>
  </si>
  <si>
    <t>Ostatní příjmy z vlastní činnosti - základní školy</t>
  </si>
  <si>
    <t>Odvody příspěvkových organizací - základní školy</t>
  </si>
  <si>
    <t>Příjmy z pronájmu ost. nemovit. majetku - Kino</t>
  </si>
  <si>
    <t>Příjmy z pronájmu movitých věcí - Kino</t>
  </si>
  <si>
    <t>Přijaté nekapitálové příspěvky a náhrady - Kino</t>
  </si>
  <si>
    <t>Ostat. přij. vratky transferů-Muzeum-vratka z předfinanc. projektu EU</t>
  </si>
  <si>
    <t>Přijaté nekapitálové příspěvky a náhrady - ostatní záležitosti kultury</t>
  </si>
  <si>
    <t>Sankční platby přijaté od jiných subjektů - pam. péče</t>
  </si>
  <si>
    <t>Přijaté nekapitálové příspěvky - pam. péče</t>
  </si>
  <si>
    <t>Příjmy z poskytovaných služeb a výrobků - ost. zálež. sdělov. prostředků</t>
  </si>
  <si>
    <t xml:space="preserve">Příjmy z poskytovaných služeb a výrobků -ost. zálež. kultury </t>
  </si>
  <si>
    <t xml:space="preserve">Příjmy z pronájmu movitých věcí - ost. zálež. kultury </t>
  </si>
  <si>
    <t xml:space="preserve">Přijaté neinvestiční dary - ost. zálež. kultury </t>
  </si>
  <si>
    <t>Příjaté nekapitálové přísp. a náhrady - ost. zálež. kultury</t>
  </si>
  <si>
    <t>Ostatní odvody příspěvkových organizace</t>
  </si>
  <si>
    <t>Příjmy z pronájmu ost. nemovit. a jejich částí - sport. zař. v maj. obce</t>
  </si>
  <si>
    <t xml:space="preserve">Příjmy z pronájmu movitých věcí - - sport. zař. v maj. obce </t>
  </si>
  <si>
    <t>Sport. zaříz. v maj. obce - příjmy z pronájmu ost. nemovit. a jejich částí</t>
  </si>
  <si>
    <t>Příjmy z pronájmu ost. nemovit. a jejich částí - ostat. tělových. čnnost</t>
  </si>
  <si>
    <t>Ostatní přijaté vratky transferů - ostatní tělovýchovná činnost</t>
  </si>
  <si>
    <t>Příjmy z pronájmu ost. nem. a jejich částí - využití vol. času dětí a mlád.</t>
  </si>
  <si>
    <t>Ostatní přijaté vratky transferů - využití vol. času dětí a mládeže</t>
  </si>
  <si>
    <t>Ostatní přijaté vratky transferů - ostatní zájmová činnost a rekereace</t>
  </si>
  <si>
    <t>PŘÍJMY ORJ 10 CELKEM</t>
  </si>
  <si>
    <t xml:space="preserve">ODBOR DOTACÍ A ROZVOJE  do 31. 1. 2011             </t>
  </si>
  <si>
    <t xml:space="preserve">ODBOR ROZVOJE A SPRÁVY od 1. 2. 2011             </t>
  </si>
  <si>
    <t>Splátky půjčených prostředků - SOJM</t>
  </si>
  <si>
    <t xml:space="preserve">Neinv. přij. transfery od krajů </t>
  </si>
  <si>
    <t>Ostat. neinv. přijaté transfery ze SR - Prevence kriminality</t>
  </si>
  <si>
    <t>Ostat. neinv. přijaté transfery ze SR - Úřad práce ze SR, EU</t>
  </si>
  <si>
    <t>Neinv. přij. transfery ze SR - Rozvoj E-Governmentu v obcích</t>
  </si>
  <si>
    <t>Neinv. přij. transfery od krajů - Podpora projektu Family point</t>
  </si>
  <si>
    <t>Inv. přij. transfery ze státních fondů - OPŽP-MěÚ Břeclav-okna, zateplení</t>
  </si>
  <si>
    <t>Inv. přij. transfery ze státních fondů -OPŽP-Domov seniorů Břeclav</t>
  </si>
  <si>
    <t>Inv. přij. transfery ze státních fondů-SFDI-Cyklostezka Na Zahradách</t>
  </si>
  <si>
    <t>Inv. přij. transfery ze státních fondů - Digitalizace Kina Koruna</t>
  </si>
  <si>
    <t>Ostat. investič. přij. transf. ze SR-MěÚ Břeclav-okna, zateplení</t>
  </si>
  <si>
    <t>Ostat. investič. přij. transf. ze SR-Domov seniorů Břeclav</t>
  </si>
  <si>
    <t>Ostat. investič. přij. transf. ze SR-IPRM Valtická-úprava veř. prostr.</t>
  </si>
  <si>
    <t>Ostat. investič. přij. transf. ze SR</t>
  </si>
  <si>
    <t xml:space="preserve">Inv. přij. transf. od region. rad </t>
  </si>
  <si>
    <t>Ostat. investič. přij. transf. ze SR - Rozvoj E-Governentu v obcích</t>
  </si>
  <si>
    <t>Ostat. investič. přij. transf. ze SR, EU - územní plán</t>
  </si>
  <si>
    <t>Přijaté pojistné náhrady - ost. zál. pozemních komunikací</t>
  </si>
  <si>
    <t>Ostatní nedaň. příjmy jinde nezařaz.- provoz veř. silnič. dopravy</t>
  </si>
  <si>
    <t xml:space="preserve">Přijaté příspěvky na inv. - Památník Zwentendorf </t>
  </si>
  <si>
    <t xml:space="preserve">Přijaté příspěvky na inv. - k financ. akce v r. 2012 </t>
  </si>
  <si>
    <t>Přijaté nekapitál. přísp.a náhr. - veřejné osvětlení</t>
  </si>
  <si>
    <t>Přijaté neinvestiční dary - územní plánování</t>
  </si>
  <si>
    <t>Přijaté nekapitál. přísp.a náhr. - využívání a zneškodňování kom. odpadů</t>
  </si>
  <si>
    <t>Přijaté nekapitál. přísp. a náhr. - veřej. zeleň - dosadba nám. P. Bezruče</t>
  </si>
  <si>
    <t>Přijaté nekapitál. přísp.a náhr. - péče o vzhled obcí a veřejnou zeleň</t>
  </si>
  <si>
    <t>PŘÍJMY ORJ 20 CELKEM</t>
  </si>
  <si>
    <t>ODBOR VNITŘNÍCH VĚCÍ do 31. 1. 2011</t>
  </si>
  <si>
    <t>ODBOR KANCELÁŘE TAJEMNÍKA od 1. 2. 2011</t>
  </si>
  <si>
    <t>Místní poplatek za lázeňský a rekreační pobyt</t>
  </si>
  <si>
    <t>Místní poplatek za užívání veřejného prostranství</t>
  </si>
  <si>
    <t>Místní poplatek za ubytovací kapacitu</t>
  </si>
  <si>
    <t>Splátky půjčených prostředků</t>
  </si>
  <si>
    <t>Neinvestič. přij. transf. ze SR-sčítání lidu 2011</t>
  </si>
  <si>
    <t>Neinvestič. přij. transf. ze SR-výk. st. spr. soc.-práv.ochr.dětí</t>
  </si>
  <si>
    <t>Neinvestič. přij. transf. ze SR-výk. st. spr. -sociální služby</t>
  </si>
  <si>
    <t>Ostat. neinv. přij. transfery ze SR a ESF - aktiv. politika zaměst.</t>
  </si>
  <si>
    <t xml:space="preserve">Neinvestiční přij. transfery od obcí </t>
  </si>
  <si>
    <t>Neinvestiční přij. transfery od krajů - Akceschopnost JSDH</t>
  </si>
  <si>
    <t>Investiční přij. transfery od krajů - hasič. vozidlo</t>
  </si>
  <si>
    <t xml:space="preserve">Převody z ostatních vlastních fondů </t>
  </si>
  <si>
    <t xml:space="preserve">Investiční přijaté transfery ze SR </t>
  </si>
  <si>
    <t xml:space="preserve">Investič. příj. transfery od krajů </t>
  </si>
  <si>
    <t>Příjmy z pronájmu movitých věcí - ost. zál. pozem. komunikací</t>
  </si>
  <si>
    <t>Ostat. nedaňové příjmy jinde nezařaz.-ost. zál. pozem. komunikací</t>
  </si>
  <si>
    <t>Přijaté nekapit. příspěvky a náhrady - Ostat. zál. v silnič. dopravě</t>
  </si>
  <si>
    <t>Ostat. nedaň. příjmy jinde nezařaz.</t>
  </si>
  <si>
    <t>Příjmy z poskyt. služeb -rozhlas a televize</t>
  </si>
  <si>
    <t>Ostatní záležitosti sdělovacích prostředků</t>
  </si>
  <si>
    <t>Příjmy z pronájmu movit. věcí - veřejné osvětlení</t>
  </si>
  <si>
    <t>Příjmy z poskytovaných služeb - pohřebnictví</t>
  </si>
  <si>
    <t>Příjmy z pronájmu - smuteč.obřadní síně</t>
  </si>
  <si>
    <t>Ostatní nedaňové příjmy - pohřebnictví</t>
  </si>
  <si>
    <t xml:space="preserve">Příjmy z poskyt. služeb - SDH </t>
  </si>
  <si>
    <t>Přijaté nekapitálové příspěvky a náhrady - požární ochrana</t>
  </si>
  <si>
    <t>Příjmy z poskytovaných služeb - místní relace - § vnitřní správa</t>
  </si>
  <si>
    <t>Příjmy z pronájmu pozemku</t>
  </si>
  <si>
    <t>Příjmy z pronájmu ostatních nemovitostí</t>
  </si>
  <si>
    <t>Přijaté sankční poplatky</t>
  </si>
  <si>
    <t>Příjmy z prodeje krátkodobého a drobného majetku</t>
  </si>
  <si>
    <t>Příjmy z pronájmu movitých věcí -vnitřní správa</t>
  </si>
  <si>
    <t>Přijaté neinvestiční dary</t>
  </si>
  <si>
    <t>Sankční platby přij. od jiných subjektů</t>
  </si>
  <si>
    <t>Přijaté pojistné náhrady-vnitřní správa</t>
  </si>
  <si>
    <t>Přijaté nekapitálové příspěvky a náhrady - vnitřní správa</t>
  </si>
  <si>
    <t>Ostatní nedaňové příjmy - vnitřní správa</t>
  </si>
  <si>
    <t>Příjmy z prodeje ostat. hmot dlouhodob. majetku - vnitřní správa</t>
  </si>
  <si>
    <t>PŘÍJMY ORJ 30 CELKEM</t>
  </si>
  <si>
    <t>ODBOR SOCIÁLNÍCH VĚCÍ</t>
  </si>
  <si>
    <t>Splátky půjčených prostředků od obyvatelstva</t>
  </si>
  <si>
    <t>Ost. neinvest. přij. transfery ze SR (příspěvek na služby a péči)</t>
  </si>
  <si>
    <t>Ost. neinvest. přij. transfery ze SR (na soc.péči  a hmot.nouzi)</t>
  </si>
  <si>
    <t xml:space="preserve">Ost. neinvest.přij. transfery ze SR </t>
  </si>
  <si>
    <t>Ost. neinv. přij. transfery od krajů - komunitní plánování</t>
  </si>
  <si>
    <t>Přijaté nekapitálové příspěvky-ost. čin. ve zdravotnictví</t>
  </si>
  <si>
    <t>Ostatní přijaté vratky transferů-příspěvek na živobytí</t>
  </si>
  <si>
    <t>Ostatní přijaté vratky transferů - příspěvek na živobytí</t>
  </si>
  <si>
    <t>Ostatní přijaté vratky transferů - mimořádná příspěvek na živobytí</t>
  </si>
  <si>
    <t>Ostatní přijaté vratky transferů-ost. dávky sociální pomoci</t>
  </si>
  <si>
    <t>Ostatní přijaté vratky transferů - přísp. na osobu blízkou</t>
  </si>
  <si>
    <t xml:space="preserve">Ostatní přijaté vratky transferů-příspěvek na zvlášt. pomůcky </t>
  </si>
  <si>
    <t>Ostatní přijaté vratky transferů - přísp. na úpr. a provoz bezbar.bytu</t>
  </si>
  <si>
    <t>Ostatní přijaté vratky transferů-dávky soc. péče pro rodinu</t>
  </si>
  <si>
    <t>Ostatní přijaté vratky transferů-přísp. na provoz motor. vozidla</t>
  </si>
  <si>
    <t>Ostatní přijaté vratky transferů -ostat. dávky zdrav. postiž. občanům</t>
  </si>
  <si>
    <t>Ostatní příjaté vratky transferů-příspěvek na péči</t>
  </si>
  <si>
    <t>Přijaté nekapitálové příspěvky-ost. zál. soc. věcí a politiky zaměstnanosti</t>
  </si>
  <si>
    <t>Přijaté sankční poplatky-pokuty</t>
  </si>
  <si>
    <t>Přijaté nekapitálové příspěvky</t>
  </si>
  <si>
    <t xml:space="preserve">Ostatní nedaňové příjmy </t>
  </si>
  <si>
    <t>Ostatní přijaté vratky transferů - Ostatní činnosti jindé nezařazené</t>
  </si>
  <si>
    <t>PŘÍJMY ORJ 50 CELKEM</t>
  </si>
  <si>
    <t>ODBOR ŽIVOTNÍHO PROSTŘEDÍ</t>
  </si>
  <si>
    <t>Poplatek za vypouštění škodlivých látek do ovzduší</t>
  </si>
  <si>
    <t>Poplatek za uložení odpadů</t>
  </si>
  <si>
    <t>Odvody za odnětí zemědělské půdy</t>
  </si>
  <si>
    <t>Poplatky za odnětí pozemku ze zeměd. půd. fondu</t>
  </si>
  <si>
    <t>Ostat. neinv. transf. ze SR-Výsadba min. podílu zpev. a melior.dřevin</t>
  </si>
  <si>
    <t>Ostat. neinv. transf. ze SR - odbor. les. hosp.,zvýš.nákl. výsadbu dřevin</t>
  </si>
  <si>
    <t>Ostat. investič. přij. transfery ze SR - zprac. lesních osnov</t>
  </si>
  <si>
    <t>Úhrada z vydobývaného prostoru</t>
  </si>
  <si>
    <t>Přijaté sankční platby - ostat. čin. k ochr. ovzduší</t>
  </si>
  <si>
    <t>Přijaté neinvestiční dary - ostat. čin. k ochr. přírody a krajiny</t>
  </si>
  <si>
    <t>Přijaté nekapitálové příspěvky - náklady řízení</t>
  </si>
  <si>
    <t>Ostatní nedaňové příjmy jinde nezařazené</t>
  </si>
  <si>
    <t>PŘÍJMY ORJ 60 CELKEM</t>
  </si>
  <si>
    <t>ŽIVNOSTENSKÝ ÚŘAD do 31. 1. 2011, od 1. 2. 2011 u ORJ 100</t>
  </si>
  <si>
    <t>Přijaté nekapitálové příspěvky a náhrady</t>
  </si>
  <si>
    <t>PŘÍJMY ORJ 70 CELKEM</t>
  </si>
  <si>
    <t>ODBOR SPRÁVNÍCH VĚCÍ A DOPRAVY</t>
  </si>
  <si>
    <t>Příjmy za zkoušky z odborné způsobilosti (řidičská oprávnění)</t>
  </si>
  <si>
    <t>Ost. odvody z vybr. čin. a služ. j. n.</t>
  </si>
  <si>
    <t>Neinvestiční přijaté transfery od krajů - ztráta z poskyt. žákovského jízd.</t>
  </si>
  <si>
    <t>Neinv. přij. transfery od krajů - ztráty žákovského jízdného</t>
  </si>
  <si>
    <t>Přijaté nekapitálové příspěvky jinde nezařaz. - Ost. zál. pozem. komunik.</t>
  </si>
  <si>
    <t>Ostatní nedaňové příjmy jinde nezařazené - Activ</t>
  </si>
  <si>
    <t>Sankční poplatky</t>
  </si>
  <si>
    <t>Přijaté nekapitálové příspěvky jinde nezařaz. -Vnitřní správa</t>
  </si>
  <si>
    <t>Ostat. nedaňové příjmy jinde nezařazené-odbor správ. věcí a dopr.</t>
  </si>
  <si>
    <t>PŘÍJMY ORJ 80 CELKEM</t>
  </si>
  <si>
    <t>MĚSTSKÁ POLICIE</t>
  </si>
  <si>
    <t>Neinv. příjaté transfery ze SR - prev. kriminality (přeúčt. ORJ 20 ORS)</t>
  </si>
  <si>
    <t>Neinv. příjaté dodace od obcí - veřejnoprávní smlouvy</t>
  </si>
  <si>
    <t>Příjmy z poskytovaných služeb</t>
  </si>
  <si>
    <t>Příjmy z prodeje drob. a krátkodob. majetku</t>
  </si>
  <si>
    <t>Přijaté nekapitálové příspěvky jinde nezařazené</t>
  </si>
  <si>
    <t>Ostatní činnosti - neidentifikované platby</t>
  </si>
  <si>
    <t>PŘÍJMY ORJ 90 CELKEM</t>
  </si>
  <si>
    <t>ODBOR STAVEBNÍHO ŘÁDU A ÚP do 31. 1. 2011, od 1. 2. 2011</t>
  </si>
  <si>
    <t>ODBOR STAVEBNÍHO ŘÁDU A OBECNÍHO ŽIVNOSTEN. ÚŘADU</t>
  </si>
  <si>
    <t>Ostatní inv.přijaté transfery ze SR</t>
  </si>
  <si>
    <t>PŘÍJMY ORJ 100 CELKEM</t>
  </si>
  <si>
    <t>ODBOR EKONOMICKÝ</t>
  </si>
  <si>
    <t>Daň z příjmu fyz. osob ze závislé činnosti a funkč. pož.</t>
  </si>
  <si>
    <t>Daň z příjmu fyz. osob ze samostat. výděl. činnosti</t>
  </si>
  <si>
    <t>Daň z příjmu fyz. osob podle zvl. sazby</t>
  </si>
  <si>
    <t>Daň z příjmu právnických osob</t>
  </si>
  <si>
    <t>Daň z příjmu právnických osob za obce</t>
  </si>
  <si>
    <t>Daň z přidané hodnoty</t>
  </si>
  <si>
    <t>Poplatky za odnětí pozemku ze zem. půd. fondu</t>
  </si>
  <si>
    <t>Zrušené daně ze zboží a služeb</t>
  </si>
  <si>
    <t>Místní poplatek za komunální odpad</t>
  </si>
  <si>
    <t>Místní poplatek ze psa</t>
  </si>
  <si>
    <t>Místní poplatek za provoz výher. hracích přístrojů</t>
  </si>
  <si>
    <t>Zrušené místní poplatky-dopl.min.let-komunální odpad</t>
  </si>
  <si>
    <t>Odvod výtěžku z provozování loterií - výher. hr. přistrojů</t>
  </si>
  <si>
    <t>Správní poplatky z VHP</t>
  </si>
  <si>
    <t>Daň z nemovitostí</t>
  </si>
  <si>
    <t>Splátky půjček od obyvatelstva</t>
  </si>
  <si>
    <t xml:space="preserve">Neinv. přijaté dotace ze SR - přísp. na výkon stát. správy, na žáka </t>
  </si>
  <si>
    <t>Příjmy z úroků - individuál. modernizace byt. fondu</t>
  </si>
  <si>
    <t>Přijaté sankční platby - individuál. modernizace byt. fondu</t>
  </si>
  <si>
    <t>Přijaté sankč. platby -  výher. hrací přístroje</t>
  </si>
  <si>
    <t>Neidentifikované příjmy - činnost míst. správy</t>
  </si>
  <si>
    <t>Příjmy z úroků</t>
  </si>
  <si>
    <t>Příjmy z podílu na zisku a dividend</t>
  </si>
  <si>
    <t>Přijaté sankč. platby -  individuál.moder. byt. fondu</t>
  </si>
  <si>
    <t>Ostatní nedaňové příjmy j. n. -  § Ostatní finanční operace</t>
  </si>
  <si>
    <t>Neidentifikované příjmy - ostat. činnosti</t>
  </si>
  <si>
    <t>PŘÍJMY ORJ 110 CELKEM</t>
  </si>
  <si>
    <t>ODBOR MAJETKOVÝ A PRÁVNÍ do 31. 1. 2011</t>
  </si>
  <si>
    <t>ODBOR MAJETKOVÝ od 1. 2. 2011</t>
  </si>
  <si>
    <t>Příjmy z pronájmu pozemků</t>
  </si>
  <si>
    <t>Příjmy z pronájmu movitých věcí</t>
  </si>
  <si>
    <t xml:space="preserve">Ostatní nedaňové příjmy jinde nezařaz. </t>
  </si>
  <si>
    <t>Příjmy z poskytování služeb a výrobků-bytové hospodářství</t>
  </si>
  <si>
    <t>Příjmy z pronájmu ostat. nemovitostí -bytové hospodářství</t>
  </si>
  <si>
    <t>Příjaté nekapitálové příspěvky a náhrady - bytové hospodářství</t>
  </si>
  <si>
    <t>Příjmy z prodeje krátkodob. a drob. majetku - bytové hospodářství</t>
  </si>
  <si>
    <t>Přijaté nekapitálové příspěvky -bytové hospodářství</t>
  </si>
  <si>
    <t>Ost. nedaň. příjmy jinde nezařaz.-byt. hospodář.</t>
  </si>
  <si>
    <t>Neidentifikované příjmy - bytové hospodářství</t>
  </si>
  <si>
    <t>Příjmy z prodeje ostat. nemovitého maj. - bytové hospodář.</t>
  </si>
  <si>
    <t>Příjmy z poskytévání služeb a výrobků - nebytové hospodářství</t>
  </si>
  <si>
    <t>Příjmy z pronájmu ostatních nemovitostí a jejich částí - nebyt. hospodář.</t>
  </si>
  <si>
    <t>Příjmy z prodeje krátkodob. a drob. majetku - nebytové hospodářství</t>
  </si>
  <si>
    <t>Přijaté pojistné náhrady-nebytové hospodářství</t>
  </si>
  <si>
    <t>Přijaté nekapitálové příspěvky a náhrady - nebytové hospodářství</t>
  </si>
  <si>
    <t>Neidentifikované příjmy - nebytové hospodářství</t>
  </si>
  <si>
    <t>Příjmy z prodeje ost. nemovitostí a jejich částí - nebytové hospodářství</t>
  </si>
  <si>
    <t>Příjmy z pronájmu movitých věcí - veřejné osvětlení</t>
  </si>
  <si>
    <t>Příjmy z poskytování služeb a výrobků - pohřebnictví</t>
  </si>
  <si>
    <t>Příjmy z pronájmu ost. nemovit. a jejich částí - pohřebnictví</t>
  </si>
  <si>
    <t>Přijaté nekapitálové příspěvky - pohřebnictví</t>
  </si>
  <si>
    <t>Ostatní nedaňové příjmy jinde nezařaz. - pohřebnictví</t>
  </si>
  <si>
    <t>Příjmy z pronájmu ost.nem. - TEPLO s.r.o.</t>
  </si>
  <si>
    <t>Příjmy z pronájmu pozemků - územní rozvoj</t>
  </si>
  <si>
    <t>Ostatní  příjmy z vlastní činnosti - Komunál. služby a rozvoj</t>
  </si>
  <si>
    <t xml:space="preserve">Přijaté nekapitálové příspěvky </t>
  </si>
  <si>
    <t xml:space="preserve">Příjmy z prodeje pozemků </t>
  </si>
  <si>
    <t>Příjmy z prodeje ost. nemovitostí a jejich částí</t>
  </si>
  <si>
    <t>Příjmy z prodeje pozemků-byt. hosp.</t>
  </si>
  <si>
    <t>Příjmy z prodeje ost. nemovitostí</t>
  </si>
  <si>
    <t xml:space="preserve">Příj. z prodeje ost. hmot. dlouhodob. maj. </t>
  </si>
  <si>
    <t>Ostatní příjmy z prodeje dlouhodobého majetku - VAK</t>
  </si>
  <si>
    <t>Příjmy z pronájmu pozemků - činnost místní správy</t>
  </si>
  <si>
    <t>Příjmy z pronájmu ost. nemovit. a jejich částí - činnost místní správy</t>
  </si>
  <si>
    <t>Příjmy z pronájmu movitých věcí - činnost místní správy</t>
  </si>
  <si>
    <t>Sankční platby - činnost místní správy</t>
  </si>
  <si>
    <t>Neidentifikované příjmy - ostatní činnosti j. n.</t>
  </si>
  <si>
    <t>Ostatní nedaňové příjmy jinde nezařazené - ostatní činnosti</t>
  </si>
  <si>
    <t>PŘÍJMY ORJ 120 CELKEM</t>
  </si>
  <si>
    <t xml:space="preserve">ODBOR SPRÁVY NEMOVITOSTÍ do 31. 1. 2011 </t>
  </si>
  <si>
    <t>(Od 1. 2. 2011 v ORJ 120 Odbor majetkový)</t>
  </si>
  <si>
    <t>Bytové hospodářství - příjmy z poskytování služeb</t>
  </si>
  <si>
    <t>Bytové hospodářství - příjmy z pronájmu ostat. nem.</t>
  </si>
  <si>
    <t>Bytové hospodářství - přijaté nekapitálové příspěvky a náhrady</t>
  </si>
  <si>
    <t>Nebytové hospodářství - příjmy z poskytování služeb</t>
  </si>
  <si>
    <t>Nebytové hospodářství - příjmy z pronájmu ostat. nem.</t>
  </si>
  <si>
    <t>Nebytové hospodářství - přijaté nekapitálové příspěvky a náhrady</t>
  </si>
  <si>
    <t>PŘÍJMY ORJ 130 CELKEM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</si>
  <si>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</si>
  <si>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</si>
  <si>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</si>
  <si>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PŘÍJMY ORJ 8888 CELKEM</t>
  </si>
  <si>
    <t>PŘÍJMY MĚSTA CELKEM</t>
  </si>
  <si>
    <t>TŘÍDA 8 -  FINANCOVÁNÍ</t>
  </si>
  <si>
    <t>Změna stavu krátkodobých peněžních prostředků na BÚ</t>
  </si>
  <si>
    <t>Přijatý bankovní investiční úvěr</t>
  </si>
  <si>
    <t xml:space="preserve">Uhrazené splátky dlouhodobě přijatých půjček </t>
  </si>
  <si>
    <t>Nerealizované kurzové rozdíly</t>
  </si>
  <si>
    <t>FINANCOVÁNÍ CELKEM</t>
  </si>
  <si>
    <t>Třída 8 - Financování  celkem se nerozpočtuje a neúčtuje - automatizovaný výčet.</t>
  </si>
  <si>
    <t>dotace</t>
  </si>
  <si>
    <t xml:space="preserve">Kontrolní součet </t>
  </si>
  <si>
    <t>příjmy celkem + financování celkem = výdaje celkem</t>
  </si>
  <si>
    <t>Kapitálové příjmy</t>
  </si>
  <si>
    <t>Daňové příjmy</t>
  </si>
  <si>
    <t>Dotace</t>
  </si>
  <si>
    <t>Běžné příjmy</t>
  </si>
  <si>
    <t>dan</t>
  </si>
  <si>
    <t>Nedostatek zdrojů</t>
  </si>
  <si>
    <t xml:space="preserve">     Sdílené daně</t>
  </si>
  <si>
    <t xml:space="preserve">     Místní poplatky</t>
  </si>
  <si>
    <t xml:space="preserve">     Správní poplatky</t>
  </si>
  <si>
    <t xml:space="preserve">   </t>
  </si>
  <si>
    <t>Nedaňové příjmy</t>
  </si>
  <si>
    <t xml:space="preserve">     Pronájmy</t>
  </si>
  <si>
    <t xml:space="preserve">     Sankční poplatky</t>
  </si>
  <si>
    <t xml:space="preserve">Město Břeclav </t>
  </si>
  <si>
    <t xml:space="preserve">                                       ROZPOČET  VÝDAJŮ  NA  ROK  2011</t>
  </si>
  <si>
    <t>v tis. Kč</t>
  </si>
  <si>
    <t xml:space="preserve">% </t>
  </si>
  <si>
    <t>čerpání</t>
  </si>
  <si>
    <t>ODBOR ŠKOLSTVÍ, KULTURY, MLÁDEŽE A SPORTU</t>
  </si>
  <si>
    <t xml:space="preserve">Cestovní ruch - TIC </t>
  </si>
  <si>
    <t xml:space="preserve">Předškolní zařízení  - mateřské školy              </t>
  </si>
  <si>
    <t xml:space="preserve">Základní školy                        </t>
  </si>
  <si>
    <t>Speciální ZŠ (stacionář - projekt "Žijeme s Vámi")</t>
  </si>
  <si>
    <t xml:space="preserve">Základní umělecké školy  (ZUŠ)   </t>
  </si>
  <si>
    <t>Filmová tvorba, kina  (KINO) - dotace nájemci, platby energií a služeb</t>
  </si>
  <si>
    <t>Činnosti knihovnické - dotace ze SR (region.funkce)</t>
  </si>
  <si>
    <t xml:space="preserve">Činnosti knihovnické  (Městská knihovna-běžný provoz + projekty)            </t>
  </si>
  <si>
    <t>Činnosti knihovnické              z ÚSC</t>
  </si>
  <si>
    <t xml:space="preserve">Činnosti muzeí a galerií   (Městské muzeum) -běžný provoz +projekty    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</si>
  <si>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</si>
  <si>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</si>
  <si>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</si>
  <si>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</si>
  <si>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Ostatní záležitosti sdělovacích prostředků - RADNICE</t>
  </si>
  <si>
    <t>Zájmová činnost v kultuře (kulturní domy)</t>
  </si>
  <si>
    <t>Záležitosti kultury (Svatováclavské slavnosti, Moravský den, ples aj.)</t>
  </si>
  <si>
    <t>Sportovní zařízení v majetku obce -TEREZA   příspěvek provozní +inv.</t>
  </si>
  <si>
    <t xml:space="preserve">Sportov.zaříz. v maj. obce - dotace krytý bazén, MSK, zázemí Olympia, </t>
  </si>
  <si>
    <t>Podpora sport.oddílů - dotace (HC Dyje, KRASO, IHC, TJ Lokomotiva)</t>
  </si>
  <si>
    <t xml:space="preserve">Využití vol.času dětí a mládeže, DUHOVKA aj.    </t>
  </si>
  <si>
    <t xml:space="preserve">Zájmová činnost, klub.zařízení, rekreace, sport  - dospělí </t>
  </si>
  <si>
    <t>Mezinárodní spolupráce (jinde nezařazená)</t>
  </si>
  <si>
    <t>VÝDAJE ORJ 10  CELKEM</t>
  </si>
  <si>
    <t xml:space="preserve">Cestovní ruch </t>
  </si>
  <si>
    <t>Silnice</t>
  </si>
  <si>
    <t>Ostatní záležitosti pozemních komunikací</t>
  </si>
  <si>
    <t>Provoz veřejné silniční dopravy</t>
  </si>
  <si>
    <t>Ostatní záležitosti v silniční dopravě</t>
  </si>
  <si>
    <t>Odvádění a čištění odpadních vod   (havárie)</t>
  </si>
  <si>
    <t xml:space="preserve">Předškolní zařízení </t>
  </si>
  <si>
    <t>Základní školy</t>
  </si>
  <si>
    <t>Kina</t>
  </si>
  <si>
    <t>Zachování a obnova kulturních památek</t>
  </si>
  <si>
    <t>Veřejné osvětlení</t>
  </si>
  <si>
    <t>Územní plánování</t>
  </si>
  <si>
    <t>Ost. zálež.  bydlení, kom. služeb a územ. rozvoje</t>
  </si>
  <si>
    <t>Sběr a svoz komunálních odpadů</t>
  </si>
  <si>
    <t>Péče o vzhled obcí a veřejnou zeleň</t>
  </si>
  <si>
    <t xml:space="preserve">Projekt prevence kriminality </t>
  </si>
  <si>
    <t xml:space="preserve">Projekt prevence kriminality                                                        </t>
  </si>
  <si>
    <t xml:space="preserve">Mezinárodní spolupráce </t>
  </si>
  <si>
    <t>Finanční vypořádání minulých let - vratka dot. z projektu Prevence kriminality</t>
  </si>
  <si>
    <t>Projektová a manažerská příprava na vybrané investiční akce</t>
  </si>
  <si>
    <t>Manažerská projektová příprava</t>
  </si>
  <si>
    <t>Mezisoučet</t>
  </si>
  <si>
    <t>1-2/2010</t>
  </si>
  <si>
    <t xml:space="preserve">Miniatury LVA  </t>
  </si>
  <si>
    <t>Kruhový objezd u hlavní pošty</t>
  </si>
  <si>
    <t>Úprava předpr. kostela Poštorná -II. et.- parkov. ul. Tylova</t>
  </si>
  <si>
    <t>Cyklistické pruhy v jednosměr. ul. města Břeclavi</t>
  </si>
  <si>
    <t>Břeclav-místní komunikace ul. Okružní</t>
  </si>
  <si>
    <t>Rekonstrukce půrostoru za kapličkou v Char. N. Vsi</t>
  </si>
  <si>
    <t>Valtická-úprava veřej. prostr., parkoviště IPRM</t>
  </si>
  <si>
    <t>Cyklostezka ul. Bratislavská-ul. Na Zahradách</t>
  </si>
  <si>
    <t>Cyklostezka Cukrovar-městská část Poštorná</t>
  </si>
  <si>
    <t>Centrum - chodníky -Břeclav bez bariér</t>
  </si>
  <si>
    <t>Integr. přestupní terminál IDS JMK-studie</t>
  </si>
  <si>
    <t>MŠ Na Valtické</t>
  </si>
  <si>
    <t>MŠ Okružní-výměna oken</t>
  </si>
  <si>
    <t xml:space="preserve"> ZŠ a MŠ Kupkova 1, - realizace 5. třídy</t>
  </si>
  <si>
    <t xml:space="preserve">Digitalizace Kina Koruna </t>
  </si>
  <si>
    <t>Pohansko-stavební úpravy - neinv.</t>
  </si>
  <si>
    <t>Zámek Břeclav - revitalizace nemovité kult. památky</t>
  </si>
  <si>
    <t>Osvětlení památek a mostů</t>
  </si>
  <si>
    <t>Dětská hřiště ul. Bratisl., Dukkel. hrdinů, U Jánského dvora</t>
  </si>
  <si>
    <t>Startovací byty Ch. N. Ves</t>
  </si>
  <si>
    <t>IOP-územní plán</t>
  </si>
  <si>
    <t>Domov seniorů  Břeclav - balkony, okna, zateplení</t>
  </si>
  <si>
    <t>Azylový dům</t>
  </si>
  <si>
    <t>Stavební úpravy MÚ Břeclav I. etapa</t>
  </si>
  <si>
    <t>Rozvoj eGovernmentu v obcích-investiční a neinvestiční výdaje</t>
  </si>
  <si>
    <t>Investice celkem</t>
  </si>
  <si>
    <t xml:space="preserve">          z toho dotace se SR</t>
  </si>
  <si>
    <t>VÝDAJE ORJ 20 CELKEM</t>
  </si>
  <si>
    <t>Záležitosti pozemních komunikací</t>
  </si>
  <si>
    <t>Záležitosti v silniční dopravě</t>
  </si>
  <si>
    <t>Místní rozhlas</t>
  </si>
  <si>
    <t xml:space="preserve">Záležitosti sdělovacích prostředků  </t>
  </si>
  <si>
    <t>Využití volného času dětí a mládeže - dětské hřiště</t>
  </si>
  <si>
    <t>Pohřebnictví</t>
  </si>
  <si>
    <t>Sběr a svoz komunálního odpadu</t>
  </si>
  <si>
    <t xml:space="preserve">Požární ochrana </t>
  </si>
  <si>
    <t>Místní zastupitelské orgány</t>
  </si>
  <si>
    <t>Volby do Parlamentu ČR</t>
  </si>
  <si>
    <t>Volby do zastupitelstev obcí</t>
  </si>
  <si>
    <t>Sčítání domů, bytů a lidu</t>
  </si>
  <si>
    <t>30+31</t>
  </si>
  <si>
    <t>Činnosti místní správy</t>
  </si>
  <si>
    <t>Ostatní činnosti - eGovernment - převedeno pod ORJ 020 ORS</t>
  </si>
  <si>
    <t>VÝDAJE ORJ 30 + 31  CELKEM</t>
  </si>
  <si>
    <t xml:space="preserve">Prevence před drogami              </t>
  </si>
  <si>
    <t>Ostatní činnost ve zdravotnictví</t>
  </si>
  <si>
    <t>Příspěvek na živobytí</t>
  </si>
  <si>
    <t>Doplatek na bydlení</t>
  </si>
  <si>
    <t>Mimořádná okamžitá pomoc</t>
  </si>
  <si>
    <t>Mimoř. okamžitá pomoc os. ohrož. sociálním vyloučením</t>
  </si>
  <si>
    <t>Ostatní dávky sociální pomoci</t>
  </si>
  <si>
    <t xml:space="preserve">Přísp. při péči o osobu blízkou </t>
  </si>
  <si>
    <t>Jednoráz. příspěvek na zvl. pomůcky</t>
  </si>
  <si>
    <t>Příspěvek na úpravu bytu</t>
  </si>
  <si>
    <t>Přísp. na zakoupení, opravu mot. vozidla</t>
  </si>
  <si>
    <t>Přísp. na provoz mot.vozidla</t>
  </si>
  <si>
    <t>Přísp. na individuál. dopravu</t>
  </si>
  <si>
    <t xml:space="preserve">Ostatní dávky zdrav. postiž. občanům </t>
  </si>
  <si>
    <t>Příspěvek na péči</t>
  </si>
  <si>
    <t>Odborné sociální poradenství</t>
  </si>
  <si>
    <t>Ostatní soc.péče a pomoc dětem a mládeže</t>
  </si>
  <si>
    <t>Penziony pro matky s dětmi</t>
  </si>
  <si>
    <t>Sociální pomoc osobám v hmotné nouzi</t>
  </si>
  <si>
    <t>Sociální péče a pomoc vybraným etnikům</t>
  </si>
  <si>
    <t>Soc. pomoc osobám v souv. s živel. pohromou nebo pož.</t>
  </si>
  <si>
    <t>Soc. péče a pomoc ost. skupinám</t>
  </si>
  <si>
    <t xml:space="preserve">Osob. asistence., pečovatelská služba a podpora samostat. bydlení </t>
  </si>
  <si>
    <t>Denní stacionáře a centra denních služeb</t>
  </si>
  <si>
    <t>Domov seniorů Břeclav</t>
  </si>
  <si>
    <t>Remedia Plus - Domov se zvláštním režimem</t>
  </si>
  <si>
    <t>Remedia Plus - Respitní péče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</si>
  <si>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</si>
  <si>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</si>
  <si>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</si>
  <si>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Vnitřní správa - nákup sociálních poukázek</t>
  </si>
  <si>
    <t>Finanční vypořádání min. let - vratky poskytnutých transferů</t>
  </si>
  <si>
    <t>Ostatní činnosti jinde nezařazené - ostat. neivestiční výdaje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</si>
  <si>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</si>
  <si>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</si>
  <si>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</si>
  <si>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</si>
  <si>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</si>
  <si>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</si>
  <si>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Úpravy vodohosp. význam. a vodáren. toků-protipovodňnová  opatření</t>
  </si>
  <si>
    <t>Záležitosti vod. toků a vodohosp. děl jinde nezařazené</t>
  </si>
  <si>
    <t>Ostatní záležitosti vodního hospodářství</t>
  </si>
  <si>
    <t>Monitoring nakládání s odpady  (skládka Ch.N.Ves)</t>
  </si>
  <si>
    <t>Plán odpadového hospodářství Města Břeclav</t>
  </si>
  <si>
    <t>Rybářství</t>
  </si>
  <si>
    <t>Úpravy vodohosp. význam. a vodárenských toků - protipovodňová opatření</t>
  </si>
  <si>
    <t>Ostatní ochrana půdy a spodních vod</t>
  </si>
  <si>
    <t>Ochrana druhů a stanovišť</t>
  </si>
  <si>
    <t>Ostatní činnosti k ochraně přírody a krajiny</t>
  </si>
  <si>
    <t>VÝDAJE ORJ 60 CELKEM</t>
  </si>
  <si>
    <t>Záležitosti pozem. komunikací j. n. - BESIP</t>
  </si>
  <si>
    <t>Provoz veřejné silniční dopravy - MHD, IDS JMK, ztráty žák. Jízdného</t>
  </si>
  <si>
    <t>Provoz vnitrozemské plavby (Břeclav-Pohansko-Janohrad)</t>
  </si>
  <si>
    <t xml:space="preserve">Činnost místní správy - zálohy </t>
  </si>
  <si>
    <t>VÝDAJE ORJ 80 CELKEM</t>
  </si>
  <si>
    <t xml:space="preserve">Bezpečnost a veřejný pořádek </t>
  </si>
  <si>
    <t>VÝDAJE ORJ  90 CELKEM</t>
  </si>
  <si>
    <t>Stavební úřad</t>
  </si>
  <si>
    <t>VÝDAJE ORJ 100 CELKEM</t>
  </si>
  <si>
    <t>Program podpory individuál. byt. výstavby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</si>
  <si>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</si>
  <si>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</si>
  <si>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</si>
  <si>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</si>
  <si>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Rozpočtová rezerva města</t>
  </si>
  <si>
    <t>VÝDAJE ORJ 110  CELKEM</t>
  </si>
  <si>
    <t>Pitná voda (opravy a udržování,nákup ost. služeb)</t>
  </si>
  <si>
    <t>Odvádění a čištění odpadních vod a nakl. s kaly</t>
  </si>
  <si>
    <t>Bytové hospodářství - "BYT 2000"+náhrady za byt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</si>
  <si>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</si>
  <si>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</si>
  <si>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</si>
  <si>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</si>
  <si>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</si>
  <si>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</si>
  <si>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Ostatní neinvestiční výdaje j. n. - ostatní činnosti</t>
  </si>
  <si>
    <t>VÝDAJE ORJ 120  CELKEM</t>
  </si>
  <si>
    <t xml:space="preserve">Bytové hospodářství </t>
  </si>
  <si>
    <t>VÝDAJE ORJ 130  CELKEM</t>
  </si>
  <si>
    <t>CELKEM VÝDAJE MĚSTA</t>
  </si>
  <si>
    <t>Kapitálové výdaje</t>
  </si>
  <si>
    <t>Kraj: Jihomoravský</t>
  </si>
  <si>
    <t>Okres: Břeclav</t>
  </si>
  <si>
    <t>Město: Břeclav</t>
  </si>
  <si>
    <t xml:space="preserve">                    Tabulka doplňujících ukazatelů za období 12/2011</t>
  </si>
  <si>
    <t>TEXT</t>
  </si>
  <si>
    <t>Rozpočet schválený</t>
  </si>
  <si>
    <t>Rozpočet upravený</t>
  </si>
  <si>
    <t>minus konsolidace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</si>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</sst>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 CE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6"/>
      <name val="Times New Roman CE"/>
      <family val="1"/>
    </font>
    <font>
      <b/>
      <sz val="11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3" borderId="0" applyNumberFormat="0" applyBorder="0" applyAlignment="0" applyProtection="0"/>
    <xf numFmtId="0" fontId="30" fillId="16" borderId="2" applyNumberFormat="0" applyAlignment="0" applyProtection="0"/>
    <xf numFmtId="44" fontId="1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0" borderId="0">
      <alignment/>
      <protection/>
    </xf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29" fillId="0" borderId="7" applyNumberFormat="0" applyFill="0" applyAlignment="0" applyProtection="0"/>
    <xf numFmtId="0" fontId="23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26" fillId="7" borderId="8" applyNumberFormat="0" applyAlignment="0" applyProtection="0"/>
    <xf numFmtId="0" fontId="28" fillId="19" borderId="8" applyNumberFormat="0" applyAlignment="0" applyProtection="0"/>
    <xf numFmtId="0" fontId="27" fillId="19" borderId="9" applyNumberFormat="0" applyAlignment="0" applyProtection="0"/>
    <xf numFmtId="0" fontId="3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3" borderId="0" applyNumberFormat="0" applyBorder="0" applyAlignment="0" applyProtection="0"/>
  </cellStyleXfs>
  <cellXfs count="335">
    <xf numFmtId="0" fontId="0" fillId="0" borderId="0" xfId="0" applyAlignment="1">
      <alignment/>
    </xf>
    <xf numFmtId="0" fontId="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6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center"/>
    </xf>
    <xf numFmtId="0" fontId="5" fillId="19" borderId="10" xfId="0" applyFont="1" applyFill="1" applyBorder="1" applyAlignment="1">
      <alignment horizontal="center"/>
    </xf>
    <xf numFmtId="0" fontId="5" fillId="19" borderId="11" xfId="0" applyFont="1" applyFill="1" applyBorder="1" applyAlignment="1">
      <alignment horizontal="center"/>
    </xf>
    <xf numFmtId="4" fontId="5" fillId="19" borderId="10" xfId="46" applyNumberFormat="1" applyFont="1" applyFill="1" applyBorder="1" applyAlignment="1">
      <alignment horizontal="center"/>
      <protection/>
    </xf>
    <xf numFmtId="0" fontId="5" fillId="19" borderId="12" xfId="0" applyFont="1" applyFill="1" applyBorder="1" applyAlignment="1">
      <alignment horizontal="center"/>
    </xf>
    <xf numFmtId="0" fontId="5" fillId="19" borderId="13" xfId="0" applyFont="1" applyFill="1" applyBorder="1" applyAlignment="1">
      <alignment/>
    </xf>
    <xf numFmtId="4" fontId="5" fillId="19" borderId="12" xfId="46" applyNumberFormat="1" applyFont="1" applyFill="1" applyBorder="1" applyAlignment="1">
      <alignment horizontal="center"/>
      <protection/>
    </xf>
    <xf numFmtId="49" fontId="5" fillId="19" borderId="12" xfId="46" applyNumberFormat="1" applyFont="1" applyFill="1" applyBorder="1" applyAlignment="1">
      <alignment horizontal="center"/>
      <protection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4" fontId="8" fillId="24" borderId="14" xfId="0" applyNumberFormat="1" applyFont="1" applyFill="1" applyBorder="1" applyAlignment="1">
      <alignment/>
    </xf>
    <xf numFmtId="4" fontId="8" fillId="25" borderId="14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4" fontId="8" fillId="24" borderId="15" xfId="0" applyNumberFormat="1" applyFont="1" applyFill="1" applyBorder="1" applyAlignment="1">
      <alignment/>
    </xf>
    <xf numFmtId="4" fontId="8" fillId="25" borderId="15" xfId="0" applyNumberFormat="1" applyFont="1" applyFill="1" applyBorder="1" applyAlignment="1">
      <alignment/>
    </xf>
    <xf numFmtId="0" fontId="8" fillId="0" borderId="16" xfId="0" applyFont="1" applyFill="1" applyBorder="1" applyAlignment="1">
      <alignment/>
    </xf>
    <xf numFmtId="4" fontId="8" fillId="0" borderId="16" xfId="0" applyNumberFormat="1" applyFont="1" applyFill="1" applyBorder="1" applyAlignment="1">
      <alignment/>
    </xf>
    <xf numFmtId="4" fontId="8" fillId="24" borderId="16" xfId="0" applyNumberFormat="1" applyFont="1" applyFill="1" applyBorder="1" applyAlignment="1">
      <alignment/>
    </xf>
    <xf numFmtId="4" fontId="8" fillId="25" borderId="16" xfId="0" applyNumberFormat="1" applyFont="1" applyFill="1" applyBorder="1" applyAlignment="1">
      <alignment/>
    </xf>
    <xf numFmtId="4" fontId="8" fillId="0" borderId="17" xfId="0" applyNumberFormat="1" applyFont="1" applyFill="1" applyBorder="1" applyAlignment="1">
      <alignment/>
    </xf>
    <xf numFmtId="4" fontId="8" fillId="24" borderId="17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8" fillId="0" borderId="18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4" fontId="5" fillId="0" borderId="18" xfId="0" applyNumberFormat="1" applyFont="1" applyFill="1" applyBorder="1" applyAlignment="1">
      <alignment/>
    </xf>
    <xf numFmtId="4" fontId="5" fillId="24" borderId="18" xfId="0" applyNumberFormat="1" applyFont="1" applyFill="1" applyBorder="1" applyAlignment="1">
      <alignment/>
    </xf>
    <xf numFmtId="4" fontId="5" fillId="25" borderId="18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5" fillId="0" borderId="19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right"/>
    </xf>
    <xf numFmtId="0" fontId="8" fillId="0" borderId="14" xfId="0" applyFont="1" applyFill="1" applyBorder="1" applyAlignment="1">
      <alignment/>
    </xf>
    <xf numFmtId="4" fontId="8" fillId="25" borderId="20" xfId="0" applyNumberFormat="1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right"/>
    </xf>
    <xf numFmtId="0" fontId="8" fillId="0" borderId="14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15" xfId="46" applyFont="1" applyFill="1" applyBorder="1">
      <alignment/>
      <protection/>
    </xf>
    <xf numFmtId="0" fontId="8" fillId="0" borderId="15" xfId="46" applyFont="1" applyFill="1" applyBorder="1" applyAlignment="1">
      <alignment horizontal="right"/>
      <protection/>
    </xf>
    <xf numFmtId="0" fontId="8" fillId="0" borderId="15" xfId="46" applyFont="1" applyFill="1" applyBorder="1" applyAlignment="1">
      <alignment horizontal="left"/>
      <protection/>
    </xf>
    <xf numFmtId="0" fontId="8" fillId="0" borderId="19" xfId="46" applyFont="1" applyFill="1" applyBorder="1" applyAlignment="1">
      <alignment horizontal="center"/>
      <protection/>
    </xf>
    <xf numFmtId="0" fontId="8" fillId="0" borderId="14" xfId="46" applyFont="1" applyFill="1" applyBorder="1" applyAlignment="1">
      <alignment horizontal="right"/>
      <protection/>
    </xf>
    <xf numFmtId="0" fontId="8" fillId="0" borderId="14" xfId="46" applyFont="1" applyFill="1" applyBorder="1" applyAlignment="1">
      <alignment horizontal="left"/>
      <protection/>
    </xf>
    <xf numFmtId="0" fontId="8" fillId="0" borderId="17" xfId="46" applyFont="1" applyFill="1" applyBorder="1">
      <alignment/>
      <protection/>
    </xf>
    <xf numFmtId="0" fontId="8" fillId="0" borderId="16" xfId="46" applyFont="1" applyFill="1" applyBorder="1" applyAlignment="1">
      <alignment horizontal="right"/>
      <protection/>
    </xf>
    <xf numFmtId="0" fontId="8" fillId="0" borderId="15" xfId="0" applyFont="1" applyFill="1" applyBorder="1" applyAlignment="1">
      <alignment horizontal="right"/>
    </xf>
    <xf numFmtId="0" fontId="8" fillId="0" borderId="21" xfId="0" applyFont="1" applyFill="1" applyBorder="1" applyAlignment="1">
      <alignment/>
    </xf>
    <xf numFmtId="4" fontId="8" fillId="26" borderId="15" xfId="0" applyNumberFormat="1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4" fontId="8" fillId="0" borderId="20" xfId="0" applyNumberFormat="1" applyFont="1" applyFill="1" applyBorder="1" applyAlignment="1">
      <alignment/>
    </xf>
    <xf numFmtId="4" fontId="8" fillId="24" borderId="20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8" fillId="0" borderId="24" xfId="0" applyNumberFormat="1" applyFont="1" applyFill="1" applyBorder="1" applyAlignment="1">
      <alignment/>
    </xf>
    <xf numFmtId="4" fontId="8" fillId="24" borderId="24" xfId="0" applyNumberFormat="1" applyFont="1" applyFill="1" applyBorder="1" applyAlignment="1">
      <alignment/>
    </xf>
    <xf numFmtId="4" fontId="8" fillId="25" borderId="24" xfId="0" applyNumberFormat="1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4" fontId="8" fillId="26" borderId="14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4" fontId="9" fillId="26" borderId="14" xfId="0" applyNumberFormat="1" applyFont="1" applyFill="1" applyBorder="1" applyAlignment="1">
      <alignment/>
    </xf>
    <xf numFmtId="4" fontId="9" fillId="24" borderId="14" xfId="0" applyNumberFormat="1" applyFont="1" applyFill="1" applyBorder="1" applyAlignment="1">
      <alignment/>
    </xf>
    <xf numFmtId="4" fontId="9" fillId="25" borderId="14" xfId="0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/>
    </xf>
    <xf numFmtId="4" fontId="8" fillId="26" borderId="14" xfId="0" applyNumberFormat="1" applyFont="1" applyFill="1" applyBorder="1" applyAlignment="1">
      <alignment/>
    </xf>
    <xf numFmtId="4" fontId="8" fillId="24" borderId="14" xfId="0" applyNumberFormat="1" applyFont="1" applyFill="1" applyBorder="1" applyAlignment="1">
      <alignment/>
    </xf>
    <xf numFmtId="4" fontId="8" fillId="25" borderId="14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4" fontId="8" fillId="0" borderId="26" xfId="0" applyNumberFormat="1" applyFont="1" applyFill="1" applyBorder="1" applyAlignment="1">
      <alignment/>
    </xf>
    <xf numFmtId="4" fontId="8" fillId="24" borderId="26" xfId="0" applyNumberFormat="1" applyFont="1" applyFill="1" applyBorder="1" applyAlignment="1">
      <alignment/>
    </xf>
    <xf numFmtId="4" fontId="8" fillId="25" borderId="26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4" fontId="5" fillId="0" borderId="28" xfId="0" applyNumberFormat="1" applyFont="1" applyFill="1" applyBorder="1" applyAlignment="1">
      <alignment/>
    </xf>
    <xf numFmtId="4" fontId="5" fillId="24" borderId="28" xfId="0" applyNumberFormat="1" applyFont="1" applyFill="1" applyBorder="1" applyAlignment="1">
      <alignment/>
    </xf>
    <xf numFmtId="4" fontId="5" fillId="25" borderId="28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" fontId="8" fillId="0" borderId="15" xfId="0" applyNumberFormat="1" applyFont="1" applyBorder="1" applyAlignment="1">
      <alignment/>
    </xf>
    <xf numFmtId="4" fontId="8" fillId="0" borderId="15" xfId="0" applyNumberFormat="1" applyFont="1" applyFill="1" applyBorder="1" applyAlignment="1">
      <alignment/>
    </xf>
    <xf numFmtId="4" fontId="8" fillId="24" borderId="15" xfId="0" applyNumberFormat="1" applyFont="1" applyFill="1" applyBorder="1" applyAlignment="1">
      <alignment/>
    </xf>
    <xf numFmtId="4" fontId="8" fillId="25" borderId="15" xfId="0" applyNumberFormat="1" applyFont="1" applyFill="1" applyBorder="1" applyAlignment="1">
      <alignment/>
    </xf>
    <xf numFmtId="4" fontId="8" fillId="0" borderId="15" xfId="0" applyNumberFormat="1" applyFont="1" applyFill="1" applyBorder="1" applyAlignment="1" applyProtection="1">
      <alignment horizontal="right"/>
      <protection locked="0"/>
    </xf>
    <xf numFmtId="4" fontId="8" fillId="24" borderId="15" xfId="0" applyNumberFormat="1" applyFont="1" applyFill="1" applyBorder="1" applyAlignment="1" applyProtection="1">
      <alignment horizontal="right"/>
      <protection locked="0"/>
    </xf>
    <xf numFmtId="4" fontId="8" fillId="25" borderId="15" xfId="0" applyNumberFormat="1" applyFont="1" applyFill="1" applyBorder="1" applyAlignment="1" applyProtection="1">
      <alignment horizontal="right"/>
      <protection locked="0"/>
    </xf>
    <xf numFmtId="4" fontId="8" fillId="0" borderId="15" xfId="0" applyNumberFormat="1" applyFont="1" applyFill="1" applyBorder="1" applyAlignment="1" applyProtection="1">
      <alignment/>
      <protection locked="0"/>
    </xf>
    <xf numFmtId="4" fontId="8" fillId="24" borderId="15" xfId="0" applyNumberFormat="1" applyFont="1" applyFill="1" applyBorder="1" applyAlignment="1" applyProtection="1">
      <alignment/>
      <protection locked="0"/>
    </xf>
    <xf numFmtId="4" fontId="8" fillId="25" borderId="15" xfId="0" applyNumberFormat="1" applyFont="1" applyFill="1" applyBorder="1" applyAlignment="1" applyProtection="1">
      <alignment/>
      <protection locked="0"/>
    </xf>
    <xf numFmtId="0" fontId="5" fillId="0" borderId="15" xfId="0" applyFont="1" applyFill="1" applyBorder="1" applyAlignment="1">
      <alignment/>
    </xf>
    <xf numFmtId="4" fontId="8" fillId="26" borderId="20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/>
    </xf>
    <xf numFmtId="4" fontId="8" fillId="24" borderId="15" xfId="0" applyNumberFormat="1" applyFont="1" applyFill="1" applyBorder="1" applyAlignment="1">
      <alignment/>
    </xf>
    <xf numFmtId="4" fontId="8" fillId="25" borderId="15" xfId="0" applyNumberFormat="1" applyFont="1" applyFill="1" applyBorder="1" applyAlignment="1">
      <alignment/>
    </xf>
    <xf numFmtId="4" fontId="8" fillId="0" borderId="21" xfId="0" applyNumberFormat="1" applyFont="1" applyFill="1" applyBorder="1" applyAlignment="1">
      <alignment/>
    </xf>
    <xf numFmtId="4" fontId="8" fillId="24" borderId="21" xfId="0" applyNumberFormat="1" applyFont="1" applyFill="1" applyBorder="1" applyAlignment="1">
      <alignment/>
    </xf>
    <xf numFmtId="4" fontId="5" fillId="0" borderId="26" xfId="0" applyNumberFormat="1" applyFont="1" applyFill="1" applyBorder="1" applyAlignment="1">
      <alignment/>
    </xf>
    <xf numFmtId="4" fontId="5" fillId="24" borderId="26" xfId="0" applyNumberFormat="1" applyFont="1" applyFill="1" applyBorder="1" applyAlignment="1">
      <alignment/>
    </xf>
    <xf numFmtId="4" fontId="5" fillId="25" borderId="26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4" fontId="8" fillId="0" borderId="15" xfId="0" applyNumberFormat="1" applyFont="1" applyFill="1" applyBorder="1" applyAlignment="1">
      <alignment horizontal="right"/>
    </xf>
    <xf numFmtId="4" fontId="8" fillId="24" borderId="15" xfId="0" applyNumberFormat="1" applyFont="1" applyFill="1" applyBorder="1" applyAlignment="1">
      <alignment horizontal="right"/>
    </xf>
    <xf numFmtId="4" fontId="8" fillId="25" borderId="15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/>
    </xf>
    <xf numFmtId="4" fontId="8" fillId="0" borderId="12" xfId="0" applyNumberFormat="1" applyFont="1" applyFill="1" applyBorder="1" applyAlignment="1">
      <alignment/>
    </xf>
    <xf numFmtId="4" fontId="8" fillId="24" borderId="12" xfId="0" applyNumberFormat="1" applyFont="1" applyFill="1" applyBorder="1" applyAlignment="1">
      <alignment/>
    </xf>
    <xf numFmtId="4" fontId="8" fillId="25" borderId="12" xfId="0" applyNumberFormat="1" applyFont="1" applyFill="1" applyBorder="1" applyAlignment="1">
      <alignment/>
    </xf>
    <xf numFmtId="0" fontId="5" fillId="0" borderId="18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"/>
    </xf>
    <xf numFmtId="4" fontId="5" fillId="0" borderId="27" xfId="0" applyNumberFormat="1" applyFont="1" applyFill="1" applyBorder="1" applyAlignment="1">
      <alignment horizontal="left" vertical="center"/>
    </xf>
    <xf numFmtId="4" fontId="5" fillId="0" borderId="28" xfId="0" applyNumberFormat="1" applyFont="1" applyFill="1" applyBorder="1" applyAlignment="1">
      <alignment vertical="center"/>
    </xf>
    <xf numFmtId="4" fontId="5" fillId="24" borderId="28" xfId="0" applyNumberFormat="1" applyFont="1" applyFill="1" applyBorder="1" applyAlignment="1">
      <alignment vertical="center"/>
    </xf>
    <xf numFmtId="4" fontId="5" fillId="25" borderId="28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5" fillId="0" borderId="29" xfId="0" applyFont="1" applyFill="1" applyBorder="1" applyAlignment="1">
      <alignment/>
    </xf>
    <xf numFmtId="4" fontId="5" fillId="0" borderId="15" xfId="0" applyNumberFormat="1" applyFont="1" applyFill="1" applyBorder="1" applyAlignment="1">
      <alignment horizontal="center"/>
    </xf>
    <xf numFmtId="4" fontId="5" fillId="24" borderId="15" xfId="0" applyNumberFormat="1" applyFont="1" applyFill="1" applyBorder="1" applyAlignment="1">
      <alignment horizontal="center"/>
    </xf>
    <xf numFmtId="4" fontId="5" fillId="25" borderId="15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right"/>
    </xf>
    <xf numFmtId="4" fontId="8" fillId="24" borderId="14" xfId="0" applyNumberFormat="1" applyFont="1" applyFill="1" applyBorder="1" applyAlignment="1">
      <alignment horizontal="right"/>
    </xf>
    <xf numFmtId="4" fontId="8" fillId="25" borderId="14" xfId="0" applyNumberFormat="1" applyFont="1" applyFill="1" applyBorder="1" applyAlignment="1">
      <alignment horizontal="right"/>
    </xf>
    <xf numFmtId="0" fontId="8" fillId="0" borderId="17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4" fontId="35" fillId="0" borderId="0" xfId="0" applyNumberFormat="1" applyFont="1" applyFill="1" applyBorder="1" applyAlignment="1">
      <alignment/>
    </xf>
    <xf numFmtId="4" fontId="36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0" fontId="5" fillId="19" borderId="10" xfId="0" applyFont="1" applyFill="1" applyBorder="1" applyAlignment="1">
      <alignment horizontal="center"/>
    </xf>
    <xf numFmtId="0" fontId="5" fillId="19" borderId="30" xfId="0" applyFont="1" applyFill="1" applyBorder="1" applyAlignment="1">
      <alignment horizontal="center"/>
    </xf>
    <xf numFmtId="0" fontId="5" fillId="19" borderId="12" xfId="0" applyFont="1" applyFill="1" applyBorder="1" applyAlignment="1">
      <alignment horizontal="center"/>
    </xf>
    <xf numFmtId="0" fontId="5" fillId="19" borderId="31" xfId="0" applyFont="1" applyFill="1" applyBorder="1" applyAlignment="1">
      <alignment horizontal="center"/>
    </xf>
    <xf numFmtId="0" fontId="5" fillId="19" borderId="12" xfId="0" applyFont="1" applyFill="1" applyBorder="1" applyAlignment="1">
      <alignment/>
    </xf>
    <xf numFmtId="49" fontId="5" fillId="19" borderId="1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4" fontId="8" fillId="0" borderId="24" xfId="0" applyNumberFormat="1" applyFont="1" applyFill="1" applyBorder="1" applyAlignment="1">
      <alignment/>
    </xf>
    <xf numFmtId="4" fontId="8" fillId="24" borderId="24" xfId="0" applyNumberFormat="1" applyFont="1" applyFill="1" applyBorder="1" applyAlignment="1">
      <alignment/>
    </xf>
    <xf numFmtId="4" fontId="8" fillId="25" borderId="24" xfId="0" applyNumberFormat="1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4" fontId="11" fillId="0" borderId="15" xfId="0" applyNumberFormat="1" applyFont="1" applyFill="1" applyBorder="1" applyAlignment="1">
      <alignment/>
    </xf>
    <xf numFmtId="4" fontId="11" fillId="24" borderId="15" xfId="0" applyNumberFormat="1" applyFont="1" applyFill="1" applyBorder="1" applyAlignment="1">
      <alignment/>
    </xf>
    <xf numFmtId="4" fontId="11" fillId="25" borderId="15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4" fontId="8" fillId="0" borderId="20" xfId="0" applyNumberFormat="1" applyFont="1" applyFill="1" applyBorder="1" applyAlignment="1">
      <alignment/>
    </xf>
    <xf numFmtId="4" fontId="8" fillId="24" borderId="20" xfId="0" applyNumberFormat="1" applyFont="1" applyFill="1" applyBorder="1" applyAlignment="1">
      <alignment/>
    </xf>
    <xf numFmtId="4" fontId="8" fillId="25" borderId="20" xfId="0" applyNumberFormat="1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23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4" fontId="5" fillId="0" borderId="18" xfId="0" applyNumberFormat="1" applyFont="1" applyFill="1" applyBorder="1" applyAlignment="1">
      <alignment/>
    </xf>
    <xf numFmtId="4" fontId="5" fillId="24" borderId="18" xfId="0" applyNumberFormat="1" applyFont="1" applyFill="1" applyBorder="1" applyAlignment="1">
      <alignment/>
    </xf>
    <xf numFmtId="4" fontId="5" fillId="25" borderId="18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19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4" fontId="5" fillId="24" borderId="14" xfId="0" applyNumberFormat="1" applyFont="1" applyFill="1" applyBorder="1" applyAlignment="1">
      <alignment/>
    </xf>
    <xf numFmtId="4" fontId="5" fillId="25" borderId="14" xfId="0" applyNumberFormat="1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4" fontId="5" fillId="0" borderId="20" xfId="0" applyNumberFormat="1" applyFont="1" applyFill="1" applyBorder="1" applyAlignment="1">
      <alignment/>
    </xf>
    <xf numFmtId="4" fontId="5" fillId="24" borderId="20" xfId="0" applyNumberFormat="1" applyFont="1" applyFill="1" applyBorder="1" applyAlignment="1">
      <alignment/>
    </xf>
    <xf numFmtId="4" fontId="5" fillId="25" borderId="2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" fontId="5" fillId="24" borderId="0" xfId="0" applyNumberFormat="1" applyFont="1" applyFill="1" applyBorder="1" applyAlignment="1">
      <alignment/>
    </xf>
    <xf numFmtId="4" fontId="5" fillId="25" borderId="0" xfId="0" applyNumberFormat="1" applyFont="1" applyFill="1" applyBorder="1" applyAlignment="1">
      <alignment/>
    </xf>
    <xf numFmtId="0" fontId="10" fillId="24" borderId="0" xfId="0" applyFont="1" applyFill="1" applyAlignment="1">
      <alignment horizontal="center"/>
    </xf>
    <xf numFmtId="0" fontId="10" fillId="25" borderId="0" xfId="0" applyFont="1" applyFill="1" applyAlignment="1">
      <alignment horizontal="center"/>
    </xf>
    <xf numFmtId="0" fontId="7" fillId="24" borderId="0" xfId="0" applyFont="1" applyFill="1" applyAlignment="1">
      <alignment horizontal="center"/>
    </xf>
    <xf numFmtId="0" fontId="7" fillId="25" borderId="0" xfId="0" applyFont="1" applyFill="1" applyAlignment="1">
      <alignment horizontal="center"/>
    </xf>
    <xf numFmtId="0" fontId="5" fillId="19" borderId="32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5" borderId="10" xfId="0" applyFont="1" applyFill="1" applyBorder="1" applyAlignment="1">
      <alignment horizontal="center"/>
    </xf>
    <xf numFmtId="49" fontId="5" fillId="24" borderId="12" xfId="0" applyNumberFormat="1" applyFont="1" applyFill="1" applyBorder="1" applyAlignment="1">
      <alignment horizontal="center"/>
    </xf>
    <xf numFmtId="49" fontId="5" fillId="25" borderId="12" xfId="0" applyNumberFormat="1" applyFont="1" applyFill="1" applyBorder="1" applyAlignment="1">
      <alignment horizontal="center"/>
    </xf>
    <xf numFmtId="0" fontId="13" fillId="0" borderId="21" xfId="0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24" borderId="15" xfId="0" applyNumberFormat="1" applyFont="1" applyFill="1" applyBorder="1" applyAlignment="1">
      <alignment/>
    </xf>
    <xf numFmtId="3" fontId="8" fillId="25" borderId="15" xfId="0" applyNumberFormat="1" applyFont="1" applyFill="1" applyBorder="1" applyAlignment="1">
      <alignment/>
    </xf>
    <xf numFmtId="0" fontId="8" fillId="0" borderId="21" xfId="46" applyFont="1" applyFill="1" applyBorder="1" applyAlignment="1">
      <alignment horizontal="left"/>
      <protection/>
    </xf>
    <xf numFmtId="0" fontId="8" fillId="0" borderId="21" xfId="0" applyFont="1" applyFill="1" applyBorder="1" applyAlignment="1">
      <alignment horizontal="center"/>
    </xf>
    <xf numFmtId="4" fontId="8" fillId="25" borderId="16" xfId="0" applyNumberFormat="1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/>
    </xf>
    <xf numFmtId="4" fontId="5" fillId="24" borderId="15" xfId="0" applyNumberFormat="1" applyFont="1" applyFill="1" applyBorder="1" applyAlignment="1">
      <alignment/>
    </xf>
    <xf numFmtId="4" fontId="5" fillId="25" borderId="15" xfId="0" applyNumberFormat="1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37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/>
    </xf>
    <xf numFmtId="4" fontId="8" fillId="24" borderId="15" xfId="0" applyNumberFormat="1" applyFont="1" applyFill="1" applyBorder="1" applyAlignment="1">
      <alignment/>
    </xf>
    <xf numFmtId="4" fontId="8" fillId="25" borderId="15" xfId="0" applyNumberFormat="1" applyFont="1" applyFill="1" applyBorder="1" applyAlignment="1">
      <alignment/>
    </xf>
    <xf numFmtId="4" fontId="8" fillId="0" borderId="16" xfId="0" applyNumberFormat="1" applyFont="1" applyFill="1" applyBorder="1" applyAlignment="1">
      <alignment/>
    </xf>
    <xf numFmtId="4" fontId="8" fillId="24" borderId="16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0" fontId="5" fillId="0" borderId="26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6" xfId="0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0" fontId="5" fillId="0" borderId="33" xfId="0" applyFont="1" applyFill="1" applyBorder="1" applyAlignment="1">
      <alignment/>
    </xf>
    <xf numFmtId="4" fontId="35" fillId="0" borderId="0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6" xfId="0" applyFont="1" applyBorder="1" applyAlignment="1">
      <alignment/>
    </xf>
    <xf numFmtId="4" fontId="8" fillId="26" borderId="16" xfId="0" applyNumberFormat="1" applyFont="1" applyFill="1" applyBorder="1" applyAlignment="1">
      <alignment/>
    </xf>
    <xf numFmtId="0" fontId="8" fillId="0" borderId="21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/>
    </xf>
    <xf numFmtId="0" fontId="8" fillId="0" borderId="28" xfId="0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4" fontId="8" fillId="0" borderId="12" xfId="0" applyNumberFormat="1" applyFont="1" applyFill="1" applyBorder="1" applyAlignment="1">
      <alignment/>
    </xf>
    <xf numFmtId="4" fontId="8" fillId="24" borderId="12" xfId="0" applyNumberFormat="1" applyFont="1" applyFill="1" applyBorder="1" applyAlignment="1">
      <alignment/>
    </xf>
    <xf numFmtId="4" fontId="8" fillId="25" borderId="12" xfId="0" applyNumberFormat="1" applyFont="1" applyFill="1" applyBorder="1" applyAlignment="1">
      <alignment/>
    </xf>
    <xf numFmtId="0" fontId="11" fillId="26" borderId="15" xfId="0" applyFont="1" applyFill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4" xfId="0" applyFont="1" applyFill="1" applyBorder="1" applyAlignment="1">
      <alignment horizontal="center"/>
    </xf>
    <xf numFmtId="0" fontId="11" fillId="26" borderId="26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4" fontId="8" fillId="26" borderId="12" xfId="0" applyNumberFormat="1" applyFont="1" applyFill="1" applyBorder="1" applyAlignment="1">
      <alignment/>
    </xf>
    <xf numFmtId="4" fontId="5" fillId="0" borderId="15" xfId="0" applyNumberFormat="1" applyFont="1" applyFill="1" applyBorder="1" applyAlignment="1">
      <alignment/>
    </xf>
    <xf numFmtId="4" fontId="5" fillId="24" borderId="15" xfId="0" applyNumberFormat="1" applyFont="1" applyFill="1" applyBorder="1" applyAlignment="1">
      <alignment/>
    </xf>
    <xf numFmtId="4" fontId="8" fillId="0" borderId="26" xfId="0" applyNumberFormat="1" applyFont="1" applyFill="1" applyBorder="1" applyAlignment="1">
      <alignment/>
    </xf>
    <xf numFmtId="4" fontId="8" fillId="24" borderId="26" xfId="0" applyNumberFormat="1" applyFont="1" applyFill="1" applyBorder="1" applyAlignment="1">
      <alignment/>
    </xf>
    <xf numFmtId="4" fontId="8" fillId="25" borderId="26" xfId="0" applyNumberFormat="1" applyFont="1" applyFill="1" applyBorder="1" applyAlignment="1">
      <alignment/>
    </xf>
    <xf numFmtId="4" fontId="5" fillId="0" borderId="28" xfId="0" applyNumberFormat="1" applyFont="1" applyFill="1" applyBorder="1" applyAlignment="1">
      <alignment/>
    </xf>
    <xf numFmtId="4" fontId="5" fillId="24" borderId="28" xfId="0" applyNumberFormat="1" applyFont="1" applyFill="1" applyBorder="1" applyAlignment="1">
      <alignment/>
    </xf>
    <xf numFmtId="4" fontId="5" fillId="25" borderId="28" xfId="0" applyNumberFormat="1" applyFont="1" applyFill="1" applyBorder="1" applyAlignment="1">
      <alignment/>
    </xf>
    <xf numFmtId="0" fontId="5" fillId="0" borderId="28" xfId="0" applyFont="1" applyFill="1" applyBorder="1" applyAlignment="1">
      <alignment horizontal="center"/>
    </xf>
    <xf numFmtId="0" fontId="5" fillId="0" borderId="34" xfId="0" applyFont="1" applyFill="1" applyBorder="1" applyAlignment="1">
      <alignment vertical="center"/>
    </xf>
    <xf numFmtId="4" fontId="5" fillId="0" borderId="28" xfId="0" applyNumberFormat="1" applyFont="1" applyFill="1" applyBorder="1" applyAlignment="1">
      <alignment vertical="center"/>
    </xf>
    <xf numFmtId="4" fontId="5" fillId="24" borderId="28" xfId="0" applyNumberFormat="1" applyFont="1" applyFill="1" applyBorder="1" applyAlignment="1">
      <alignment vertical="center"/>
    </xf>
    <xf numFmtId="4" fontId="5" fillId="25" borderId="28" xfId="0" applyNumberFormat="1" applyFont="1" applyFill="1" applyBorder="1" applyAlignment="1">
      <alignment vertical="center"/>
    </xf>
    <xf numFmtId="4" fontId="5" fillId="0" borderId="18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8" fillId="19" borderId="30" xfId="0" applyFont="1" applyFill="1" applyBorder="1" applyAlignment="1">
      <alignment horizontal="center" vertical="center"/>
    </xf>
    <xf numFmtId="0" fontId="18" fillId="19" borderId="3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8" fillId="19" borderId="31" xfId="0" applyFont="1" applyFill="1" applyBorder="1" applyAlignment="1">
      <alignment horizontal="center" vertical="center"/>
    </xf>
    <xf numFmtId="0" fontId="18" fillId="19" borderId="36" xfId="0" applyFont="1" applyFill="1" applyBorder="1" applyAlignment="1">
      <alignment horizontal="center" vertical="center"/>
    </xf>
    <xf numFmtId="0" fontId="15" fillId="0" borderId="37" xfId="0" applyFont="1" applyBorder="1" applyAlignment="1">
      <alignment/>
    </xf>
    <xf numFmtId="4" fontId="15" fillId="0" borderId="19" xfId="0" applyNumberFormat="1" applyFont="1" applyBorder="1" applyAlignment="1">
      <alignment/>
    </xf>
    <xf numFmtId="4" fontId="15" fillId="0" borderId="38" xfId="0" applyNumberFormat="1" applyFont="1" applyBorder="1" applyAlignment="1">
      <alignment/>
    </xf>
    <xf numFmtId="0" fontId="15" fillId="0" borderId="39" xfId="0" applyFont="1" applyBorder="1" applyAlignment="1">
      <alignment/>
    </xf>
    <xf numFmtId="4" fontId="15" fillId="0" borderId="21" xfId="0" applyNumberFormat="1" applyFont="1" applyBorder="1" applyAlignment="1">
      <alignment/>
    </xf>
    <xf numFmtId="4" fontId="15" fillId="0" borderId="40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6" fillId="0" borderId="42" xfId="0" applyFont="1" applyBorder="1" applyAlignment="1">
      <alignment/>
    </xf>
    <xf numFmtId="4" fontId="16" fillId="0" borderId="25" xfId="0" applyNumberFormat="1" applyFont="1" applyBorder="1" applyAlignment="1">
      <alignment/>
    </xf>
    <xf numFmtId="4" fontId="16" fillId="0" borderId="43" xfId="0" applyNumberFormat="1" applyFont="1" applyBorder="1" applyAlignment="1">
      <alignment/>
    </xf>
    <xf numFmtId="0" fontId="15" fillId="0" borderId="44" xfId="0" applyFont="1" applyBorder="1" applyAlignment="1">
      <alignment/>
    </xf>
    <xf numFmtId="4" fontId="15" fillId="0" borderId="22" xfId="0" applyNumberFormat="1" applyFont="1" applyBorder="1" applyAlignment="1">
      <alignment/>
    </xf>
    <xf numFmtId="4" fontId="15" fillId="0" borderId="45" xfId="0" applyNumberFormat="1" applyFont="1" applyBorder="1" applyAlignment="1">
      <alignment/>
    </xf>
    <xf numFmtId="0" fontId="0" fillId="0" borderId="29" xfId="0" applyBorder="1" applyAlignment="1">
      <alignment/>
    </xf>
    <xf numFmtId="0" fontId="16" fillId="0" borderId="46" xfId="0" applyFont="1" applyBorder="1" applyAlignment="1">
      <alignment/>
    </xf>
    <xf numFmtId="4" fontId="16" fillId="0" borderId="19" xfId="0" applyNumberFormat="1" applyFont="1" applyBorder="1" applyAlignment="1">
      <alignment/>
    </xf>
    <xf numFmtId="4" fontId="16" fillId="0" borderId="38" xfId="0" applyNumberFormat="1" applyFont="1" applyBorder="1" applyAlignment="1">
      <alignment/>
    </xf>
    <xf numFmtId="0" fontId="16" fillId="0" borderId="47" xfId="0" applyFont="1" applyFill="1" applyBorder="1" applyAlignment="1">
      <alignment/>
    </xf>
    <xf numFmtId="4" fontId="15" fillId="0" borderId="22" xfId="0" applyNumberFormat="1" applyFont="1" applyFill="1" applyBorder="1" applyAlignment="1">
      <alignment/>
    </xf>
    <xf numFmtId="4" fontId="15" fillId="0" borderId="45" xfId="0" applyNumberFormat="1" applyFont="1" applyFill="1" applyBorder="1" applyAlignment="1">
      <alignment/>
    </xf>
    <xf numFmtId="4" fontId="16" fillId="0" borderId="22" xfId="0" applyNumberFormat="1" applyFont="1" applyFill="1" applyBorder="1" applyAlignment="1">
      <alignment/>
    </xf>
    <xf numFmtId="4" fontId="16" fillId="0" borderId="45" xfId="0" applyNumberFormat="1" applyFont="1" applyFill="1" applyBorder="1" applyAlignment="1">
      <alignment/>
    </xf>
    <xf numFmtId="0" fontId="16" fillId="0" borderId="48" xfId="0" applyFont="1" applyBorder="1" applyAlignment="1">
      <alignment/>
    </xf>
    <xf numFmtId="4" fontId="16" fillId="0" borderId="27" xfId="0" applyNumberFormat="1" applyFont="1" applyFill="1" applyBorder="1" applyAlignment="1">
      <alignment/>
    </xf>
    <xf numFmtId="4" fontId="16" fillId="0" borderId="49" xfId="0" applyNumberFormat="1" applyFont="1" applyFill="1" applyBorder="1" applyAlignment="1">
      <alignment/>
    </xf>
    <xf numFmtId="0" fontId="0" fillId="0" borderId="0" xfId="0" applyFont="1" applyAlignment="1">
      <alignment/>
    </xf>
    <xf numFmtId="14" fontId="8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8" fillId="19" borderId="50" xfId="0" applyFont="1" applyFill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46" applyFont="1" applyFill="1" applyAlignment="1">
      <alignment/>
      <protection/>
    </xf>
  </cellXfs>
  <cellStyles count="48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1"/>
  <sheetViews>
    <sheetView zoomScalePageLayoutView="0" workbookViewId="0" topLeftCell="A2">
      <selection activeCell="K24" sqref="K24"/>
    </sheetView>
  </sheetViews>
  <sheetFormatPr defaultColWidth="9.140625" defaultRowHeight="12.75"/>
  <cols>
    <col min="2" max="2" width="26.8515625" style="0" customWidth="1"/>
    <col min="3" max="5" width="23.7109375" style="0" customWidth="1"/>
  </cols>
  <sheetData>
    <row r="1" s="289" customFormat="1" ht="15.75" hidden="1">
      <c r="A1" s="288" t="s">
        <v>469</v>
      </c>
    </row>
    <row r="2" s="289" customFormat="1" ht="12.75"/>
    <row r="3" spans="1:2" s="289" customFormat="1" ht="15.75" hidden="1">
      <c r="A3" s="288" t="s">
        <v>470</v>
      </c>
      <c r="B3" s="290"/>
    </row>
    <row r="4" spans="1:2" s="289" customFormat="1" ht="15.75">
      <c r="A4" s="288" t="s">
        <v>471</v>
      </c>
      <c r="B4" s="290"/>
    </row>
    <row r="5" s="289" customFormat="1" ht="15.75">
      <c r="A5" s="288"/>
    </row>
    <row r="6" spans="1:5" s="289" customFormat="1" ht="20.25">
      <c r="A6" s="328" t="s">
        <v>472</v>
      </c>
      <c r="B6" s="329"/>
      <c r="C6" s="330"/>
      <c r="D6" s="330"/>
      <c r="E6" s="330"/>
    </row>
    <row r="7" spans="1:5" ht="15.75">
      <c r="A7" s="291"/>
      <c r="B7" s="292"/>
      <c r="C7" s="292"/>
      <c r="D7" s="292"/>
      <c r="E7" s="292"/>
    </row>
    <row r="8" spans="1:5" ht="13.5" thickBot="1">
      <c r="A8" s="293"/>
      <c r="C8" s="294"/>
      <c r="D8" s="294"/>
      <c r="E8" s="294" t="s">
        <v>293</v>
      </c>
    </row>
    <row r="9" spans="2:229" ht="18.75" customHeight="1">
      <c r="B9" s="331" t="s">
        <v>473</v>
      </c>
      <c r="C9" s="295" t="s">
        <v>474</v>
      </c>
      <c r="D9" s="295" t="s">
        <v>475</v>
      </c>
      <c r="E9" s="296" t="s">
        <v>8</v>
      </c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  <c r="AJ9" s="297"/>
      <c r="AK9" s="297"/>
      <c r="AL9" s="297"/>
      <c r="AM9" s="297"/>
      <c r="AN9" s="297"/>
      <c r="AO9" s="297"/>
      <c r="AP9" s="297"/>
      <c r="AQ9" s="297"/>
      <c r="AR9" s="297"/>
      <c r="AS9" s="297"/>
      <c r="AT9" s="297"/>
      <c r="AU9" s="297"/>
      <c r="AV9" s="297"/>
      <c r="AW9" s="297"/>
      <c r="AX9" s="297"/>
      <c r="AY9" s="297"/>
      <c r="AZ9" s="297"/>
      <c r="BA9" s="297"/>
      <c r="BB9" s="297"/>
      <c r="BC9" s="297"/>
      <c r="BD9" s="297"/>
      <c r="BE9" s="297"/>
      <c r="BF9" s="297"/>
      <c r="BG9" s="297"/>
      <c r="BH9" s="297"/>
      <c r="BI9" s="297"/>
      <c r="BJ9" s="297"/>
      <c r="BK9" s="297"/>
      <c r="BL9" s="297"/>
      <c r="BM9" s="297"/>
      <c r="BN9" s="297"/>
      <c r="BO9" s="297"/>
      <c r="BP9" s="297"/>
      <c r="BQ9" s="297"/>
      <c r="BR9" s="297"/>
      <c r="BS9" s="297"/>
      <c r="BT9" s="297"/>
      <c r="BU9" s="297"/>
      <c r="BV9" s="297"/>
      <c r="BW9" s="297"/>
      <c r="BX9" s="297"/>
      <c r="BY9" s="297"/>
      <c r="BZ9" s="297"/>
      <c r="CA9" s="297"/>
      <c r="CB9" s="297"/>
      <c r="CC9" s="297"/>
      <c r="CD9" s="297"/>
      <c r="CE9" s="297"/>
      <c r="CF9" s="297"/>
      <c r="CG9" s="297"/>
      <c r="CH9" s="297"/>
      <c r="CI9" s="297"/>
      <c r="CJ9" s="297"/>
      <c r="CK9" s="297"/>
      <c r="CL9" s="297"/>
      <c r="CM9" s="297"/>
      <c r="CN9" s="297"/>
      <c r="CO9" s="297"/>
      <c r="CP9" s="297"/>
      <c r="CQ9" s="297"/>
      <c r="CR9" s="297"/>
      <c r="CS9" s="297"/>
      <c r="CT9" s="297"/>
      <c r="CU9" s="297"/>
      <c r="CV9" s="297"/>
      <c r="CW9" s="297"/>
      <c r="CX9" s="297"/>
      <c r="CY9" s="297"/>
      <c r="CZ9" s="297"/>
      <c r="DA9" s="297"/>
      <c r="DB9" s="297"/>
      <c r="DC9" s="297"/>
      <c r="DD9" s="297"/>
      <c r="DE9" s="297"/>
      <c r="DF9" s="297"/>
      <c r="DG9" s="297"/>
      <c r="DH9" s="297"/>
      <c r="DI9" s="297"/>
      <c r="DJ9" s="297"/>
      <c r="DK9" s="297"/>
      <c r="DL9" s="297"/>
      <c r="DM9" s="297"/>
      <c r="DN9" s="297"/>
      <c r="DO9" s="297"/>
      <c r="DP9" s="297"/>
      <c r="DQ9" s="297"/>
      <c r="DR9" s="297"/>
      <c r="DS9" s="297"/>
      <c r="DT9" s="297"/>
      <c r="DU9" s="297"/>
      <c r="DV9" s="297"/>
      <c r="DW9" s="297"/>
      <c r="DX9" s="297"/>
      <c r="DY9" s="297"/>
      <c r="DZ9" s="297"/>
      <c r="EA9" s="297"/>
      <c r="EB9" s="297"/>
      <c r="EC9" s="297"/>
      <c r="ED9" s="297"/>
      <c r="EE9" s="297"/>
      <c r="EF9" s="297"/>
      <c r="EG9" s="297"/>
      <c r="EH9" s="297"/>
      <c r="EI9" s="297"/>
      <c r="EJ9" s="297"/>
      <c r="EK9" s="297"/>
      <c r="EL9" s="297"/>
      <c r="EM9" s="297"/>
      <c r="EN9" s="297"/>
      <c r="EO9" s="297"/>
      <c r="EP9" s="297"/>
      <c r="EQ9" s="297"/>
      <c r="ER9" s="297"/>
      <c r="ES9" s="297"/>
      <c r="ET9" s="297"/>
      <c r="EU9" s="297"/>
      <c r="EV9" s="297"/>
      <c r="EW9" s="297"/>
      <c r="EX9" s="297"/>
      <c r="EY9" s="297"/>
      <c r="EZ9" s="297"/>
      <c r="FA9" s="297"/>
      <c r="FB9" s="297"/>
      <c r="FC9" s="297"/>
      <c r="FD9" s="297"/>
      <c r="FE9" s="297"/>
      <c r="FF9" s="297"/>
      <c r="FG9" s="297"/>
      <c r="FH9" s="297"/>
      <c r="FI9" s="297"/>
      <c r="FJ9" s="297"/>
      <c r="FK9" s="297"/>
      <c r="FL9" s="297"/>
      <c r="FM9" s="297"/>
      <c r="FN9" s="297"/>
      <c r="FO9" s="297"/>
      <c r="FP9" s="297"/>
      <c r="FQ9" s="297"/>
      <c r="FR9" s="297"/>
      <c r="FS9" s="297"/>
      <c r="FT9" s="297"/>
      <c r="FU9" s="297"/>
      <c r="FV9" s="297"/>
      <c r="FW9" s="297"/>
      <c r="FX9" s="297"/>
      <c r="FY9" s="297"/>
      <c r="FZ9" s="297"/>
      <c r="GA9" s="297"/>
      <c r="GB9" s="297"/>
      <c r="GC9" s="297"/>
      <c r="GD9" s="297"/>
      <c r="GE9" s="297"/>
      <c r="GF9" s="297"/>
      <c r="GG9" s="297"/>
      <c r="GH9" s="297"/>
      <c r="GI9" s="297"/>
      <c r="GJ9" s="297"/>
      <c r="GK9" s="297"/>
      <c r="GL9" s="297"/>
      <c r="GM9" s="297"/>
      <c r="GN9" s="297"/>
      <c r="GO9" s="297"/>
      <c r="GP9" s="297"/>
      <c r="GQ9" s="297"/>
      <c r="GR9" s="297"/>
      <c r="GS9" s="297"/>
      <c r="GT9" s="297"/>
      <c r="GU9" s="297"/>
      <c r="GV9" s="297"/>
      <c r="GW9" s="297"/>
      <c r="GX9" s="297"/>
      <c r="GY9" s="297"/>
      <c r="GZ9" s="297"/>
      <c r="HA9" s="297"/>
      <c r="HB9" s="297"/>
      <c r="HC9" s="297"/>
      <c r="HD9" s="297"/>
      <c r="HE9" s="297"/>
      <c r="HF9" s="297"/>
      <c r="HG9" s="297"/>
      <c r="HH9" s="297"/>
      <c r="HI9" s="297"/>
      <c r="HJ9" s="297"/>
      <c r="HK9" s="297"/>
      <c r="HL9" s="297"/>
      <c r="HM9" s="297"/>
      <c r="HN9" s="297"/>
      <c r="HO9" s="297"/>
      <c r="HP9" s="297"/>
      <c r="HQ9" s="297"/>
      <c r="HR9" s="297"/>
      <c r="HS9" s="297"/>
      <c r="HT9" s="297"/>
      <c r="HU9" s="297"/>
    </row>
    <row r="10" spans="2:229" ht="13.5" customHeight="1" thickBot="1">
      <c r="B10" s="332"/>
      <c r="C10" s="298" t="s">
        <v>476</v>
      </c>
      <c r="D10" s="298" t="s">
        <v>476</v>
      </c>
      <c r="E10" s="299" t="s">
        <v>476</v>
      </c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297"/>
      <c r="AL10" s="297"/>
      <c r="AM10" s="297"/>
      <c r="AN10" s="297"/>
      <c r="AO10" s="297"/>
      <c r="AP10" s="297"/>
      <c r="AQ10" s="297"/>
      <c r="AR10" s="297"/>
      <c r="AS10" s="297"/>
      <c r="AT10" s="297"/>
      <c r="AU10" s="297"/>
      <c r="AV10" s="297"/>
      <c r="AW10" s="297"/>
      <c r="AX10" s="297"/>
      <c r="AY10" s="297"/>
      <c r="AZ10" s="297"/>
      <c r="BA10" s="297"/>
      <c r="BB10" s="297"/>
      <c r="BC10" s="297"/>
      <c r="BD10" s="297"/>
      <c r="BE10" s="297"/>
      <c r="BF10" s="297"/>
      <c r="BG10" s="297"/>
      <c r="BH10" s="297"/>
      <c r="BI10" s="297"/>
      <c r="BJ10" s="297"/>
      <c r="BK10" s="297"/>
      <c r="BL10" s="297"/>
      <c r="BM10" s="297"/>
      <c r="BN10" s="297"/>
      <c r="BO10" s="297"/>
      <c r="BP10" s="297"/>
      <c r="BQ10" s="297"/>
      <c r="BR10" s="297"/>
      <c r="BS10" s="297"/>
      <c r="BT10" s="297"/>
      <c r="BU10" s="297"/>
      <c r="BV10" s="297"/>
      <c r="BW10" s="297"/>
      <c r="BX10" s="297"/>
      <c r="BY10" s="297"/>
      <c r="BZ10" s="297"/>
      <c r="CA10" s="297"/>
      <c r="CB10" s="297"/>
      <c r="CC10" s="297"/>
      <c r="CD10" s="297"/>
      <c r="CE10" s="297"/>
      <c r="CF10" s="297"/>
      <c r="CG10" s="297"/>
      <c r="CH10" s="297"/>
      <c r="CI10" s="297"/>
      <c r="CJ10" s="297"/>
      <c r="CK10" s="297"/>
      <c r="CL10" s="297"/>
      <c r="CM10" s="297"/>
      <c r="CN10" s="297"/>
      <c r="CO10" s="297"/>
      <c r="CP10" s="297"/>
      <c r="CQ10" s="297"/>
      <c r="CR10" s="297"/>
      <c r="CS10" s="297"/>
      <c r="CT10" s="297"/>
      <c r="CU10" s="297"/>
      <c r="CV10" s="297"/>
      <c r="CW10" s="297"/>
      <c r="CX10" s="297"/>
      <c r="CY10" s="297"/>
      <c r="CZ10" s="297"/>
      <c r="DA10" s="297"/>
      <c r="DB10" s="297"/>
      <c r="DC10" s="297"/>
      <c r="DD10" s="297"/>
      <c r="DE10" s="297"/>
      <c r="DF10" s="297"/>
      <c r="DG10" s="297"/>
      <c r="DH10" s="297"/>
      <c r="DI10" s="297"/>
      <c r="DJ10" s="297"/>
      <c r="DK10" s="297"/>
      <c r="DL10" s="297"/>
      <c r="DM10" s="297"/>
      <c r="DN10" s="297"/>
      <c r="DO10" s="297"/>
      <c r="DP10" s="297"/>
      <c r="DQ10" s="297"/>
      <c r="DR10" s="297"/>
      <c r="DS10" s="297"/>
      <c r="DT10" s="297"/>
      <c r="DU10" s="297"/>
      <c r="DV10" s="297"/>
      <c r="DW10" s="297"/>
      <c r="DX10" s="297"/>
      <c r="DY10" s="297"/>
      <c r="DZ10" s="297"/>
      <c r="EA10" s="297"/>
      <c r="EB10" s="297"/>
      <c r="EC10" s="297"/>
      <c r="ED10" s="297"/>
      <c r="EE10" s="297"/>
      <c r="EF10" s="297"/>
      <c r="EG10" s="297"/>
      <c r="EH10" s="297"/>
      <c r="EI10" s="297"/>
      <c r="EJ10" s="297"/>
      <c r="EK10" s="297"/>
      <c r="EL10" s="297"/>
      <c r="EM10" s="297"/>
      <c r="EN10" s="297"/>
      <c r="EO10" s="297"/>
      <c r="EP10" s="297"/>
      <c r="EQ10" s="297"/>
      <c r="ER10" s="297"/>
      <c r="ES10" s="297"/>
      <c r="ET10" s="297"/>
      <c r="EU10" s="297"/>
      <c r="EV10" s="297"/>
      <c r="EW10" s="297"/>
      <c r="EX10" s="297"/>
      <c r="EY10" s="297"/>
      <c r="EZ10" s="297"/>
      <c r="FA10" s="297"/>
      <c r="FB10" s="297"/>
      <c r="FC10" s="297"/>
      <c r="FD10" s="297"/>
      <c r="FE10" s="297"/>
      <c r="FF10" s="297"/>
      <c r="FG10" s="297"/>
      <c r="FH10" s="297"/>
      <c r="FI10" s="297"/>
      <c r="FJ10" s="297"/>
      <c r="FK10" s="297"/>
      <c r="FL10" s="297"/>
      <c r="FM10" s="297"/>
      <c r="FN10" s="297"/>
      <c r="FO10" s="297"/>
      <c r="FP10" s="297"/>
      <c r="FQ10" s="297"/>
      <c r="FR10" s="297"/>
      <c r="FS10" s="297"/>
      <c r="FT10" s="297"/>
      <c r="FU10" s="297"/>
      <c r="FV10" s="297"/>
      <c r="FW10" s="297"/>
      <c r="FX10" s="297"/>
      <c r="FY10" s="297"/>
      <c r="FZ10" s="297"/>
      <c r="GA10" s="297"/>
      <c r="GB10" s="297"/>
      <c r="GC10" s="297"/>
      <c r="GD10" s="297"/>
      <c r="GE10" s="297"/>
      <c r="GF10" s="297"/>
      <c r="GG10" s="297"/>
      <c r="GH10" s="297"/>
      <c r="GI10" s="297"/>
      <c r="GJ10" s="297"/>
      <c r="GK10" s="297"/>
      <c r="GL10" s="297"/>
      <c r="GM10" s="297"/>
      <c r="GN10" s="297"/>
      <c r="GO10" s="297"/>
      <c r="GP10" s="297"/>
      <c r="GQ10" s="297"/>
      <c r="GR10" s="297"/>
      <c r="GS10" s="297"/>
      <c r="GT10" s="297"/>
      <c r="GU10" s="297"/>
      <c r="GV10" s="297"/>
      <c r="GW10" s="297"/>
      <c r="GX10" s="297"/>
      <c r="GY10" s="297"/>
      <c r="GZ10" s="297"/>
      <c r="HA10" s="297"/>
      <c r="HB10" s="297"/>
      <c r="HC10" s="297"/>
      <c r="HD10" s="297"/>
      <c r="HE10" s="297"/>
      <c r="HF10" s="297"/>
      <c r="HG10" s="297"/>
      <c r="HH10" s="297"/>
      <c r="HI10" s="297"/>
      <c r="HJ10" s="297"/>
      <c r="HK10" s="297"/>
      <c r="HL10" s="297"/>
      <c r="HM10" s="297"/>
      <c r="HN10" s="297"/>
      <c r="HO10" s="297"/>
      <c r="HP10" s="297"/>
      <c r="HQ10" s="297"/>
      <c r="HR10" s="297"/>
      <c r="HS10" s="297"/>
      <c r="HT10" s="297"/>
      <c r="HU10" s="297"/>
    </row>
    <row r="11" spans="2:229" ht="13.5" thickTop="1">
      <c r="B11" s="300" t="s">
        <v>477</v>
      </c>
      <c r="C11" s="301">
        <v>270963</v>
      </c>
      <c r="D11" s="301">
        <v>274637</v>
      </c>
      <c r="E11" s="302">
        <v>257290.8</v>
      </c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297"/>
      <c r="AJ11" s="297"/>
      <c r="AK11" s="297"/>
      <c r="AL11" s="297"/>
      <c r="AM11" s="297"/>
      <c r="AN11" s="297"/>
      <c r="AO11" s="297"/>
      <c r="AP11" s="297"/>
      <c r="AQ11" s="297"/>
      <c r="AR11" s="297"/>
      <c r="AS11" s="297"/>
      <c r="AT11" s="297"/>
      <c r="AU11" s="297"/>
      <c r="AV11" s="297"/>
      <c r="AW11" s="297"/>
      <c r="AX11" s="297"/>
      <c r="AY11" s="297"/>
      <c r="AZ11" s="297"/>
      <c r="BA11" s="297"/>
      <c r="BB11" s="297"/>
      <c r="BC11" s="297"/>
      <c r="BD11" s="297"/>
      <c r="BE11" s="297"/>
      <c r="BF11" s="297"/>
      <c r="BG11" s="297"/>
      <c r="BH11" s="297"/>
      <c r="BI11" s="297"/>
      <c r="BJ11" s="297"/>
      <c r="BK11" s="297"/>
      <c r="BL11" s="297"/>
      <c r="BM11" s="297"/>
      <c r="BN11" s="297"/>
      <c r="BO11" s="297"/>
      <c r="BP11" s="297"/>
      <c r="BQ11" s="297"/>
      <c r="BR11" s="297"/>
      <c r="BS11" s="297"/>
      <c r="BT11" s="297"/>
      <c r="BU11" s="297"/>
      <c r="BV11" s="297"/>
      <c r="BW11" s="297"/>
      <c r="BX11" s="297"/>
      <c r="BY11" s="297"/>
      <c r="BZ11" s="297"/>
      <c r="CA11" s="297"/>
      <c r="CB11" s="297"/>
      <c r="CC11" s="297"/>
      <c r="CD11" s="297"/>
      <c r="CE11" s="297"/>
      <c r="CF11" s="297"/>
      <c r="CG11" s="297"/>
      <c r="CH11" s="297"/>
      <c r="CI11" s="297"/>
      <c r="CJ11" s="297"/>
      <c r="CK11" s="297"/>
      <c r="CL11" s="297"/>
      <c r="CM11" s="297"/>
      <c r="CN11" s="297"/>
      <c r="CO11" s="297"/>
      <c r="CP11" s="297"/>
      <c r="CQ11" s="297"/>
      <c r="CR11" s="297"/>
      <c r="CS11" s="297"/>
      <c r="CT11" s="297"/>
      <c r="CU11" s="297"/>
      <c r="CV11" s="297"/>
      <c r="CW11" s="297"/>
      <c r="CX11" s="297"/>
      <c r="CY11" s="297"/>
      <c r="CZ11" s="297"/>
      <c r="DA11" s="297"/>
      <c r="DB11" s="297"/>
      <c r="DC11" s="297"/>
      <c r="DD11" s="297"/>
      <c r="DE11" s="297"/>
      <c r="DF11" s="297"/>
      <c r="DG11" s="297"/>
      <c r="DH11" s="297"/>
      <c r="DI11" s="297"/>
      <c r="DJ11" s="297"/>
      <c r="DK11" s="297"/>
      <c r="DL11" s="297"/>
      <c r="DM11" s="297"/>
      <c r="DN11" s="297"/>
      <c r="DO11" s="297"/>
      <c r="DP11" s="297"/>
      <c r="DQ11" s="297"/>
      <c r="DR11" s="297"/>
      <c r="DS11" s="297"/>
      <c r="DT11" s="297"/>
      <c r="DU11" s="297"/>
      <c r="DV11" s="297"/>
      <c r="DW11" s="297"/>
      <c r="DX11" s="297"/>
      <c r="DY11" s="297"/>
      <c r="DZ11" s="297"/>
      <c r="EA11" s="297"/>
      <c r="EB11" s="297"/>
      <c r="EC11" s="297"/>
      <c r="ED11" s="297"/>
      <c r="EE11" s="297"/>
      <c r="EF11" s="297"/>
      <c r="EG11" s="297"/>
      <c r="EH11" s="297"/>
      <c r="EI11" s="297"/>
      <c r="EJ11" s="297"/>
      <c r="EK11" s="297"/>
      <c r="EL11" s="297"/>
      <c r="EM11" s="297"/>
      <c r="EN11" s="297"/>
      <c r="EO11" s="297"/>
      <c r="EP11" s="297"/>
      <c r="EQ11" s="297"/>
      <c r="ER11" s="297"/>
      <c r="ES11" s="297"/>
      <c r="ET11" s="297"/>
      <c r="EU11" s="297"/>
      <c r="EV11" s="297"/>
      <c r="EW11" s="297"/>
      <c r="EX11" s="297"/>
      <c r="EY11" s="297"/>
      <c r="EZ11" s="297"/>
      <c r="FA11" s="297"/>
      <c r="FB11" s="297"/>
      <c r="FC11" s="297"/>
      <c r="FD11" s="297"/>
      <c r="FE11" s="297"/>
      <c r="FF11" s="297"/>
      <c r="FG11" s="297"/>
      <c r="FH11" s="297"/>
      <c r="FI11" s="297"/>
      <c r="FJ11" s="297"/>
      <c r="FK11" s="297"/>
      <c r="FL11" s="297"/>
      <c r="FM11" s="297"/>
      <c r="FN11" s="297"/>
      <c r="FO11" s="297"/>
      <c r="FP11" s="297"/>
      <c r="FQ11" s="297"/>
      <c r="FR11" s="297"/>
      <c r="FS11" s="297"/>
      <c r="FT11" s="297"/>
      <c r="FU11" s="297"/>
      <c r="FV11" s="297"/>
      <c r="FW11" s="297"/>
      <c r="FX11" s="297"/>
      <c r="FY11" s="297"/>
      <c r="FZ11" s="297"/>
      <c r="GA11" s="297"/>
      <c r="GB11" s="297"/>
      <c r="GC11" s="297"/>
      <c r="GD11" s="297"/>
      <c r="GE11" s="297"/>
      <c r="GF11" s="297"/>
      <c r="GG11" s="297"/>
      <c r="GH11" s="297"/>
      <c r="GI11" s="297"/>
      <c r="GJ11" s="297"/>
      <c r="GK11" s="297"/>
      <c r="GL11" s="297"/>
      <c r="GM11" s="297"/>
      <c r="GN11" s="297"/>
      <c r="GO11" s="297"/>
      <c r="GP11" s="297"/>
      <c r="GQ11" s="297"/>
      <c r="GR11" s="297"/>
      <c r="GS11" s="297"/>
      <c r="GT11" s="297"/>
      <c r="GU11" s="297"/>
      <c r="GV11" s="297"/>
      <c r="GW11" s="297"/>
      <c r="GX11" s="297"/>
      <c r="GY11" s="297"/>
      <c r="GZ11" s="297"/>
      <c r="HA11" s="297"/>
      <c r="HB11" s="297"/>
      <c r="HC11" s="297"/>
      <c r="HD11" s="297"/>
      <c r="HE11" s="297"/>
      <c r="HF11" s="297"/>
      <c r="HG11" s="297"/>
      <c r="HH11" s="297"/>
      <c r="HI11" s="297"/>
      <c r="HJ11" s="297"/>
      <c r="HK11" s="297"/>
      <c r="HL11" s="297"/>
      <c r="HM11" s="297"/>
      <c r="HN11" s="297"/>
      <c r="HO11" s="297"/>
      <c r="HP11" s="297"/>
      <c r="HQ11" s="297"/>
      <c r="HR11" s="297"/>
      <c r="HS11" s="297"/>
      <c r="HT11" s="297"/>
      <c r="HU11" s="297"/>
    </row>
    <row r="12" spans="2:229" ht="12.75">
      <c r="B12" s="303" t="s">
        <v>478</v>
      </c>
      <c r="C12" s="304">
        <v>56599</v>
      </c>
      <c r="D12" s="304">
        <v>58770.2</v>
      </c>
      <c r="E12" s="305">
        <v>66811.7</v>
      </c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7"/>
      <c r="AL12" s="297"/>
      <c r="AM12" s="297"/>
      <c r="AN12" s="297"/>
      <c r="AO12" s="297"/>
      <c r="AP12" s="297"/>
      <c r="AQ12" s="297"/>
      <c r="AR12" s="297"/>
      <c r="AS12" s="297"/>
      <c r="AT12" s="297"/>
      <c r="AU12" s="297"/>
      <c r="AV12" s="297"/>
      <c r="AW12" s="297"/>
      <c r="AX12" s="297"/>
      <c r="AY12" s="297"/>
      <c r="AZ12" s="297"/>
      <c r="BA12" s="297"/>
      <c r="BB12" s="297"/>
      <c r="BC12" s="297"/>
      <c r="BD12" s="297"/>
      <c r="BE12" s="297"/>
      <c r="BF12" s="297"/>
      <c r="BG12" s="297"/>
      <c r="BH12" s="297"/>
      <c r="BI12" s="297"/>
      <c r="BJ12" s="297"/>
      <c r="BK12" s="297"/>
      <c r="BL12" s="297"/>
      <c r="BM12" s="297"/>
      <c r="BN12" s="297"/>
      <c r="BO12" s="297"/>
      <c r="BP12" s="297"/>
      <c r="BQ12" s="297"/>
      <c r="BR12" s="297"/>
      <c r="BS12" s="297"/>
      <c r="BT12" s="297"/>
      <c r="BU12" s="297"/>
      <c r="BV12" s="297"/>
      <c r="BW12" s="297"/>
      <c r="BX12" s="297"/>
      <c r="BY12" s="297"/>
      <c r="BZ12" s="297"/>
      <c r="CA12" s="297"/>
      <c r="CB12" s="297"/>
      <c r="CC12" s="297"/>
      <c r="CD12" s="297"/>
      <c r="CE12" s="297"/>
      <c r="CF12" s="297"/>
      <c r="CG12" s="297"/>
      <c r="CH12" s="297"/>
      <c r="CI12" s="297"/>
      <c r="CJ12" s="297"/>
      <c r="CK12" s="297"/>
      <c r="CL12" s="297"/>
      <c r="CM12" s="297"/>
      <c r="CN12" s="297"/>
      <c r="CO12" s="297"/>
      <c r="CP12" s="297"/>
      <c r="CQ12" s="297"/>
      <c r="CR12" s="297"/>
      <c r="CS12" s="297"/>
      <c r="CT12" s="297"/>
      <c r="CU12" s="297"/>
      <c r="CV12" s="297"/>
      <c r="CW12" s="297"/>
      <c r="CX12" s="297"/>
      <c r="CY12" s="297"/>
      <c r="CZ12" s="297"/>
      <c r="DA12" s="297"/>
      <c r="DB12" s="297"/>
      <c r="DC12" s="297"/>
      <c r="DD12" s="297"/>
      <c r="DE12" s="297"/>
      <c r="DF12" s="297"/>
      <c r="DG12" s="297"/>
      <c r="DH12" s="297"/>
      <c r="DI12" s="297"/>
      <c r="DJ12" s="297"/>
      <c r="DK12" s="297"/>
      <c r="DL12" s="297"/>
      <c r="DM12" s="297"/>
      <c r="DN12" s="297"/>
      <c r="DO12" s="297"/>
      <c r="DP12" s="297"/>
      <c r="DQ12" s="297"/>
      <c r="DR12" s="297"/>
      <c r="DS12" s="297"/>
      <c r="DT12" s="297"/>
      <c r="DU12" s="297"/>
      <c r="DV12" s="297"/>
      <c r="DW12" s="297"/>
      <c r="DX12" s="297"/>
      <c r="DY12" s="297"/>
      <c r="DZ12" s="297"/>
      <c r="EA12" s="297"/>
      <c r="EB12" s="297"/>
      <c r="EC12" s="297"/>
      <c r="ED12" s="297"/>
      <c r="EE12" s="297"/>
      <c r="EF12" s="297"/>
      <c r="EG12" s="297"/>
      <c r="EH12" s="297"/>
      <c r="EI12" s="297"/>
      <c r="EJ12" s="297"/>
      <c r="EK12" s="297"/>
      <c r="EL12" s="297"/>
      <c r="EM12" s="297"/>
      <c r="EN12" s="297"/>
      <c r="EO12" s="297"/>
      <c r="EP12" s="297"/>
      <c r="EQ12" s="297"/>
      <c r="ER12" s="297"/>
      <c r="ES12" s="297"/>
      <c r="ET12" s="297"/>
      <c r="EU12" s="297"/>
      <c r="EV12" s="297"/>
      <c r="EW12" s="297"/>
      <c r="EX12" s="297"/>
      <c r="EY12" s="297"/>
      <c r="EZ12" s="297"/>
      <c r="FA12" s="297"/>
      <c r="FB12" s="297"/>
      <c r="FC12" s="297"/>
      <c r="FD12" s="297"/>
      <c r="FE12" s="297"/>
      <c r="FF12" s="297"/>
      <c r="FG12" s="297"/>
      <c r="FH12" s="297"/>
      <c r="FI12" s="297"/>
      <c r="FJ12" s="297"/>
      <c r="FK12" s="297"/>
      <c r="FL12" s="297"/>
      <c r="FM12" s="297"/>
      <c r="FN12" s="297"/>
      <c r="FO12" s="297"/>
      <c r="FP12" s="297"/>
      <c r="FQ12" s="297"/>
      <c r="FR12" s="297"/>
      <c r="FS12" s="297"/>
      <c r="FT12" s="297"/>
      <c r="FU12" s="297"/>
      <c r="FV12" s="297"/>
      <c r="FW12" s="297"/>
      <c r="FX12" s="297"/>
      <c r="FY12" s="297"/>
      <c r="FZ12" s="297"/>
      <c r="GA12" s="297"/>
      <c r="GB12" s="297"/>
      <c r="GC12" s="297"/>
      <c r="GD12" s="297"/>
      <c r="GE12" s="297"/>
      <c r="GF12" s="297"/>
      <c r="GG12" s="297"/>
      <c r="GH12" s="297"/>
      <c r="GI12" s="297"/>
      <c r="GJ12" s="297"/>
      <c r="GK12" s="297"/>
      <c r="GL12" s="297"/>
      <c r="GM12" s="297"/>
      <c r="GN12" s="297"/>
      <c r="GO12" s="297"/>
      <c r="GP12" s="297"/>
      <c r="GQ12" s="297"/>
      <c r="GR12" s="297"/>
      <c r="GS12" s="297"/>
      <c r="GT12" s="297"/>
      <c r="GU12" s="297"/>
      <c r="GV12" s="297"/>
      <c r="GW12" s="297"/>
      <c r="GX12" s="297"/>
      <c r="GY12" s="297"/>
      <c r="GZ12" s="297"/>
      <c r="HA12" s="297"/>
      <c r="HB12" s="297"/>
      <c r="HC12" s="297"/>
      <c r="HD12" s="297"/>
      <c r="HE12" s="297"/>
      <c r="HF12" s="297"/>
      <c r="HG12" s="297"/>
      <c r="HH12" s="297"/>
      <c r="HI12" s="297"/>
      <c r="HJ12" s="297"/>
      <c r="HK12" s="297"/>
      <c r="HL12" s="297"/>
      <c r="HM12" s="297"/>
      <c r="HN12" s="297"/>
      <c r="HO12" s="297"/>
      <c r="HP12" s="297"/>
      <c r="HQ12" s="297"/>
      <c r="HR12" s="297"/>
      <c r="HS12" s="297"/>
      <c r="HT12" s="297"/>
      <c r="HU12" s="297"/>
    </row>
    <row r="13" spans="2:229" ht="12.75">
      <c r="B13" s="303" t="s">
        <v>479</v>
      </c>
      <c r="C13" s="304">
        <v>18700</v>
      </c>
      <c r="D13" s="304">
        <v>20102</v>
      </c>
      <c r="E13" s="305">
        <v>22968.7</v>
      </c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  <c r="AI13" s="297"/>
      <c r="AJ13" s="297"/>
      <c r="AK13" s="297"/>
      <c r="AL13" s="297"/>
      <c r="AM13" s="297"/>
      <c r="AN13" s="297"/>
      <c r="AO13" s="297"/>
      <c r="AP13" s="297"/>
      <c r="AQ13" s="297"/>
      <c r="AR13" s="297"/>
      <c r="AS13" s="297"/>
      <c r="AT13" s="297"/>
      <c r="AU13" s="297"/>
      <c r="AV13" s="297"/>
      <c r="AW13" s="297"/>
      <c r="AX13" s="297"/>
      <c r="AY13" s="297"/>
      <c r="AZ13" s="297"/>
      <c r="BA13" s="297"/>
      <c r="BB13" s="297"/>
      <c r="BC13" s="297"/>
      <c r="BD13" s="297"/>
      <c r="BE13" s="297"/>
      <c r="BF13" s="297"/>
      <c r="BG13" s="297"/>
      <c r="BH13" s="297"/>
      <c r="BI13" s="297"/>
      <c r="BJ13" s="297"/>
      <c r="BK13" s="297"/>
      <c r="BL13" s="297"/>
      <c r="BM13" s="297"/>
      <c r="BN13" s="297"/>
      <c r="BO13" s="297"/>
      <c r="BP13" s="297"/>
      <c r="BQ13" s="297"/>
      <c r="BR13" s="297"/>
      <c r="BS13" s="297"/>
      <c r="BT13" s="297"/>
      <c r="BU13" s="297"/>
      <c r="BV13" s="297"/>
      <c r="BW13" s="297"/>
      <c r="BX13" s="297"/>
      <c r="BY13" s="297"/>
      <c r="BZ13" s="297"/>
      <c r="CA13" s="297"/>
      <c r="CB13" s="297"/>
      <c r="CC13" s="297"/>
      <c r="CD13" s="297"/>
      <c r="CE13" s="297"/>
      <c r="CF13" s="297"/>
      <c r="CG13" s="297"/>
      <c r="CH13" s="297"/>
      <c r="CI13" s="297"/>
      <c r="CJ13" s="297"/>
      <c r="CK13" s="297"/>
      <c r="CL13" s="297"/>
      <c r="CM13" s="297"/>
      <c r="CN13" s="297"/>
      <c r="CO13" s="297"/>
      <c r="CP13" s="297"/>
      <c r="CQ13" s="297"/>
      <c r="CR13" s="297"/>
      <c r="CS13" s="297"/>
      <c r="CT13" s="297"/>
      <c r="CU13" s="297"/>
      <c r="CV13" s="297"/>
      <c r="CW13" s="297"/>
      <c r="CX13" s="297"/>
      <c r="CY13" s="297"/>
      <c r="CZ13" s="297"/>
      <c r="DA13" s="297"/>
      <c r="DB13" s="297"/>
      <c r="DC13" s="297"/>
      <c r="DD13" s="297"/>
      <c r="DE13" s="297"/>
      <c r="DF13" s="297"/>
      <c r="DG13" s="297"/>
      <c r="DH13" s="297"/>
      <c r="DI13" s="297"/>
      <c r="DJ13" s="297"/>
      <c r="DK13" s="297"/>
      <c r="DL13" s="297"/>
      <c r="DM13" s="297"/>
      <c r="DN13" s="297"/>
      <c r="DO13" s="297"/>
      <c r="DP13" s="297"/>
      <c r="DQ13" s="297"/>
      <c r="DR13" s="297"/>
      <c r="DS13" s="297"/>
      <c r="DT13" s="297"/>
      <c r="DU13" s="297"/>
      <c r="DV13" s="297"/>
      <c r="DW13" s="297"/>
      <c r="DX13" s="297"/>
      <c r="DY13" s="297"/>
      <c r="DZ13" s="297"/>
      <c r="EA13" s="297"/>
      <c r="EB13" s="297"/>
      <c r="EC13" s="297"/>
      <c r="ED13" s="297"/>
      <c r="EE13" s="297"/>
      <c r="EF13" s="297"/>
      <c r="EG13" s="297"/>
      <c r="EH13" s="297"/>
      <c r="EI13" s="297"/>
      <c r="EJ13" s="297"/>
      <c r="EK13" s="297"/>
      <c r="EL13" s="297"/>
      <c r="EM13" s="297"/>
      <c r="EN13" s="297"/>
      <c r="EO13" s="297"/>
      <c r="EP13" s="297"/>
      <c r="EQ13" s="297"/>
      <c r="ER13" s="297"/>
      <c r="ES13" s="297"/>
      <c r="ET13" s="297"/>
      <c r="EU13" s="297"/>
      <c r="EV13" s="297"/>
      <c r="EW13" s="297"/>
      <c r="EX13" s="297"/>
      <c r="EY13" s="297"/>
      <c r="EZ13" s="297"/>
      <c r="FA13" s="297"/>
      <c r="FB13" s="297"/>
      <c r="FC13" s="297"/>
      <c r="FD13" s="297"/>
      <c r="FE13" s="297"/>
      <c r="FF13" s="297"/>
      <c r="FG13" s="297"/>
      <c r="FH13" s="297"/>
      <c r="FI13" s="297"/>
      <c r="FJ13" s="297"/>
      <c r="FK13" s="297"/>
      <c r="FL13" s="297"/>
      <c r="FM13" s="297"/>
      <c r="FN13" s="297"/>
      <c r="FO13" s="297"/>
      <c r="FP13" s="297"/>
      <c r="FQ13" s="297"/>
      <c r="FR13" s="297"/>
      <c r="FS13" s="297"/>
      <c r="FT13" s="297"/>
      <c r="FU13" s="297"/>
      <c r="FV13" s="297"/>
      <c r="FW13" s="297"/>
      <c r="FX13" s="297"/>
      <c r="FY13" s="297"/>
      <c r="FZ13" s="297"/>
      <c r="GA13" s="297"/>
      <c r="GB13" s="297"/>
      <c r="GC13" s="297"/>
      <c r="GD13" s="297"/>
      <c r="GE13" s="297"/>
      <c r="GF13" s="297"/>
      <c r="GG13" s="297"/>
      <c r="GH13" s="297"/>
      <c r="GI13" s="297"/>
      <c r="GJ13" s="297"/>
      <c r="GK13" s="297"/>
      <c r="GL13" s="297"/>
      <c r="GM13" s="297"/>
      <c r="GN13" s="297"/>
      <c r="GO13" s="297"/>
      <c r="GP13" s="297"/>
      <c r="GQ13" s="297"/>
      <c r="GR13" s="297"/>
      <c r="GS13" s="297"/>
      <c r="GT13" s="297"/>
      <c r="GU13" s="297"/>
      <c r="GV13" s="297"/>
      <c r="GW13" s="297"/>
      <c r="GX13" s="297"/>
      <c r="GY13" s="297"/>
      <c r="GZ13" s="297"/>
      <c r="HA13" s="297"/>
      <c r="HB13" s="297"/>
      <c r="HC13" s="297"/>
      <c r="HD13" s="297"/>
      <c r="HE13" s="297"/>
      <c r="HF13" s="297"/>
      <c r="HG13" s="297"/>
      <c r="HH13" s="297"/>
      <c r="HI13" s="297"/>
      <c r="HJ13" s="297"/>
      <c r="HK13" s="297"/>
      <c r="HL13" s="297"/>
      <c r="HM13" s="297"/>
      <c r="HN13" s="297"/>
      <c r="HO13" s="297"/>
      <c r="HP13" s="297"/>
      <c r="HQ13" s="297"/>
      <c r="HR13" s="297"/>
      <c r="HS13" s="297"/>
      <c r="HT13" s="297"/>
      <c r="HU13" s="297"/>
    </row>
    <row r="14" spans="2:229" ht="12.75">
      <c r="B14" s="306" t="s">
        <v>480</v>
      </c>
      <c r="C14" s="304">
        <v>197921</v>
      </c>
      <c r="D14" s="304">
        <v>220185.2</v>
      </c>
      <c r="E14" s="305">
        <f>755820.8-560739.4</f>
        <v>195081.40000000002</v>
      </c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297"/>
      <c r="AN14" s="297"/>
      <c r="AO14" s="297"/>
      <c r="AP14" s="297"/>
      <c r="AQ14" s="297"/>
      <c r="AR14" s="297"/>
      <c r="AS14" s="297"/>
      <c r="AT14" s="297"/>
      <c r="AU14" s="297"/>
      <c r="AV14" s="297"/>
      <c r="AW14" s="297"/>
      <c r="AX14" s="297"/>
      <c r="AY14" s="297"/>
      <c r="AZ14" s="297"/>
      <c r="BA14" s="297"/>
      <c r="BB14" s="297"/>
      <c r="BC14" s="297"/>
      <c r="BD14" s="297"/>
      <c r="BE14" s="297"/>
      <c r="BF14" s="297"/>
      <c r="BG14" s="297"/>
      <c r="BH14" s="297"/>
      <c r="BI14" s="297"/>
      <c r="BJ14" s="297"/>
      <c r="BK14" s="297"/>
      <c r="BL14" s="297"/>
      <c r="BM14" s="297"/>
      <c r="BN14" s="297"/>
      <c r="BO14" s="297"/>
      <c r="BP14" s="297"/>
      <c r="BQ14" s="297"/>
      <c r="BR14" s="297"/>
      <c r="BS14" s="297"/>
      <c r="BT14" s="297"/>
      <c r="BU14" s="297"/>
      <c r="BV14" s="297"/>
      <c r="BW14" s="297"/>
      <c r="BX14" s="297"/>
      <c r="BY14" s="297"/>
      <c r="BZ14" s="297"/>
      <c r="CA14" s="297"/>
      <c r="CB14" s="297"/>
      <c r="CC14" s="297"/>
      <c r="CD14" s="297"/>
      <c r="CE14" s="297"/>
      <c r="CF14" s="297"/>
      <c r="CG14" s="297"/>
      <c r="CH14" s="297"/>
      <c r="CI14" s="297"/>
      <c r="CJ14" s="297"/>
      <c r="CK14" s="297"/>
      <c r="CL14" s="297"/>
      <c r="CM14" s="297"/>
      <c r="CN14" s="297"/>
      <c r="CO14" s="297"/>
      <c r="CP14" s="297"/>
      <c r="CQ14" s="297"/>
      <c r="CR14" s="297"/>
      <c r="CS14" s="297"/>
      <c r="CT14" s="297"/>
      <c r="CU14" s="297"/>
      <c r="CV14" s="297"/>
      <c r="CW14" s="297"/>
      <c r="CX14" s="297"/>
      <c r="CY14" s="297"/>
      <c r="CZ14" s="297"/>
      <c r="DA14" s="297"/>
      <c r="DB14" s="297"/>
      <c r="DC14" s="297"/>
      <c r="DD14" s="297"/>
      <c r="DE14" s="297"/>
      <c r="DF14" s="297"/>
      <c r="DG14" s="297"/>
      <c r="DH14" s="297"/>
      <c r="DI14" s="297"/>
      <c r="DJ14" s="297"/>
      <c r="DK14" s="297"/>
      <c r="DL14" s="297"/>
      <c r="DM14" s="297"/>
      <c r="DN14" s="297"/>
      <c r="DO14" s="297"/>
      <c r="DP14" s="297"/>
      <c r="DQ14" s="297"/>
      <c r="DR14" s="297"/>
      <c r="DS14" s="297"/>
      <c r="DT14" s="297"/>
      <c r="DU14" s="297"/>
      <c r="DV14" s="297"/>
      <c r="DW14" s="297"/>
      <c r="DX14" s="297"/>
      <c r="DY14" s="297"/>
      <c r="DZ14" s="297"/>
      <c r="EA14" s="297"/>
      <c r="EB14" s="297"/>
      <c r="EC14" s="297"/>
      <c r="ED14" s="297"/>
      <c r="EE14" s="297"/>
      <c r="EF14" s="297"/>
      <c r="EG14" s="297"/>
      <c r="EH14" s="297"/>
      <c r="EI14" s="297"/>
      <c r="EJ14" s="297"/>
      <c r="EK14" s="297"/>
      <c r="EL14" s="297"/>
      <c r="EM14" s="297"/>
      <c r="EN14" s="297"/>
      <c r="EO14" s="297"/>
      <c r="EP14" s="297"/>
      <c r="EQ14" s="297"/>
      <c r="ER14" s="297"/>
      <c r="ES14" s="297"/>
      <c r="ET14" s="297"/>
      <c r="EU14" s="297"/>
      <c r="EV14" s="297"/>
      <c r="EW14" s="297"/>
      <c r="EX14" s="297"/>
      <c r="EY14" s="297"/>
      <c r="EZ14" s="297"/>
      <c r="FA14" s="297"/>
      <c r="FB14" s="297"/>
      <c r="FC14" s="297"/>
      <c r="FD14" s="297"/>
      <c r="FE14" s="297"/>
      <c r="FF14" s="297"/>
      <c r="FG14" s="297"/>
      <c r="FH14" s="297"/>
      <c r="FI14" s="297"/>
      <c r="FJ14" s="297"/>
      <c r="FK14" s="297"/>
      <c r="FL14" s="297"/>
      <c r="FM14" s="297"/>
      <c r="FN14" s="297"/>
      <c r="FO14" s="297"/>
      <c r="FP14" s="297"/>
      <c r="FQ14" s="297"/>
      <c r="FR14" s="297"/>
      <c r="FS14" s="297"/>
      <c r="FT14" s="297"/>
      <c r="FU14" s="297"/>
      <c r="FV14" s="297"/>
      <c r="FW14" s="297"/>
      <c r="FX14" s="297"/>
      <c r="FY14" s="297"/>
      <c r="FZ14" s="297"/>
      <c r="GA14" s="297"/>
      <c r="GB14" s="297"/>
      <c r="GC14" s="297"/>
      <c r="GD14" s="297"/>
      <c r="GE14" s="297"/>
      <c r="GF14" s="297"/>
      <c r="GG14" s="297"/>
      <c r="GH14" s="297"/>
      <c r="GI14" s="297"/>
      <c r="GJ14" s="297"/>
      <c r="GK14" s="297"/>
      <c r="GL14" s="297"/>
      <c r="GM14" s="297"/>
      <c r="GN14" s="297"/>
      <c r="GO14" s="297"/>
      <c r="GP14" s="297"/>
      <c r="GQ14" s="297"/>
      <c r="GR14" s="297"/>
      <c r="GS14" s="297"/>
      <c r="GT14" s="297"/>
      <c r="GU14" s="297"/>
      <c r="GV14" s="297"/>
      <c r="GW14" s="297"/>
      <c r="GX14" s="297"/>
      <c r="GY14" s="297"/>
      <c r="GZ14" s="297"/>
      <c r="HA14" s="297"/>
      <c r="HB14" s="297"/>
      <c r="HC14" s="297"/>
      <c r="HD14" s="297"/>
      <c r="HE14" s="297"/>
      <c r="HF14" s="297"/>
      <c r="HG14" s="297"/>
      <c r="HH14" s="297"/>
      <c r="HI14" s="297"/>
      <c r="HJ14" s="297"/>
      <c r="HK14" s="297"/>
      <c r="HL14" s="297"/>
      <c r="HM14" s="297"/>
      <c r="HN14" s="297"/>
      <c r="HO14" s="297"/>
      <c r="HP14" s="297"/>
      <c r="HQ14" s="297"/>
      <c r="HR14" s="297"/>
      <c r="HS14" s="297"/>
      <c r="HT14" s="297"/>
      <c r="HU14" s="297"/>
    </row>
    <row r="15" spans="2:229" ht="19.5" customHeight="1" thickBot="1">
      <c r="B15" s="307" t="s">
        <v>481</v>
      </c>
      <c r="C15" s="308">
        <f>SUM(C11:C14)</f>
        <v>544183</v>
      </c>
      <c r="D15" s="308">
        <f>SUM(D11:D14)</f>
        <v>573694.4</v>
      </c>
      <c r="E15" s="309">
        <f>SUM(E11:E14)</f>
        <v>542152.6000000001</v>
      </c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/>
      <c r="AJ15" s="297"/>
      <c r="AK15" s="297"/>
      <c r="AL15" s="297"/>
      <c r="AM15" s="297"/>
      <c r="AN15" s="297"/>
      <c r="AO15" s="297"/>
      <c r="AP15" s="297"/>
      <c r="AQ15" s="297"/>
      <c r="AR15" s="297"/>
      <c r="AS15" s="297"/>
      <c r="AT15" s="297"/>
      <c r="AU15" s="297"/>
      <c r="AV15" s="297"/>
      <c r="AW15" s="297"/>
      <c r="AX15" s="297"/>
      <c r="AY15" s="297"/>
      <c r="AZ15" s="297"/>
      <c r="BA15" s="297"/>
      <c r="BB15" s="297"/>
      <c r="BC15" s="297"/>
      <c r="BD15" s="297"/>
      <c r="BE15" s="297"/>
      <c r="BF15" s="297"/>
      <c r="BG15" s="297"/>
      <c r="BH15" s="297"/>
      <c r="BI15" s="297"/>
      <c r="BJ15" s="297"/>
      <c r="BK15" s="297"/>
      <c r="BL15" s="297"/>
      <c r="BM15" s="297"/>
      <c r="BN15" s="297"/>
      <c r="BO15" s="297"/>
      <c r="BP15" s="297"/>
      <c r="BQ15" s="297"/>
      <c r="BR15" s="297"/>
      <c r="BS15" s="297"/>
      <c r="BT15" s="297"/>
      <c r="BU15" s="297"/>
      <c r="BV15" s="297"/>
      <c r="BW15" s="297"/>
      <c r="BX15" s="297"/>
      <c r="BY15" s="297"/>
      <c r="BZ15" s="297"/>
      <c r="CA15" s="297"/>
      <c r="CB15" s="297"/>
      <c r="CC15" s="297"/>
      <c r="CD15" s="297"/>
      <c r="CE15" s="297"/>
      <c r="CF15" s="297"/>
      <c r="CG15" s="297"/>
      <c r="CH15" s="297"/>
      <c r="CI15" s="297"/>
      <c r="CJ15" s="297"/>
      <c r="CK15" s="297"/>
      <c r="CL15" s="297"/>
      <c r="CM15" s="297"/>
      <c r="CN15" s="297"/>
      <c r="CO15" s="297"/>
      <c r="CP15" s="297"/>
      <c r="CQ15" s="297"/>
      <c r="CR15" s="297"/>
      <c r="CS15" s="297"/>
      <c r="CT15" s="297"/>
      <c r="CU15" s="297"/>
      <c r="CV15" s="297"/>
      <c r="CW15" s="297"/>
      <c r="CX15" s="297"/>
      <c r="CY15" s="297"/>
      <c r="CZ15" s="297"/>
      <c r="DA15" s="297"/>
      <c r="DB15" s="297"/>
      <c r="DC15" s="297"/>
      <c r="DD15" s="297"/>
      <c r="DE15" s="297"/>
      <c r="DF15" s="297"/>
      <c r="DG15" s="297"/>
      <c r="DH15" s="297"/>
      <c r="DI15" s="297"/>
      <c r="DJ15" s="297"/>
      <c r="DK15" s="297"/>
      <c r="DL15" s="297"/>
      <c r="DM15" s="297"/>
      <c r="DN15" s="297"/>
      <c r="DO15" s="297"/>
      <c r="DP15" s="297"/>
      <c r="DQ15" s="297"/>
      <c r="DR15" s="297"/>
      <c r="DS15" s="297"/>
      <c r="DT15" s="297"/>
      <c r="DU15" s="297"/>
      <c r="DV15" s="297"/>
      <c r="DW15" s="297"/>
      <c r="DX15" s="297"/>
      <c r="DY15" s="297"/>
      <c r="DZ15" s="297"/>
      <c r="EA15" s="297"/>
      <c r="EB15" s="297"/>
      <c r="EC15" s="297"/>
      <c r="ED15" s="297"/>
      <c r="EE15" s="297"/>
      <c r="EF15" s="297"/>
      <c r="EG15" s="297"/>
      <c r="EH15" s="297"/>
      <c r="EI15" s="297"/>
      <c r="EJ15" s="297"/>
      <c r="EK15" s="297"/>
      <c r="EL15" s="297"/>
      <c r="EM15" s="297"/>
      <c r="EN15" s="297"/>
      <c r="EO15" s="297"/>
      <c r="EP15" s="297"/>
      <c r="EQ15" s="297"/>
      <c r="ER15" s="297"/>
      <c r="ES15" s="297"/>
      <c r="ET15" s="297"/>
      <c r="EU15" s="297"/>
      <c r="EV15" s="297"/>
      <c r="EW15" s="297"/>
      <c r="EX15" s="297"/>
      <c r="EY15" s="297"/>
      <c r="EZ15" s="297"/>
      <c r="FA15" s="297"/>
      <c r="FB15" s="297"/>
      <c r="FC15" s="297"/>
      <c r="FD15" s="297"/>
      <c r="FE15" s="297"/>
      <c r="FF15" s="297"/>
      <c r="FG15" s="297"/>
      <c r="FH15" s="297"/>
      <c r="FI15" s="297"/>
      <c r="FJ15" s="297"/>
      <c r="FK15" s="297"/>
      <c r="FL15" s="297"/>
      <c r="FM15" s="297"/>
      <c r="FN15" s="297"/>
      <c r="FO15" s="297"/>
      <c r="FP15" s="297"/>
      <c r="FQ15" s="297"/>
      <c r="FR15" s="297"/>
      <c r="FS15" s="297"/>
      <c r="FT15" s="297"/>
      <c r="FU15" s="297"/>
      <c r="FV15" s="297"/>
      <c r="FW15" s="297"/>
      <c r="FX15" s="297"/>
      <c r="FY15" s="297"/>
      <c r="FZ15" s="297"/>
      <c r="GA15" s="297"/>
      <c r="GB15" s="297"/>
      <c r="GC15" s="297"/>
      <c r="GD15" s="297"/>
      <c r="GE15" s="297"/>
      <c r="GF15" s="297"/>
      <c r="GG15" s="297"/>
      <c r="GH15" s="297"/>
      <c r="GI15" s="297"/>
      <c r="GJ15" s="297"/>
      <c r="GK15" s="297"/>
      <c r="GL15" s="297"/>
      <c r="GM15" s="297"/>
      <c r="GN15" s="297"/>
      <c r="GO15" s="297"/>
      <c r="GP15" s="297"/>
      <c r="GQ15" s="297"/>
      <c r="GR15" s="297"/>
      <c r="GS15" s="297"/>
      <c r="GT15" s="297"/>
      <c r="GU15" s="297"/>
      <c r="GV15" s="297"/>
      <c r="GW15" s="297"/>
      <c r="GX15" s="297"/>
      <c r="GY15" s="297"/>
      <c r="GZ15" s="297"/>
      <c r="HA15" s="297"/>
      <c r="HB15" s="297"/>
      <c r="HC15" s="297"/>
      <c r="HD15" s="297"/>
      <c r="HE15" s="297"/>
      <c r="HF15" s="297"/>
      <c r="HG15" s="297"/>
      <c r="HH15" s="297"/>
      <c r="HI15" s="297"/>
      <c r="HJ15" s="297"/>
      <c r="HK15" s="297"/>
      <c r="HL15" s="297"/>
      <c r="HM15" s="297"/>
      <c r="HN15" s="297"/>
      <c r="HO15" s="297"/>
      <c r="HP15" s="297"/>
      <c r="HQ15" s="297"/>
      <c r="HR15" s="297"/>
      <c r="HS15" s="297"/>
      <c r="HT15" s="297"/>
      <c r="HU15" s="297"/>
    </row>
    <row r="16" spans="2:229" ht="13.5" thickTop="1">
      <c r="B16" s="310"/>
      <c r="C16" s="311"/>
      <c r="D16" s="311"/>
      <c r="E16" s="312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97"/>
      <c r="AK16" s="297"/>
      <c r="AL16" s="297"/>
      <c r="AM16" s="297"/>
      <c r="AN16" s="297"/>
      <c r="AO16" s="297"/>
      <c r="AP16" s="297"/>
      <c r="AQ16" s="297"/>
      <c r="AR16" s="297"/>
      <c r="AS16" s="297"/>
      <c r="AT16" s="297"/>
      <c r="AU16" s="297"/>
      <c r="AV16" s="297"/>
      <c r="AW16" s="297"/>
      <c r="AX16" s="297"/>
      <c r="AY16" s="297"/>
      <c r="AZ16" s="297"/>
      <c r="BA16" s="297"/>
      <c r="BB16" s="297"/>
      <c r="BC16" s="297"/>
      <c r="BD16" s="297"/>
      <c r="BE16" s="297"/>
      <c r="BF16" s="297"/>
      <c r="BG16" s="297"/>
      <c r="BH16" s="297"/>
      <c r="BI16" s="297"/>
      <c r="BJ16" s="297"/>
      <c r="BK16" s="297"/>
      <c r="BL16" s="297"/>
      <c r="BM16" s="297"/>
      <c r="BN16" s="297"/>
      <c r="BO16" s="297"/>
      <c r="BP16" s="297"/>
      <c r="BQ16" s="297"/>
      <c r="BR16" s="297"/>
      <c r="BS16" s="297"/>
      <c r="BT16" s="297"/>
      <c r="BU16" s="297"/>
      <c r="BV16" s="297"/>
      <c r="BW16" s="297"/>
      <c r="BX16" s="297"/>
      <c r="BY16" s="297"/>
      <c r="BZ16" s="297"/>
      <c r="CA16" s="297"/>
      <c r="CB16" s="297"/>
      <c r="CC16" s="297"/>
      <c r="CD16" s="297"/>
      <c r="CE16" s="297"/>
      <c r="CF16" s="297"/>
      <c r="CG16" s="297"/>
      <c r="CH16" s="297"/>
      <c r="CI16" s="297"/>
      <c r="CJ16" s="297"/>
      <c r="CK16" s="297"/>
      <c r="CL16" s="297"/>
      <c r="CM16" s="297"/>
      <c r="CN16" s="297"/>
      <c r="CO16" s="297"/>
      <c r="CP16" s="297"/>
      <c r="CQ16" s="297"/>
      <c r="CR16" s="297"/>
      <c r="CS16" s="297"/>
      <c r="CT16" s="297"/>
      <c r="CU16" s="297"/>
      <c r="CV16" s="297"/>
      <c r="CW16" s="297"/>
      <c r="CX16" s="297"/>
      <c r="CY16" s="297"/>
      <c r="CZ16" s="297"/>
      <c r="DA16" s="297"/>
      <c r="DB16" s="297"/>
      <c r="DC16" s="297"/>
      <c r="DD16" s="297"/>
      <c r="DE16" s="297"/>
      <c r="DF16" s="297"/>
      <c r="DG16" s="297"/>
      <c r="DH16" s="297"/>
      <c r="DI16" s="297"/>
      <c r="DJ16" s="297"/>
      <c r="DK16" s="297"/>
      <c r="DL16" s="297"/>
      <c r="DM16" s="297"/>
      <c r="DN16" s="297"/>
      <c r="DO16" s="297"/>
      <c r="DP16" s="297"/>
      <c r="DQ16" s="297"/>
      <c r="DR16" s="297"/>
      <c r="DS16" s="297"/>
      <c r="DT16" s="297"/>
      <c r="DU16" s="297"/>
      <c r="DV16" s="297"/>
      <c r="DW16" s="297"/>
      <c r="DX16" s="297"/>
      <c r="DY16" s="297"/>
      <c r="DZ16" s="297"/>
      <c r="EA16" s="297"/>
      <c r="EB16" s="297"/>
      <c r="EC16" s="297"/>
      <c r="ED16" s="297"/>
      <c r="EE16" s="297"/>
      <c r="EF16" s="297"/>
      <c r="EG16" s="297"/>
      <c r="EH16" s="297"/>
      <c r="EI16" s="297"/>
      <c r="EJ16" s="297"/>
      <c r="EK16" s="297"/>
      <c r="EL16" s="297"/>
      <c r="EM16" s="297"/>
      <c r="EN16" s="297"/>
      <c r="EO16" s="297"/>
      <c r="EP16" s="297"/>
      <c r="EQ16" s="297"/>
      <c r="ER16" s="297"/>
      <c r="ES16" s="297"/>
      <c r="ET16" s="297"/>
      <c r="EU16" s="297"/>
      <c r="EV16" s="297"/>
      <c r="EW16" s="297"/>
      <c r="EX16" s="297"/>
      <c r="EY16" s="297"/>
      <c r="EZ16" s="297"/>
      <c r="FA16" s="297"/>
      <c r="FB16" s="297"/>
      <c r="FC16" s="297"/>
      <c r="FD16" s="297"/>
      <c r="FE16" s="297"/>
      <c r="FF16" s="297"/>
      <c r="FG16" s="297"/>
      <c r="FH16" s="297"/>
      <c r="FI16" s="297"/>
      <c r="FJ16" s="297"/>
      <c r="FK16" s="297"/>
      <c r="FL16" s="297"/>
      <c r="FM16" s="297"/>
      <c r="FN16" s="297"/>
      <c r="FO16" s="297"/>
      <c r="FP16" s="297"/>
      <c r="FQ16" s="297"/>
      <c r="FR16" s="297"/>
      <c r="FS16" s="297"/>
      <c r="FT16" s="297"/>
      <c r="FU16" s="297"/>
      <c r="FV16" s="297"/>
      <c r="FW16" s="297"/>
      <c r="FX16" s="297"/>
      <c r="FY16" s="297"/>
      <c r="FZ16" s="297"/>
      <c r="GA16" s="297"/>
      <c r="GB16" s="297"/>
      <c r="GC16" s="297"/>
      <c r="GD16" s="297"/>
      <c r="GE16" s="297"/>
      <c r="GF16" s="297"/>
      <c r="GG16" s="297"/>
      <c r="GH16" s="297"/>
      <c r="GI16" s="297"/>
      <c r="GJ16" s="297"/>
      <c r="GK16" s="297"/>
      <c r="GL16" s="297"/>
      <c r="GM16" s="297"/>
      <c r="GN16" s="297"/>
      <c r="GO16" s="297"/>
      <c r="GP16" s="297"/>
      <c r="GQ16" s="297"/>
      <c r="GR16" s="297"/>
      <c r="GS16" s="297"/>
      <c r="GT16" s="297"/>
      <c r="GU16" s="297"/>
      <c r="GV16" s="297"/>
      <c r="GW16" s="297"/>
      <c r="GX16" s="297"/>
      <c r="GY16" s="297"/>
      <c r="GZ16" s="297"/>
      <c r="HA16" s="297"/>
      <c r="HB16" s="297"/>
      <c r="HC16" s="297"/>
      <c r="HD16" s="297"/>
      <c r="HE16" s="297"/>
      <c r="HF16" s="297"/>
      <c r="HG16" s="297"/>
      <c r="HH16" s="297"/>
      <c r="HI16" s="297"/>
      <c r="HJ16" s="297"/>
      <c r="HK16" s="297"/>
      <c r="HL16" s="297"/>
      <c r="HM16" s="297"/>
      <c r="HN16" s="297"/>
      <c r="HO16" s="297"/>
      <c r="HP16" s="297"/>
      <c r="HQ16" s="297"/>
      <c r="HR16" s="297"/>
      <c r="HS16" s="297"/>
      <c r="HT16" s="297"/>
      <c r="HU16" s="297"/>
    </row>
    <row r="17" spans="1:229" ht="12.75">
      <c r="A17" s="297"/>
      <c r="B17" s="303" t="s">
        <v>482</v>
      </c>
      <c r="C17" s="304">
        <v>472809</v>
      </c>
      <c r="D17" s="304">
        <v>502507.6</v>
      </c>
      <c r="E17" s="305">
        <f>1030969.9-560739.4</f>
        <v>470230.5</v>
      </c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7"/>
      <c r="AM17" s="297"/>
      <c r="AN17" s="297"/>
      <c r="AO17" s="297"/>
      <c r="AP17" s="297"/>
      <c r="AQ17" s="297"/>
      <c r="AR17" s="297"/>
      <c r="AS17" s="297"/>
      <c r="AT17" s="297"/>
      <c r="AU17" s="297"/>
      <c r="AV17" s="297"/>
      <c r="AW17" s="297"/>
      <c r="AX17" s="297"/>
      <c r="AY17" s="297"/>
      <c r="AZ17" s="297"/>
      <c r="BA17" s="297"/>
      <c r="BB17" s="297"/>
      <c r="BC17" s="297"/>
      <c r="BD17" s="297"/>
      <c r="BE17" s="297"/>
      <c r="BF17" s="297"/>
      <c r="BG17" s="297"/>
      <c r="BH17" s="297"/>
      <c r="BI17" s="297"/>
      <c r="BJ17" s="297"/>
      <c r="BK17" s="297"/>
      <c r="BL17" s="297"/>
      <c r="BM17" s="297"/>
      <c r="BN17" s="297"/>
      <c r="BO17" s="297"/>
      <c r="BP17" s="297"/>
      <c r="BQ17" s="297"/>
      <c r="BR17" s="297"/>
      <c r="BS17" s="297"/>
      <c r="BT17" s="297"/>
      <c r="BU17" s="297"/>
      <c r="BV17" s="297"/>
      <c r="BW17" s="297"/>
      <c r="BX17" s="297"/>
      <c r="BY17" s="297"/>
      <c r="BZ17" s="297"/>
      <c r="CA17" s="297"/>
      <c r="CB17" s="297"/>
      <c r="CC17" s="297"/>
      <c r="CD17" s="297"/>
      <c r="CE17" s="297"/>
      <c r="CF17" s="297"/>
      <c r="CG17" s="297"/>
      <c r="CH17" s="297"/>
      <c r="CI17" s="297"/>
      <c r="CJ17" s="297"/>
      <c r="CK17" s="297"/>
      <c r="CL17" s="297"/>
      <c r="CM17" s="297"/>
      <c r="CN17" s="297"/>
      <c r="CO17" s="297"/>
      <c r="CP17" s="297"/>
      <c r="CQ17" s="297"/>
      <c r="CR17" s="297"/>
      <c r="CS17" s="297"/>
      <c r="CT17" s="297"/>
      <c r="CU17" s="297"/>
      <c r="CV17" s="297"/>
      <c r="CW17" s="297"/>
      <c r="CX17" s="297"/>
      <c r="CY17" s="297"/>
      <c r="CZ17" s="297"/>
      <c r="DA17" s="297"/>
      <c r="DB17" s="297"/>
      <c r="DC17" s="297"/>
      <c r="DD17" s="297"/>
      <c r="DE17" s="297"/>
      <c r="DF17" s="297"/>
      <c r="DG17" s="297"/>
      <c r="DH17" s="297"/>
      <c r="DI17" s="297"/>
      <c r="DJ17" s="297"/>
      <c r="DK17" s="297"/>
      <c r="DL17" s="297"/>
      <c r="DM17" s="297"/>
      <c r="DN17" s="297"/>
      <c r="DO17" s="297"/>
      <c r="DP17" s="297"/>
      <c r="DQ17" s="297"/>
      <c r="DR17" s="297"/>
      <c r="DS17" s="297"/>
      <c r="DT17" s="297"/>
      <c r="DU17" s="297"/>
      <c r="DV17" s="297"/>
      <c r="DW17" s="297"/>
      <c r="DX17" s="297"/>
      <c r="DY17" s="297"/>
      <c r="DZ17" s="297"/>
      <c r="EA17" s="297"/>
      <c r="EB17" s="297"/>
      <c r="EC17" s="297"/>
      <c r="ED17" s="297"/>
      <c r="EE17" s="297"/>
      <c r="EF17" s="297"/>
      <c r="EG17" s="297"/>
      <c r="EH17" s="297"/>
      <c r="EI17" s="297"/>
      <c r="EJ17" s="297"/>
      <c r="EK17" s="297"/>
      <c r="EL17" s="297"/>
      <c r="EM17" s="297"/>
      <c r="EN17" s="297"/>
      <c r="EO17" s="297"/>
      <c r="EP17" s="297"/>
      <c r="EQ17" s="297"/>
      <c r="ER17" s="297"/>
      <c r="ES17" s="297"/>
      <c r="ET17" s="297"/>
      <c r="EU17" s="297"/>
      <c r="EV17" s="297"/>
      <c r="EW17" s="297"/>
      <c r="EX17" s="297"/>
      <c r="EY17" s="297"/>
      <c r="EZ17" s="297"/>
      <c r="FA17" s="297"/>
      <c r="FB17" s="297"/>
      <c r="FC17" s="297"/>
      <c r="FD17" s="297"/>
      <c r="FE17" s="297"/>
      <c r="FF17" s="297"/>
      <c r="FG17" s="297"/>
      <c r="FH17" s="297"/>
      <c r="FI17" s="297"/>
      <c r="FJ17" s="297"/>
      <c r="FK17" s="297"/>
      <c r="FL17" s="297"/>
      <c r="FM17" s="297"/>
      <c r="FN17" s="297"/>
      <c r="FO17" s="297"/>
      <c r="FP17" s="297"/>
      <c r="FQ17" s="297"/>
      <c r="FR17" s="297"/>
      <c r="FS17" s="297"/>
      <c r="FT17" s="297"/>
      <c r="FU17" s="297"/>
      <c r="FV17" s="297"/>
      <c r="FW17" s="297"/>
      <c r="FX17" s="297"/>
      <c r="FY17" s="297"/>
      <c r="FZ17" s="297"/>
      <c r="GA17" s="297"/>
      <c r="GB17" s="297"/>
      <c r="GC17" s="297"/>
      <c r="GD17" s="297"/>
      <c r="GE17" s="297"/>
      <c r="GF17" s="297"/>
      <c r="GG17" s="297"/>
      <c r="GH17" s="297"/>
      <c r="GI17" s="297"/>
      <c r="GJ17" s="297"/>
      <c r="GK17" s="297"/>
      <c r="GL17" s="297"/>
      <c r="GM17" s="297"/>
      <c r="GN17" s="297"/>
      <c r="GO17" s="297"/>
      <c r="GP17" s="297"/>
      <c r="GQ17" s="297"/>
      <c r="GR17" s="297"/>
      <c r="GS17" s="297"/>
      <c r="GT17" s="297"/>
      <c r="GU17" s="297"/>
      <c r="GV17" s="297"/>
      <c r="GW17" s="297"/>
      <c r="GX17" s="297"/>
      <c r="GY17" s="297"/>
      <c r="GZ17" s="297"/>
      <c r="HA17" s="297"/>
      <c r="HB17" s="297"/>
      <c r="HC17" s="297"/>
      <c r="HD17" s="297"/>
      <c r="HE17" s="297"/>
      <c r="HF17" s="297"/>
      <c r="HG17" s="297"/>
      <c r="HH17" s="297"/>
      <c r="HI17" s="297"/>
      <c r="HJ17" s="297"/>
      <c r="HK17" s="297"/>
      <c r="HL17" s="297"/>
      <c r="HM17" s="297"/>
      <c r="HN17" s="297"/>
      <c r="HO17" s="297"/>
      <c r="HP17" s="297"/>
      <c r="HQ17" s="297"/>
      <c r="HR17" s="297"/>
      <c r="HS17" s="297"/>
      <c r="HT17" s="297"/>
      <c r="HU17" s="297"/>
    </row>
    <row r="18" spans="1:251" s="313" customFormat="1" ht="12.75">
      <c r="A18" s="297"/>
      <c r="B18" s="306" t="s">
        <v>483</v>
      </c>
      <c r="C18" s="304">
        <v>71374</v>
      </c>
      <c r="D18" s="304">
        <v>96436.6</v>
      </c>
      <c r="E18" s="305">
        <v>33693.1</v>
      </c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7"/>
      <c r="AJ18" s="297"/>
      <c r="AK18" s="297"/>
      <c r="AL18" s="297"/>
      <c r="AM18" s="297"/>
      <c r="AN18" s="297"/>
      <c r="AO18" s="297"/>
      <c r="AP18" s="297"/>
      <c r="AQ18" s="297"/>
      <c r="AR18" s="297"/>
      <c r="AS18" s="297"/>
      <c r="AT18" s="297"/>
      <c r="AU18" s="297"/>
      <c r="AV18" s="297"/>
      <c r="AW18" s="297"/>
      <c r="AX18" s="297"/>
      <c r="AY18" s="297"/>
      <c r="AZ18" s="297"/>
      <c r="BA18" s="297"/>
      <c r="BB18" s="297"/>
      <c r="BC18" s="297"/>
      <c r="BD18" s="297"/>
      <c r="BE18" s="297"/>
      <c r="BF18" s="297"/>
      <c r="BG18" s="297"/>
      <c r="BH18" s="297"/>
      <c r="BI18" s="297"/>
      <c r="BJ18" s="297"/>
      <c r="BK18" s="297"/>
      <c r="BL18" s="297"/>
      <c r="BM18" s="297"/>
      <c r="BN18" s="297"/>
      <c r="BO18" s="297"/>
      <c r="BP18" s="297"/>
      <c r="BQ18" s="297"/>
      <c r="BR18" s="297"/>
      <c r="BS18" s="297"/>
      <c r="BT18" s="297"/>
      <c r="BU18" s="297"/>
      <c r="BV18" s="297"/>
      <c r="BW18" s="297"/>
      <c r="BX18" s="297"/>
      <c r="BY18" s="297"/>
      <c r="BZ18" s="297"/>
      <c r="CA18" s="297"/>
      <c r="CB18" s="297"/>
      <c r="CC18" s="297"/>
      <c r="CD18" s="297"/>
      <c r="CE18" s="297"/>
      <c r="CF18" s="297"/>
      <c r="CG18" s="297"/>
      <c r="CH18" s="297"/>
      <c r="CI18" s="297"/>
      <c r="CJ18" s="297"/>
      <c r="CK18" s="297"/>
      <c r="CL18" s="297"/>
      <c r="CM18" s="297"/>
      <c r="CN18" s="297"/>
      <c r="CO18" s="297"/>
      <c r="CP18" s="297"/>
      <c r="CQ18" s="297"/>
      <c r="CR18" s="297"/>
      <c r="CS18" s="297"/>
      <c r="CT18" s="297"/>
      <c r="CU18" s="297"/>
      <c r="CV18" s="297"/>
      <c r="CW18" s="297"/>
      <c r="CX18" s="297"/>
      <c r="CY18" s="297"/>
      <c r="CZ18" s="297"/>
      <c r="DA18" s="297"/>
      <c r="DB18" s="297"/>
      <c r="DC18" s="297"/>
      <c r="DD18" s="297"/>
      <c r="DE18" s="297"/>
      <c r="DF18" s="297"/>
      <c r="DG18" s="297"/>
      <c r="DH18" s="297"/>
      <c r="DI18" s="297"/>
      <c r="DJ18" s="297"/>
      <c r="DK18" s="297"/>
      <c r="DL18" s="297"/>
      <c r="DM18" s="297"/>
      <c r="DN18" s="297"/>
      <c r="DO18" s="297"/>
      <c r="DP18" s="297"/>
      <c r="DQ18" s="297"/>
      <c r="DR18" s="297"/>
      <c r="DS18" s="297"/>
      <c r="DT18" s="297"/>
      <c r="DU18" s="297"/>
      <c r="DV18" s="297"/>
      <c r="DW18" s="297"/>
      <c r="DX18" s="297"/>
      <c r="DY18" s="297"/>
      <c r="DZ18" s="297"/>
      <c r="EA18" s="297"/>
      <c r="EB18" s="297"/>
      <c r="EC18" s="297"/>
      <c r="ED18" s="297"/>
      <c r="EE18" s="297"/>
      <c r="EF18" s="297"/>
      <c r="EG18" s="297"/>
      <c r="EH18" s="297"/>
      <c r="EI18" s="297"/>
      <c r="EJ18" s="297"/>
      <c r="EK18" s="297"/>
      <c r="EL18" s="297"/>
      <c r="EM18" s="297"/>
      <c r="EN18" s="297"/>
      <c r="EO18" s="297"/>
      <c r="EP18" s="297"/>
      <c r="EQ18" s="297"/>
      <c r="ER18" s="297"/>
      <c r="ES18" s="297"/>
      <c r="ET18" s="297"/>
      <c r="EU18" s="297"/>
      <c r="EV18" s="297"/>
      <c r="EW18" s="297"/>
      <c r="EX18" s="297"/>
      <c r="EY18" s="297"/>
      <c r="EZ18" s="297"/>
      <c r="FA18" s="297"/>
      <c r="FB18" s="297"/>
      <c r="FC18" s="297"/>
      <c r="FD18" s="297"/>
      <c r="FE18" s="297"/>
      <c r="FF18" s="297"/>
      <c r="FG18" s="297"/>
      <c r="FH18" s="297"/>
      <c r="FI18" s="297"/>
      <c r="FJ18" s="297"/>
      <c r="FK18" s="297"/>
      <c r="FL18" s="297"/>
      <c r="FM18" s="297"/>
      <c r="FN18" s="297"/>
      <c r="FO18" s="297"/>
      <c r="FP18" s="297"/>
      <c r="FQ18" s="297"/>
      <c r="FR18" s="297"/>
      <c r="FS18" s="297"/>
      <c r="FT18" s="297"/>
      <c r="FU18" s="297"/>
      <c r="FV18" s="297"/>
      <c r="FW18" s="297"/>
      <c r="FX18" s="297"/>
      <c r="FY18" s="297"/>
      <c r="FZ18" s="297"/>
      <c r="GA18" s="297"/>
      <c r="GB18" s="297"/>
      <c r="GC18" s="297"/>
      <c r="GD18" s="297"/>
      <c r="GE18" s="297"/>
      <c r="GF18" s="297"/>
      <c r="GG18" s="297"/>
      <c r="GH18" s="297"/>
      <c r="GI18" s="297"/>
      <c r="GJ18" s="297"/>
      <c r="GK18" s="297"/>
      <c r="GL18" s="297"/>
      <c r="GM18" s="297"/>
      <c r="GN18" s="297"/>
      <c r="GO18" s="297"/>
      <c r="GP18" s="297"/>
      <c r="GQ18" s="297"/>
      <c r="GR18" s="297"/>
      <c r="GS18" s="297"/>
      <c r="GT18" s="297"/>
      <c r="GU18" s="297"/>
      <c r="GV18" s="297"/>
      <c r="GW18" s="297"/>
      <c r="GX18" s="297"/>
      <c r="GY18" s="297"/>
      <c r="GZ18" s="297"/>
      <c r="HA18" s="297"/>
      <c r="HB18" s="297"/>
      <c r="HC18" s="297"/>
      <c r="HD18" s="297"/>
      <c r="HE18" s="297"/>
      <c r="HF18" s="297"/>
      <c r="HG18" s="297"/>
      <c r="HH18" s="297"/>
      <c r="HI18" s="297"/>
      <c r="HJ18" s="297"/>
      <c r="HK18" s="297"/>
      <c r="HL18" s="297"/>
      <c r="HM18" s="297"/>
      <c r="HN18" s="297"/>
      <c r="HO18" s="297"/>
      <c r="HP18" s="297"/>
      <c r="HQ18" s="297"/>
      <c r="HR18" s="297"/>
      <c r="HS18" s="297"/>
      <c r="HT18" s="297"/>
      <c r="HU18" s="297"/>
      <c r="HV18" s="297"/>
      <c r="HW18" s="297"/>
      <c r="HX18" s="297"/>
      <c r="HY18" s="297"/>
      <c r="HZ18" s="297"/>
      <c r="IA18" s="297"/>
      <c r="IB18" s="297"/>
      <c r="IC18" s="297"/>
      <c r="ID18" s="297"/>
      <c r="IE18" s="297"/>
      <c r="IF18" s="297"/>
      <c r="IG18" s="297"/>
      <c r="IH18" s="297"/>
      <c r="II18" s="297"/>
      <c r="IJ18" s="297"/>
      <c r="IK18" s="297"/>
      <c r="IL18" s="297"/>
      <c r="IM18" s="297"/>
      <c r="IN18" s="297"/>
      <c r="IO18" s="297"/>
      <c r="IP18" s="297"/>
      <c r="IQ18" s="297"/>
    </row>
    <row r="19" spans="1:229" ht="19.5" customHeight="1" thickBot="1">
      <c r="A19" s="297"/>
      <c r="B19" s="307" t="s">
        <v>484</v>
      </c>
      <c r="C19" s="308">
        <f>SUM(C17:C18)</f>
        <v>544183</v>
      </c>
      <c r="D19" s="308">
        <f>SUM(D17:D18)</f>
        <v>598944.2</v>
      </c>
      <c r="E19" s="309">
        <f>SUM(E17:E18)</f>
        <v>503923.6</v>
      </c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  <c r="AJ19" s="297"/>
      <c r="AK19" s="297"/>
      <c r="AL19" s="297"/>
      <c r="AM19" s="297"/>
      <c r="AN19" s="297"/>
      <c r="AO19" s="297"/>
      <c r="AP19" s="297"/>
      <c r="AQ19" s="297"/>
      <c r="AR19" s="297"/>
      <c r="AS19" s="297"/>
      <c r="AT19" s="297"/>
      <c r="AU19" s="297"/>
      <c r="AV19" s="297"/>
      <c r="AW19" s="297"/>
      <c r="AX19" s="297"/>
      <c r="AY19" s="297"/>
      <c r="AZ19" s="297"/>
      <c r="BA19" s="297"/>
      <c r="BB19" s="297"/>
      <c r="BC19" s="297"/>
      <c r="BD19" s="297"/>
      <c r="BE19" s="297"/>
      <c r="BF19" s="297"/>
      <c r="BG19" s="297"/>
      <c r="BH19" s="297"/>
      <c r="BI19" s="297"/>
      <c r="BJ19" s="297"/>
      <c r="BK19" s="297"/>
      <c r="BL19" s="297"/>
      <c r="BM19" s="297"/>
      <c r="BN19" s="297"/>
      <c r="BO19" s="297"/>
      <c r="BP19" s="297"/>
      <c r="BQ19" s="297"/>
      <c r="BR19" s="297"/>
      <c r="BS19" s="297"/>
      <c r="BT19" s="297"/>
      <c r="BU19" s="297"/>
      <c r="BV19" s="297"/>
      <c r="BW19" s="297"/>
      <c r="BX19" s="297"/>
      <c r="BY19" s="297"/>
      <c r="BZ19" s="297"/>
      <c r="CA19" s="297"/>
      <c r="CB19" s="297"/>
      <c r="CC19" s="297"/>
      <c r="CD19" s="297"/>
      <c r="CE19" s="297"/>
      <c r="CF19" s="297"/>
      <c r="CG19" s="297"/>
      <c r="CH19" s="297"/>
      <c r="CI19" s="297"/>
      <c r="CJ19" s="297"/>
      <c r="CK19" s="297"/>
      <c r="CL19" s="297"/>
      <c r="CM19" s="297"/>
      <c r="CN19" s="297"/>
      <c r="CO19" s="297"/>
      <c r="CP19" s="297"/>
      <c r="CQ19" s="297"/>
      <c r="CR19" s="297"/>
      <c r="CS19" s="297"/>
      <c r="CT19" s="297"/>
      <c r="CU19" s="297"/>
      <c r="CV19" s="297"/>
      <c r="CW19" s="297"/>
      <c r="CX19" s="297"/>
      <c r="CY19" s="297"/>
      <c r="CZ19" s="297"/>
      <c r="DA19" s="297"/>
      <c r="DB19" s="297"/>
      <c r="DC19" s="297"/>
      <c r="DD19" s="297"/>
      <c r="DE19" s="297"/>
      <c r="DF19" s="297"/>
      <c r="DG19" s="297"/>
      <c r="DH19" s="297"/>
      <c r="DI19" s="297"/>
      <c r="DJ19" s="297"/>
      <c r="DK19" s="297"/>
      <c r="DL19" s="297"/>
      <c r="DM19" s="297"/>
      <c r="DN19" s="297"/>
      <c r="DO19" s="297"/>
      <c r="DP19" s="297"/>
      <c r="DQ19" s="297"/>
      <c r="DR19" s="297"/>
      <c r="DS19" s="297"/>
      <c r="DT19" s="297"/>
      <c r="DU19" s="297"/>
      <c r="DV19" s="297"/>
      <c r="DW19" s="297"/>
      <c r="DX19" s="297"/>
      <c r="DY19" s="297"/>
      <c r="DZ19" s="297"/>
      <c r="EA19" s="297"/>
      <c r="EB19" s="297"/>
      <c r="EC19" s="297"/>
      <c r="ED19" s="297"/>
      <c r="EE19" s="297"/>
      <c r="EF19" s="297"/>
      <c r="EG19" s="297"/>
      <c r="EH19" s="297"/>
      <c r="EI19" s="297"/>
      <c r="EJ19" s="297"/>
      <c r="EK19" s="297"/>
      <c r="EL19" s="297"/>
      <c r="EM19" s="297"/>
      <c r="EN19" s="297"/>
      <c r="EO19" s="297"/>
      <c r="EP19" s="297"/>
      <c r="EQ19" s="297"/>
      <c r="ER19" s="297"/>
      <c r="ES19" s="297"/>
      <c r="ET19" s="297"/>
      <c r="EU19" s="297"/>
      <c r="EV19" s="297"/>
      <c r="EW19" s="297"/>
      <c r="EX19" s="297"/>
      <c r="EY19" s="297"/>
      <c r="EZ19" s="297"/>
      <c r="FA19" s="297"/>
      <c r="FB19" s="297"/>
      <c r="FC19" s="297"/>
      <c r="FD19" s="297"/>
      <c r="FE19" s="297"/>
      <c r="FF19" s="297"/>
      <c r="FG19" s="297"/>
      <c r="FH19" s="297"/>
      <c r="FI19" s="297"/>
      <c r="FJ19" s="297"/>
      <c r="FK19" s="297"/>
      <c r="FL19" s="297"/>
      <c r="FM19" s="297"/>
      <c r="FN19" s="297"/>
      <c r="FO19" s="297"/>
      <c r="FP19" s="297"/>
      <c r="FQ19" s="297"/>
      <c r="FR19" s="297"/>
      <c r="FS19" s="297"/>
      <c r="FT19" s="297"/>
      <c r="FU19" s="297"/>
      <c r="FV19" s="297"/>
      <c r="FW19" s="297"/>
      <c r="FX19" s="297"/>
      <c r="FY19" s="297"/>
      <c r="FZ19" s="297"/>
      <c r="GA19" s="297"/>
      <c r="GB19" s="297"/>
      <c r="GC19" s="297"/>
      <c r="GD19" s="297"/>
      <c r="GE19" s="297"/>
      <c r="GF19" s="297"/>
      <c r="GG19" s="297"/>
      <c r="GH19" s="297"/>
      <c r="GI19" s="297"/>
      <c r="GJ19" s="297"/>
      <c r="GK19" s="297"/>
      <c r="GL19" s="297"/>
      <c r="GM19" s="297"/>
      <c r="GN19" s="297"/>
      <c r="GO19" s="297"/>
      <c r="GP19" s="297"/>
      <c r="GQ19" s="297"/>
      <c r="GR19" s="297"/>
      <c r="GS19" s="297"/>
      <c r="GT19" s="297"/>
      <c r="GU19" s="297"/>
      <c r="GV19" s="297"/>
      <c r="GW19" s="297"/>
      <c r="GX19" s="297"/>
      <c r="GY19" s="297"/>
      <c r="GZ19" s="297"/>
      <c r="HA19" s="297"/>
      <c r="HB19" s="297"/>
      <c r="HC19" s="297"/>
      <c r="HD19" s="297"/>
      <c r="HE19" s="297"/>
      <c r="HF19" s="297"/>
      <c r="HG19" s="297"/>
      <c r="HH19" s="297"/>
      <c r="HI19" s="297"/>
      <c r="HJ19" s="297"/>
      <c r="HK19" s="297"/>
      <c r="HL19" s="297"/>
      <c r="HM19" s="297"/>
      <c r="HN19" s="297"/>
      <c r="HO19" s="297"/>
      <c r="HP19" s="297"/>
      <c r="HQ19" s="297"/>
      <c r="HR19" s="297"/>
      <c r="HS19" s="297"/>
      <c r="HT19" s="297"/>
      <c r="HU19" s="297"/>
    </row>
    <row r="20" spans="2:229" ht="13.5" thickTop="1">
      <c r="B20" s="314"/>
      <c r="C20" s="315"/>
      <c r="D20" s="315"/>
      <c r="E20" s="316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7"/>
      <c r="AP20" s="297"/>
      <c r="AQ20" s="297"/>
      <c r="AR20" s="297"/>
      <c r="AS20" s="297"/>
      <c r="AT20" s="297"/>
      <c r="AU20" s="297"/>
      <c r="AV20" s="297"/>
      <c r="AW20" s="297"/>
      <c r="AX20" s="297"/>
      <c r="AY20" s="297"/>
      <c r="AZ20" s="297"/>
      <c r="BA20" s="297"/>
      <c r="BB20" s="297"/>
      <c r="BC20" s="297"/>
      <c r="BD20" s="297"/>
      <c r="BE20" s="297"/>
      <c r="BF20" s="297"/>
      <c r="BG20" s="297"/>
      <c r="BH20" s="297"/>
      <c r="BI20" s="297"/>
      <c r="BJ20" s="297"/>
      <c r="BK20" s="297"/>
      <c r="BL20" s="297"/>
      <c r="BM20" s="297"/>
      <c r="BN20" s="297"/>
      <c r="BO20" s="297"/>
      <c r="BP20" s="297"/>
      <c r="BQ20" s="297"/>
      <c r="BR20" s="297"/>
      <c r="BS20" s="297"/>
      <c r="BT20" s="297"/>
      <c r="BU20" s="297"/>
      <c r="BV20" s="297"/>
      <c r="BW20" s="297"/>
      <c r="BX20" s="297"/>
      <c r="BY20" s="297"/>
      <c r="BZ20" s="297"/>
      <c r="CA20" s="297"/>
      <c r="CB20" s="297"/>
      <c r="CC20" s="297"/>
      <c r="CD20" s="297"/>
      <c r="CE20" s="297"/>
      <c r="CF20" s="297"/>
      <c r="CG20" s="297"/>
      <c r="CH20" s="297"/>
      <c r="CI20" s="297"/>
      <c r="CJ20" s="297"/>
      <c r="CK20" s="297"/>
      <c r="CL20" s="297"/>
      <c r="CM20" s="297"/>
      <c r="CN20" s="297"/>
      <c r="CO20" s="297"/>
      <c r="CP20" s="297"/>
      <c r="CQ20" s="297"/>
      <c r="CR20" s="297"/>
      <c r="CS20" s="297"/>
      <c r="CT20" s="297"/>
      <c r="CU20" s="297"/>
      <c r="CV20" s="297"/>
      <c r="CW20" s="297"/>
      <c r="CX20" s="297"/>
      <c r="CY20" s="297"/>
      <c r="CZ20" s="297"/>
      <c r="DA20" s="297"/>
      <c r="DB20" s="297"/>
      <c r="DC20" s="297"/>
      <c r="DD20" s="297"/>
      <c r="DE20" s="297"/>
      <c r="DF20" s="297"/>
      <c r="DG20" s="297"/>
      <c r="DH20" s="297"/>
      <c r="DI20" s="297"/>
      <c r="DJ20" s="297"/>
      <c r="DK20" s="297"/>
      <c r="DL20" s="297"/>
      <c r="DM20" s="297"/>
      <c r="DN20" s="297"/>
      <c r="DO20" s="297"/>
      <c r="DP20" s="297"/>
      <c r="DQ20" s="297"/>
      <c r="DR20" s="297"/>
      <c r="DS20" s="297"/>
      <c r="DT20" s="297"/>
      <c r="DU20" s="297"/>
      <c r="DV20" s="297"/>
      <c r="DW20" s="297"/>
      <c r="DX20" s="297"/>
      <c r="DY20" s="297"/>
      <c r="DZ20" s="297"/>
      <c r="EA20" s="297"/>
      <c r="EB20" s="297"/>
      <c r="EC20" s="297"/>
      <c r="ED20" s="297"/>
      <c r="EE20" s="297"/>
      <c r="EF20" s="297"/>
      <c r="EG20" s="297"/>
      <c r="EH20" s="297"/>
      <c r="EI20" s="297"/>
      <c r="EJ20" s="297"/>
      <c r="EK20" s="297"/>
      <c r="EL20" s="297"/>
      <c r="EM20" s="297"/>
      <c r="EN20" s="297"/>
      <c r="EO20" s="297"/>
      <c r="EP20" s="297"/>
      <c r="EQ20" s="297"/>
      <c r="ER20" s="297"/>
      <c r="ES20" s="297"/>
      <c r="ET20" s="297"/>
      <c r="EU20" s="297"/>
      <c r="EV20" s="297"/>
      <c r="EW20" s="297"/>
      <c r="EX20" s="297"/>
      <c r="EY20" s="297"/>
      <c r="EZ20" s="297"/>
      <c r="FA20" s="297"/>
      <c r="FB20" s="297"/>
      <c r="FC20" s="297"/>
      <c r="FD20" s="297"/>
      <c r="FE20" s="297"/>
      <c r="FF20" s="297"/>
      <c r="FG20" s="297"/>
      <c r="FH20" s="297"/>
      <c r="FI20" s="297"/>
      <c r="FJ20" s="297"/>
      <c r="FK20" s="297"/>
      <c r="FL20" s="297"/>
      <c r="FM20" s="297"/>
      <c r="FN20" s="297"/>
      <c r="FO20" s="297"/>
      <c r="FP20" s="297"/>
      <c r="FQ20" s="297"/>
      <c r="FR20" s="297"/>
      <c r="FS20" s="297"/>
      <c r="FT20" s="297"/>
      <c r="FU20" s="297"/>
      <c r="FV20" s="297"/>
      <c r="FW20" s="297"/>
      <c r="FX20" s="297"/>
      <c r="FY20" s="297"/>
      <c r="FZ20" s="297"/>
      <c r="GA20" s="297"/>
      <c r="GB20" s="297"/>
      <c r="GC20" s="297"/>
      <c r="GD20" s="297"/>
      <c r="GE20" s="297"/>
      <c r="GF20" s="297"/>
      <c r="GG20" s="297"/>
      <c r="GH20" s="297"/>
      <c r="GI20" s="297"/>
      <c r="GJ20" s="297"/>
      <c r="GK20" s="297"/>
      <c r="GL20" s="297"/>
      <c r="GM20" s="297"/>
      <c r="GN20" s="297"/>
      <c r="GO20" s="297"/>
      <c r="GP20" s="297"/>
      <c r="GQ20" s="297"/>
      <c r="GR20" s="297"/>
      <c r="GS20" s="297"/>
      <c r="GT20" s="297"/>
      <c r="GU20" s="297"/>
      <c r="GV20" s="297"/>
      <c r="GW20" s="297"/>
      <c r="GX20" s="297"/>
      <c r="GY20" s="297"/>
      <c r="GZ20" s="297"/>
      <c r="HA20" s="297"/>
      <c r="HB20" s="297"/>
      <c r="HC20" s="297"/>
      <c r="HD20" s="297"/>
      <c r="HE20" s="297"/>
      <c r="HF20" s="297"/>
      <c r="HG20" s="297"/>
      <c r="HH20" s="297"/>
      <c r="HI20" s="297"/>
      <c r="HJ20" s="297"/>
      <c r="HK20" s="297"/>
      <c r="HL20" s="297"/>
      <c r="HM20" s="297"/>
      <c r="HN20" s="297"/>
      <c r="HO20" s="297"/>
      <c r="HP20" s="297"/>
      <c r="HQ20" s="297"/>
      <c r="HR20" s="297"/>
      <c r="HS20" s="297"/>
      <c r="HT20" s="297"/>
      <c r="HU20" s="297"/>
    </row>
    <row r="21" spans="2:229" ht="12.75">
      <c r="B21" s="317" t="s">
        <v>485</v>
      </c>
      <c r="C21" s="318"/>
      <c r="D21" s="318"/>
      <c r="E21" s="319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7"/>
      <c r="AJ21" s="297"/>
      <c r="AK21" s="297"/>
      <c r="AL21" s="297"/>
      <c r="AM21" s="297"/>
      <c r="AN21" s="297"/>
      <c r="AO21" s="297"/>
      <c r="AP21" s="297"/>
      <c r="AQ21" s="297"/>
      <c r="AR21" s="297"/>
      <c r="AS21" s="297"/>
      <c r="AT21" s="297"/>
      <c r="AU21" s="297"/>
      <c r="AV21" s="297"/>
      <c r="AW21" s="297"/>
      <c r="AX21" s="297"/>
      <c r="AY21" s="297"/>
      <c r="AZ21" s="297"/>
      <c r="BA21" s="297"/>
      <c r="BB21" s="297"/>
      <c r="BC21" s="297"/>
      <c r="BD21" s="297"/>
      <c r="BE21" s="297"/>
      <c r="BF21" s="297"/>
      <c r="BG21" s="297"/>
      <c r="BH21" s="297"/>
      <c r="BI21" s="297"/>
      <c r="BJ21" s="297"/>
      <c r="BK21" s="297"/>
      <c r="BL21" s="297"/>
      <c r="BM21" s="297"/>
      <c r="BN21" s="297"/>
      <c r="BO21" s="297"/>
      <c r="BP21" s="297"/>
      <c r="BQ21" s="297"/>
      <c r="BR21" s="297"/>
      <c r="BS21" s="297"/>
      <c r="BT21" s="297"/>
      <c r="BU21" s="297"/>
      <c r="BV21" s="297"/>
      <c r="BW21" s="297"/>
      <c r="BX21" s="297"/>
      <c r="BY21" s="297"/>
      <c r="BZ21" s="297"/>
      <c r="CA21" s="297"/>
      <c r="CB21" s="297"/>
      <c r="CC21" s="297"/>
      <c r="CD21" s="297"/>
      <c r="CE21" s="297"/>
      <c r="CF21" s="297"/>
      <c r="CG21" s="297"/>
      <c r="CH21" s="297"/>
      <c r="CI21" s="297"/>
      <c r="CJ21" s="297"/>
      <c r="CK21" s="297"/>
      <c r="CL21" s="297"/>
      <c r="CM21" s="297"/>
      <c r="CN21" s="297"/>
      <c r="CO21" s="297"/>
      <c r="CP21" s="297"/>
      <c r="CQ21" s="297"/>
      <c r="CR21" s="297"/>
      <c r="CS21" s="297"/>
      <c r="CT21" s="297"/>
      <c r="CU21" s="297"/>
      <c r="CV21" s="297"/>
      <c r="CW21" s="297"/>
      <c r="CX21" s="297"/>
      <c r="CY21" s="297"/>
      <c r="CZ21" s="297"/>
      <c r="DA21" s="297"/>
      <c r="DB21" s="297"/>
      <c r="DC21" s="297"/>
      <c r="DD21" s="297"/>
      <c r="DE21" s="297"/>
      <c r="DF21" s="297"/>
      <c r="DG21" s="297"/>
      <c r="DH21" s="297"/>
      <c r="DI21" s="297"/>
      <c r="DJ21" s="297"/>
      <c r="DK21" s="297"/>
      <c r="DL21" s="297"/>
      <c r="DM21" s="297"/>
      <c r="DN21" s="297"/>
      <c r="DO21" s="297"/>
      <c r="DP21" s="297"/>
      <c r="DQ21" s="297"/>
      <c r="DR21" s="297"/>
      <c r="DS21" s="297"/>
      <c r="DT21" s="297"/>
      <c r="DU21" s="297"/>
      <c r="DV21" s="297"/>
      <c r="DW21" s="297"/>
      <c r="DX21" s="297"/>
      <c r="DY21" s="297"/>
      <c r="DZ21" s="297"/>
      <c r="EA21" s="297"/>
      <c r="EB21" s="297"/>
      <c r="EC21" s="297"/>
      <c r="ED21" s="297"/>
      <c r="EE21" s="297"/>
      <c r="EF21" s="297"/>
      <c r="EG21" s="297"/>
      <c r="EH21" s="297"/>
      <c r="EI21" s="297"/>
      <c r="EJ21" s="297"/>
      <c r="EK21" s="297"/>
      <c r="EL21" s="297"/>
      <c r="EM21" s="297"/>
      <c r="EN21" s="297"/>
      <c r="EO21" s="297"/>
      <c r="EP21" s="297"/>
      <c r="EQ21" s="297"/>
      <c r="ER21" s="297"/>
      <c r="ES21" s="297"/>
      <c r="ET21" s="297"/>
      <c r="EU21" s="297"/>
      <c r="EV21" s="297"/>
      <c r="EW21" s="297"/>
      <c r="EX21" s="297"/>
      <c r="EY21" s="297"/>
      <c r="EZ21" s="297"/>
      <c r="FA21" s="297"/>
      <c r="FB21" s="297"/>
      <c r="FC21" s="297"/>
      <c r="FD21" s="297"/>
      <c r="FE21" s="297"/>
      <c r="FF21" s="297"/>
      <c r="FG21" s="297"/>
      <c r="FH21" s="297"/>
      <c r="FI21" s="297"/>
      <c r="FJ21" s="297"/>
      <c r="FK21" s="297"/>
      <c r="FL21" s="297"/>
      <c r="FM21" s="297"/>
      <c r="FN21" s="297"/>
      <c r="FO21" s="297"/>
      <c r="FP21" s="297"/>
      <c r="FQ21" s="297"/>
      <c r="FR21" s="297"/>
      <c r="FS21" s="297"/>
      <c r="FT21" s="297"/>
      <c r="FU21" s="297"/>
      <c r="FV21" s="297"/>
      <c r="FW21" s="297"/>
      <c r="FX21" s="297"/>
      <c r="FY21" s="297"/>
      <c r="FZ21" s="297"/>
      <c r="GA21" s="297"/>
      <c r="GB21" s="297"/>
      <c r="GC21" s="297"/>
      <c r="GD21" s="297"/>
      <c r="GE21" s="297"/>
      <c r="GF21" s="297"/>
      <c r="GG21" s="297"/>
      <c r="GH21" s="297"/>
      <c r="GI21" s="297"/>
      <c r="GJ21" s="297"/>
      <c r="GK21" s="297"/>
      <c r="GL21" s="297"/>
      <c r="GM21" s="297"/>
      <c r="GN21" s="297"/>
      <c r="GO21" s="297"/>
      <c r="GP21" s="297"/>
      <c r="GQ21" s="297"/>
      <c r="GR21" s="297"/>
      <c r="GS21" s="297"/>
      <c r="GT21" s="297"/>
      <c r="GU21" s="297"/>
      <c r="GV21" s="297"/>
      <c r="GW21" s="297"/>
      <c r="GX21" s="297"/>
      <c r="GY21" s="297"/>
      <c r="GZ21" s="297"/>
      <c r="HA21" s="297"/>
      <c r="HB21" s="297"/>
      <c r="HC21" s="297"/>
      <c r="HD21" s="297"/>
      <c r="HE21" s="297"/>
      <c r="HF21" s="297"/>
      <c r="HG21" s="297"/>
      <c r="HH21" s="297"/>
      <c r="HI21" s="297"/>
      <c r="HJ21" s="297"/>
      <c r="HK21" s="297"/>
      <c r="HL21" s="297"/>
      <c r="HM21" s="297"/>
      <c r="HN21" s="297"/>
      <c r="HO21" s="297"/>
      <c r="HP21" s="297"/>
      <c r="HQ21" s="297"/>
      <c r="HR21" s="297"/>
      <c r="HS21" s="297"/>
      <c r="HT21" s="297"/>
      <c r="HU21" s="297"/>
    </row>
    <row r="22" spans="2:9" ht="12.75">
      <c r="B22" s="317" t="s">
        <v>486</v>
      </c>
      <c r="C22" s="320">
        <f>C15-C19</f>
        <v>0</v>
      </c>
      <c r="D22" s="320"/>
      <c r="E22" s="321">
        <v>38229</v>
      </c>
      <c r="I22" t="s">
        <v>487</v>
      </c>
    </row>
    <row r="23" spans="2:5" ht="15" customHeight="1" thickBot="1">
      <c r="B23" s="322" t="s">
        <v>488</v>
      </c>
      <c r="C23" s="323"/>
      <c r="D23" s="323">
        <v>25249.8</v>
      </c>
      <c r="E23" s="324"/>
    </row>
    <row r="26" ht="12.75">
      <c r="B26" s="325" t="s">
        <v>489</v>
      </c>
    </row>
    <row r="27" spans="2:5" ht="12.75">
      <c r="B27" s="325" t="s">
        <v>490</v>
      </c>
      <c r="C27" s="325"/>
      <c r="D27" s="325"/>
      <c r="E27" s="325"/>
    </row>
    <row r="28" spans="2:5" ht="15">
      <c r="B28" s="325"/>
      <c r="C28" s="326"/>
      <c r="D28" s="326"/>
      <c r="E28" s="326"/>
    </row>
    <row r="29" spans="2:5" ht="15">
      <c r="B29" s="325"/>
      <c r="C29" s="327"/>
      <c r="D29" s="327"/>
      <c r="E29" s="327"/>
    </row>
    <row r="30" ht="12.75">
      <c r="B30" s="325"/>
    </row>
    <row r="31" spans="2:5" ht="12.75">
      <c r="B31" s="325"/>
      <c r="C31" s="325"/>
      <c r="D31" s="325"/>
      <c r="E31" s="325"/>
    </row>
    <row r="32" spans="2:5" ht="15">
      <c r="B32" s="325"/>
      <c r="C32" s="326"/>
      <c r="D32" s="326"/>
      <c r="E32" s="326"/>
    </row>
    <row r="33" spans="2:5" ht="15">
      <c r="B33" s="325"/>
      <c r="C33" s="327"/>
      <c r="D33" s="327"/>
      <c r="E33" s="327"/>
    </row>
    <row r="34" spans="2:5" ht="15">
      <c r="B34" s="325"/>
      <c r="C34" s="327"/>
      <c r="D34" s="327"/>
      <c r="E34" s="327"/>
    </row>
    <row r="35" spans="2:5" ht="15">
      <c r="B35" s="325"/>
      <c r="C35" s="327"/>
      <c r="D35" s="327"/>
      <c r="E35" s="327"/>
    </row>
    <row r="36" spans="2:5" ht="15">
      <c r="B36" s="325"/>
      <c r="C36" s="327"/>
      <c r="D36" s="327"/>
      <c r="E36" s="327"/>
    </row>
    <row r="47" ht="12.75">
      <c r="B47" s="325"/>
    </row>
    <row r="48" spans="2:5" ht="12.75">
      <c r="B48" s="325"/>
      <c r="C48" s="325"/>
      <c r="D48" s="325"/>
      <c r="E48" s="325"/>
    </row>
    <row r="49" spans="2:5" ht="15">
      <c r="B49" s="325"/>
      <c r="C49" s="326"/>
      <c r="D49" s="326"/>
      <c r="E49" s="326"/>
    </row>
    <row r="50" spans="2:5" ht="15">
      <c r="B50" s="325"/>
      <c r="C50" s="327"/>
      <c r="D50" s="327"/>
      <c r="E50" s="327"/>
    </row>
    <row r="51" spans="2:5" ht="15">
      <c r="B51" s="325"/>
      <c r="C51" s="327"/>
      <c r="D51" s="327"/>
      <c r="E51" s="327"/>
    </row>
  </sheetData>
  <sheetProtection/>
  <mergeCells count="2">
    <mergeCell ref="A6:E6"/>
    <mergeCell ref="B9:B10"/>
  </mergeCells>
  <printOptions/>
  <pageMargins left="0.67" right="0.36" top="1" bottom="0.72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6"/>
  <sheetViews>
    <sheetView zoomScale="80" zoomScaleNormal="80" zoomScalePageLayoutView="0" workbookViewId="0" topLeftCell="C394">
      <selection activeCell="C265" sqref="A265:IV265"/>
    </sheetView>
  </sheetViews>
  <sheetFormatPr defaultColWidth="9.140625" defaultRowHeight="12.75"/>
  <cols>
    <col min="1" max="1" width="9.140625" style="4" customWidth="1"/>
    <col min="2" max="3" width="10.28125" style="4" customWidth="1"/>
    <col min="4" max="4" width="77.00390625" style="4" customWidth="1"/>
    <col min="5" max="7" width="16.7109375" style="34" customWidth="1"/>
    <col min="8" max="8" width="11.421875" style="34" customWidth="1"/>
    <col min="9" max="9" width="22.421875" style="4" customWidth="1"/>
    <col min="10" max="16384" width="9.140625" style="4" customWidth="1"/>
  </cols>
  <sheetData>
    <row r="1" spans="1:8" ht="21.75" customHeight="1">
      <c r="A1" s="333" t="s">
        <v>0</v>
      </c>
      <c r="B1" s="330"/>
      <c r="C1" s="330"/>
      <c r="D1" s="1"/>
      <c r="E1" s="2"/>
      <c r="F1" s="2"/>
      <c r="G1" s="3"/>
      <c r="H1" s="3"/>
    </row>
    <row r="2" spans="1:8" ht="12.75" customHeight="1">
      <c r="A2" s="5"/>
      <c r="B2" s="6"/>
      <c r="C2" s="5"/>
      <c r="D2" s="7"/>
      <c r="E2" s="2"/>
      <c r="F2" s="2"/>
      <c r="G2" s="2"/>
      <c r="H2" s="2"/>
    </row>
    <row r="3" spans="1:8" s="6" customFormat="1" ht="20.25">
      <c r="A3" s="334" t="s">
        <v>1</v>
      </c>
      <c r="B3" s="334"/>
      <c r="C3" s="334"/>
      <c r="D3" s="330"/>
      <c r="E3" s="330"/>
      <c r="F3" s="8"/>
      <c r="G3" s="8"/>
      <c r="H3" s="8"/>
    </row>
    <row r="4" spans="1:8" s="6" customFormat="1" ht="15" customHeight="1" thickBot="1">
      <c r="A4" s="9"/>
      <c r="B4" s="9"/>
      <c r="C4" s="9"/>
      <c r="D4" s="9"/>
      <c r="E4" s="10"/>
      <c r="F4" s="10"/>
      <c r="G4" s="11" t="s">
        <v>2</v>
      </c>
      <c r="H4" s="10"/>
    </row>
    <row r="5" spans="1:8" ht="15.75">
      <c r="A5" s="12" t="s">
        <v>3</v>
      </c>
      <c r="B5" s="12" t="s">
        <v>4</v>
      </c>
      <c r="C5" s="12" t="s">
        <v>5</v>
      </c>
      <c r="D5" s="13" t="s">
        <v>6</v>
      </c>
      <c r="E5" s="14" t="s">
        <v>7</v>
      </c>
      <c r="F5" s="14" t="s">
        <v>7</v>
      </c>
      <c r="G5" s="14" t="s">
        <v>8</v>
      </c>
      <c r="H5" s="14" t="s">
        <v>9</v>
      </c>
    </row>
    <row r="6" spans="1:8" ht="15.75" customHeight="1" thickBot="1">
      <c r="A6" s="15"/>
      <c r="B6" s="15"/>
      <c r="C6" s="15"/>
      <c r="D6" s="16"/>
      <c r="E6" s="17" t="s">
        <v>10</v>
      </c>
      <c r="F6" s="17" t="s">
        <v>11</v>
      </c>
      <c r="G6" s="18" t="s">
        <v>12</v>
      </c>
      <c r="H6" s="17" t="s">
        <v>13</v>
      </c>
    </row>
    <row r="7" spans="1:8" ht="16.5" customHeight="1" thickTop="1">
      <c r="A7" s="19">
        <v>10</v>
      </c>
      <c r="B7" s="19"/>
      <c r="C7" s="19"/>
      <c r="D7" s="20" t="s">
        <v>14</v>
      </c>
      <c r="E7" s="21"/>
      <c r="F7" s="22"/>
      <c r="G7" s="23"/>
      <c r="H7" s="21"/>
    </row>
    <row r="8" spans="1:8" ht="15" customHeight="1">
      <c r="A8" s="19"/>
      <c r="B8" s="19"/>
      <c r="C8" s="19"/>
      <c r="D8" s="20"/>
      <c r="E8" s="21"/>
      <c r="F8" s="22"/>
      <c r="G8" s="23"/>
      <c r="H8" s="21"/>
    </row>
    <row r="9" spans="1:8" ht="15">
      <c r="A9" s="24"/>
      <c r="B9" s="24"/>
      <c r="C9" s="24">
        <v>1361</v>
      </c>
      <c r="D9" s="24" t="s">
        <v>15</v>
      </c>
      <c r="E9" s="25">
        <v>15</v>
      </c>
      <c r="F9" s="26">
        <v>15</v>
      </c>
      <c r="G9" s="27">
        <v>12.5</v>
      </c>
      <c r="H9" s="25">
        <f aca="true" t="shared" si="0" ref="H9:H42">(G9/F9)*100</f>
        <v>83.33333333333334</v>
      </c>
    </row>
    <row r="10" spans="1:8" ht="15">
      <c r="A10" s="28"/>
      <c r="B10" s="28"/>
      <c r="C10" s="28">
        <v>4116</v>
      </c>
      <c r="D10" s="24" t="s">
        <v>16</v>
      </c>
      <c r="E10" s="29">
        <v>15</v>
      </c>
      <c r="F10" s="30">
        <v>6221.4</v>
      </c>
      <c r="G10" s="31">
        <v>6221.1</v>
      </c>
      <c r="H10" s="25">
        <f t="shared" si="0"/>
        <v>99.99517793422703</v>
      </c>
    </row>
    <row r="11" spans="1:8" ht="15">
      <c r="A11" s="28"/>
      <c r="B11" s="28"/>
      <c r="C11" s="28">
        <v>4121</v>
      </c>
      <c r="D11" s="28" t="s">
        <v>17</v>
      </c>
      <c r="E11" s="29">
        <v>200</v>
      </c>
      <c r="F11" s="30">
        <v>200</v>
      </c>
      <c r="G11" s="27">
        <v>284</v>
      </c>
      <c r="H11" s="25">
        <f t="shared" si="0"/>
        <v>142</v>
      </c>
    </row>
    <row r="12" spans="1:8" ht="15">
      <c r="A12" s="28"/>
      <c r="B12" s="28"/>
      <c r="C12" s="28">
        <v>4122</v>
      </c>
      <c r="D12" s="28" t="s">
        <v>18</v>
      </c>
      <c r="E12" s="32">
        <v>0</v>
      </c>
      <c r="F12" s="33">
        <v>488</v>
      </c>
      <c r="G12" s="31">
        <v>488</v>
      </c>
      <c r="H12" s="25">
        <f t="shared" si="0"/>
        <v>100</v>
      </c>
    </row>
    <row r="13" spans="1:8" ht="15">
      <c r="A13" s="28"/>
      <c r="B13" s="28"/>
      <c r="C13" s="28">
        <v>4216</v>
      </c>
      <c r="D13" s="28" t="s">
        <v>19</v>
      </c>
      <c r="E13" s="32">
        <v>0</v>
      </c>
      <c r="F13" s="33">
        <v>206.4</v>
      </c>
      <c r="G13" s="31">
        <v>206.4</v>
      </c>
      <c r="H13" s="25">
        <f t="shared" si="0"/>
        <v>100</v>
      </c>
    </row>
    <row r="14" spans="1:9" ht="15">
      <c r="A14" s="28"/>
      <c r="B14" s="28">
        <v>2143</v>
      </c>
      <c r="C14" s="28">
        <v>2111</v>
      </c>
      <c r="D14" s="28" t="s">
        <v>20</v>
      </c>
      <c r="E14" s="29">
        <v>500</v>
      </c>
      <c r="F14" s="30">
        <v>310</v>
      </c>
      <c r="G14" s="31">
        <v>476.8</v>
      </c>
      <c r="H14" s="25">
        <f t="shared" si="0"/>
        <v>153.80645161290323</v>
      </c>
      <c r="I14" s="34"/>
    </row>
    <row r="15" spans="1:9" ht="15">
      <c r="A15" s="28"/>
      <c r="B15" s="28">
        <v>2143</v>
      </c>
      <c r="C15" s="28">
        <v>2112</v>
      </c>
      <c r="D15" s="28" t="s">
        <v>21</v>
      </c>
      <c r="E15" s="29">
        <v>500</v>
      </c>
      <c r="F15" s="30">
        <v>465</v>
      </c>
      <c r="G15" s="31">
        <v>371</v>
      </c>
      <c r="H15" s="25">
        <f t="shared" si="0"/>
        <v>79.78494623655914</v>
      </c>
      <c r="I15" s="34"/>
    </row>
    <row r="16" spans="1:8" ht="15">
      <c r="A16" s="28"/>
      <c r="B16" s="28">
        <v>2143</v>
      </c>
      <c r="C16" s="28">
        <v>2212</v>
      </c>
      <c r="D16" s="28" t="s">
        <v>22</v>
      </c>
      <c r="E16" s="29">
        <v>0</v>
      </c>
      <c r="F16" s="30">
        <v>0</v>
      </c>
      <c r="G16" s="31">
        <v>66.6</v>
      </c>
      <c r="H16" s="25" t="e">
        <f t="shared" si="0"/>
        <v>#DIV/0!</v>
      </c>
    </row>
    <row r="17" spans="1:9" ht="15">
      <c r="A17" s="28"/>
      <c r="B17" s="28">
        <v>2143</v>
      </c>
      <c r="C17" s="28">
        <v>2324</v>
      </c>
      <c r="D17" s="28" t="s">
        <v>23</v>
      </c>
      <c r="E17" s="29">
        <v>0</v>
      </c>
      <c r="F17" s="30">
        <v>23</v>
      </c>
      <c r="G17" s="31">
        <v>24.4</v>
      </c>
      <c r="H17" s="25">
        <f t="shared" si="0"/>
        <v>106.08695652173911</v>
      </c>
      <c r="I17" s="34"/>
    </row>
    <row r="18" spans="1:8" ht="15">
      <c r="A18" s="28"/>
      <c r="B18" s="28">
        <v>2143</v>
      </c>
      <c r="C18" s="28">
        <v>2329</v>
      </c>
      <c r="D18" s="28" t="s">
        <v>24</v>
      </c>
      <c r="E18" s="29">
        <v>0</v>
      </c>
      <c r="F18" s="30">
        <v>2</v>
      </c>
      <c r="G18" s="31">
        <v>2</v>
      </c>
      <c r="H18" s="25">
        <f t="shared" si="0"/>
        <v>100</v>
      </c>
    </row>
    <row r="19" spans="1:8" ht="15">
      <c r="A19" s="28"/>
      <c r="B19" s="28">
        <v>3111</v>
      </c>
      <c r="C19" s="28">
        <v>2122</v>
      </c>
      <c r="D19" s="28" t="s">
        <v>25</v>
      </c>
      <c r="E19" s="29">
        <v>0</v>
      </c>
      <c r="F19" s="30">
        <v>441.2</v>
      </c>
      <c r="G19" s="31">
        <v>441.2</v>
      </c>
      <c r="H19" s="25">
        <f t="shared" si="0"/>
        <v>100</v>
      </c>
    </row>
    <row r="20" spans="1:8" ht="15">
      <c r="A20" s="28"/>
      <c r="B20" s="28">
        <v>3113</v>
      </c>
      <c r="C20" s="28">
        <v>2119</v>
      </c>
      <c r="D20" s="28" t="s">
        <v>26</v>
      </c>
      <c r="E20" s="29">
        <v>0</v>
      </c>
      <c r="F20" s="30">
        <v>0</v>
      </c>
      <c r="G20" s="31">
        <v>145.9</v>
      </c>
      <c r="H20" s="25" t="e">
        <f t="shared" si="0"/>
        <v>#DIV/0!</v>
      </c>
    </row>
    <row r="21" spans="1:8" ht="15">
      <c r="A21" s="28"/>
      <c r="B21" s="28">
        <v>3113</v>
      </c>
      <c r="C21" s="28">
        <v>2122</v>
      </c>
      <c r="D21" s="28" t="s">
        <v>27</v>
      </c>
      <c r="E21" s="29">
        <v>0</v>
      </c>
      <c r="F21" s="30">
        <v>1066.4</v>
      </c>
      <c r="G21" s="31">
        <v>1066.4</v>
      </c>
      <c r="H21" s="25">
        <f t="shared" si="0"/>
        <v>100</v>
      </c>
    </row>
    <row r="22" spans="1:8" ht="15">
      <c r="A22" s="28"/>
      <c r="B22" s="28">
        <v>3313</v>
      </c>
      <c r="C22" s="28">
        <v>2132</v>
      </c>
      <c r="D22" s="28" t="s">
        <v>28</v>
      </c>
      <c r="E22" s="29">
        <v>350</v>
      </c>
      <c r="F22" s="30">
        <v>331.8</v>
      </c>
      <c r="G22" s="31">
        <v>338.3</v>
      </c>
      <c r="H22" s="25">
        <f t="shared" si="0"/>
        <v>101.95901145268233</v>
      </c>
    </row>
    <row r="23" spans="1:9" ht="15">
      <c r="A23" s="28"/>
      <c r="B23" s="28">
        <v>3313</v>
      </c>
      <c r="C23" s="28">
        <v>2133</v>
      </c>
      <c r="D23" s="28" t="s">
        <v>29</v>
      </c>
      <c r="E23" s="29">
        <v>0</v>
      </c>
      <c r="F23" s="30">
        <v>18.2</v>
      </c>
      <c r="G23" s="31">
        <v>11.7</v>
      </c>
      <c r="H23" s="25">
        <f t="shared" si="0"/>
        <v>64.28571428571428</v>
      </c>
      <c r="I23" s="34"/>
    </row>
    <row r="24" spans="1:8" ht="15">
      <c r="A24" s="28"/>
      <c r="B24" s="28">
        <v>3313</v>
      </c>
      <c r="C24" s="28">
        <v>2324</v>
      </c>
      <c r="D24" s="28" t="s">
        <v>30</v>
      </c>
      <c r="E24" s="29">
        <v>0</v>
      </c>
      <c r="F24" s="30">
        <v>56</v>
      </c>
      <c r="G24" s="31">
        <v>56.2</v>
      </c>
      <c r="H24" s="25">
        <f t="shared" si="0"/>
        <v>100.35714285714286</v>
      </c>
    </row>
    <row r="25" spans="1:8" ht="15">
      <c r="A25" s="28"/>
      <c r="B25" s="28">
        <v>3315</v>
      </c>
      <c r="C25" s="28">
        <v>2229</v>
      </c>
      <c r="D25" s="28" t="s">
        <v>31</v>
      </c>
      <c r="E25" s="29">
        <v>0</v>
      </c>
      <c r="F25" s="30">
        <v>0</v>
      </c>
      <c r="G25" s="31">
        <v>1842.5</v>
      </c>
      <c r="H25" s="25" t="e">
        <f t="shared" si="0"/>
        <v>#DIV/0!</v>
      </c>
    </row>
    <row r="26" spans="1:8" ht="15">
      <c r="A26" s="28"/>
      <c r="B26" s="28">
        <v>3319</v>
      </c>
      <c r="C26" s="28">
        <v>2324</v>
      </c>
      <c r="D26" s="28" t="s">
        <v>32</v>
      </c>
      <c r="E26" s="29">
        <v>0</v>
      </c>
      <c r="F26" s="30">
        <v>1</v>
      </c>
      <c r="G26" s="31">
        <v>2.7</v>
      </c>
      <c r="H26" s="25">
        <f t="shared" si="0"/>
        <v>270</v>
      </c>
    </row>
    <row r="27" spans="1:8" ht="15">
      <c r="A27" s="28"/>
      <c r="B27" s="28">
        <v>3326</v>
      </c>
      <c r="C27" s="28">
        <v>2212</v>
      </c>
      <c r="D27" s="28" t="s">
        <v>33</v>
      </c>
      <c r="E27" s="29">
        <v>0</v>
      </c>
      <c r="F27" s="30">
        <v>70</v>
      </c>
      <c r="G27" s="31">
        <v>80</v>
      </c>
      <c r="H27" s="25">
        <f t="shared" si="0"/>
        <v>114.28571428571428</v>
      </c>
    </row>
    <row r="28" spans="1:8" ht="15">
      <c r="A28" s="28"/>
      <c r="B28" s="28">
        <v>3326</v>
      </c>
      <c r="C28" s="28">
        <v>2324</v>
      </c>
      <c r="D28" s="28" t="s">
        <v>34</v>
      </c>
      <c r="E28" s="29">
        <v>0</v>
      </c>
      <c r="F28" s="30">
        <v>4</v>
      </c>
      <c r="G28" s="31">
        <v>5</v>
      </c>
      <c r="H28" s="25">
        <f t="shared" si="0"/>
        <v>125</v>
      </c>
    </row>
    <row r="29" spans="1:8" ht="15">
      <c r="A29" s="28"/>
      <c r="B29" s="28">
        <v>3349</v>
      </c>
      <c r="C29" s="28">
        <v>2111</v>
      </c>
      <c r="D29" s="28" t="s">
        <v>35</v>
      </c>
      <c r="E29" s="29">
        <v>1150</v>
      </c>
      <c r="F29" s="30">
        <v>26</v>
      </c>
      <c r="G29" s="31">
        <v>26</v>
      </c>
      <c r="H29" s="25">
        <f t="shared" si="0"/>
        <v>100</v>
      </c>
    </row>
    <row r="30" spans="1:8" ht="15">
      <c r="A30" s="28"/>
      <c r="B30" s="28">
        <v>3399</v>
      </c>
      <c r="C30" s="28">
        <v>2111</v>
      </c>
      <c r="D30" s="28" t="s">
        <v>36</v>
      </c>
      <c r="E30" s="29">
        <v>210</v>
      </c>
      <c r="F30" s="30">
        <v>214</v>
      </c>
      <c r="G30" s="31">
        <v>216.2</v>
      </c>
      <c r="H30" s="25">
        <f t="shared" si="0"/>
        <v>101.02803738317756</v>
      </c>
    </row>
    <row r="31" spans="1:8" ht="15">
      <c r="A31" s="28"/>
      <c r="B31" s="28">
        <v>3399</v>
      </c>
      <c r="C31" s="28">
        <v>2133</v>
      </c>
      <c r="D31" s="28" t="s">
        <v>37</v>
      </c>
      <c r="E31" s="29">
        <v>50</v>
      </c>
      <c r="F31" s="30">
        <v>50</v>
      </c>
      <c r="G31" s="31">
        <v>49.9</v>
      </c>
      <c r="H31" s="25">
        <f t="shared" si="0"/>
        <v>99.8</v>
      </c>
    </row>
    <row r="32" spans="1:8" ht="15">
      <c r="A32" s="28"/>
      <c r="B32" s="28">
        <v>3399</v>
      </c>
      <c r="C32" s="28">
        <v>2321</v>
      </c>
      <c r="D32" s="28" t="s">
        <v>38</v>
      </c>
      <c r="E32" s="29">
        <v>30</v>
      </c>
      <c r="F32" s="30">
        <v>170</v>
      </c>
      <c r="G32" s="31">
        <v>140</v>
      </c>
      <c r="H32" s="25">
        <f t="shared" si="0"/>
        <v>82.35294117647058</v>
      </c>
    </row>
    <row r="33" spans="1:8" ht="15">
      <c r="A33" s="28"/>
      <c r="B33" s="28">
        <v>3399</v>
      </c>
      <c r="C33" s="28">
        <v>2324</v>
      </c>
      <c r="D33" s="28" t="s">
        <v>39</v>
      </c>
      <c r="E33" s="29">
        <v>300</v>
      </c>
      <c r="F33" s="30">
        <v>25</v>
      </c>
      <c r="G33" s="31">
        <v>75</v>
      </c>
      <c r="H33" s="25">
        <f t="shared" si="0"/>
        <v>300</v>
      </c>
    </row>
    <row r="34" spans="1:8" ht="15">
      <c r="A34" s="28"/>
      <c r="B34" s="28">
        <v>3412</v>
      </c>
      <c r="C34" s="28">
        <v>2123</v>
      </c>
      <c r="D34" s="28" t="s">
        <v>40</v>
      </c>
      <c r="E34" s="25">
        <v>0</v>
      </c>
      <c r="F34" s="26">
        <v>0</v>
      </c>
      <c r="G34" s="31">
        <v>0</v>
      </c>
      <c r="H34" s="25" t="e">
        <f t="shared" si="0"/>
        <v>#DIV/0!</v>
      </c>
    </row>
    <row r="35" spans="1:8" ht="15">
      <c r="A35" s="28"/>
      <c r="B35" s="28">
        <v>3412</v>
      </c>
      <c r="C35" s="28">
        <v>2132</v>
      </c>
      <c r="D35" s="28" t="s">
        <v>41</v>
      </c>
      <c r="E35" s="29">
        <v>0</v>
      </c>
      <c r="F35" s="30">
        <v>679.6</v>
      </c>
      <c r="G35" s="31">
        <v>379.6</v>
      </c>
      <c r="H35" s="25">
        <f t="shared" si="0"/>
        <v>55.85638610947616</v>
      </c>
    </row>
    <row r="36" spans="1:8" ht="15">
      <c r="A36" s="28"/>
      <c r="B36" s="28">
        <v>3412</v>
      </c>
      <c r="C36" s="28">
        <v>2133</v>
      </c>
      <c r="D36" s="28" t="s">
        <v>42</v>
      </c>
      <c r="E36" s="29">
        <v>0</v>
      </c>
      <c r="F36" s="30">
        <v>20.4</v>
      </c>
      <c r="G36" s="31">
        <v>20.4</v>
      </c>
      <c r="H36" s="25">
        <f t="shared" si="0"/>
        <v>100</v>
      </c>
    </row>
    <row r="37" spans="1:8" ht="15">
      <c r="A37" s="28"/>
      <c r="B37" s="28">
        <v>3412</v>
      </c>
      <c r="C37" s="28">
        <v>2324</v>
      </c>
      <c r="D37" s="28" t="s">
        <v>43</v>
      </c>
      <c r="E37" s="29">
        <v>0</v>
      </c>
      <c r="F37" s="30">
        <v>404.6</v>
      </c>
      <c r="G37" s="27">
        <v>715</v>
      </c>
      <c r="H37" s="25">
        <f t="shared" si="0"/>
        <v>176.71774592189814</v>
      </c>
    </row>
    <row r="38" spans="1:8" ht="15">
      <c r="A38" s="28"/>
      <c r="B38" s="28">
        <v>3419</v>
      </c>
      <c r="C38" s="28">
        <v>2132</v>
      </c>
      <c r="D38" s="28" t="s">
        <v>44</v>
      </c>
      <c r="E38" s="29">
        <v>700</v>
      </c>
      <c r="F38" s="30">
        <v>0</v>
      </c>
      <c r="G38" s="31">
        <v>0</v>
      </c>
      <c r="H38" s="25" t="e">
        <f t="shared" si="0"/>
        <v>#DIV/0!</v>
      </c>
    </row>
    <row r="39" spans="1:8" ht="15">
      <c r="A39" s="28"/>
      <c r="B39" s="28">
        <v>3419</v>
      </c>
      <c r="C39" s="28">
        <v>2229</v>
      </c>
      <c r="D39" s="28" t="s">
        <v>45</v>
      </c>
      <c r="E39" s="29">
        <v>0</v>
      </c>
      <c r="F39" s="30">
        <v>0</v>
      </c>
      <c r="G39" s="31">
        <v>0.8</v>
      </c>
      <c r="H39" s="25" t="e">
        <f t="shared" si="0"/>
        <v>#DIV/0!</v>
      </c>
    </row>
    <row r="40" spans="1:8" ht="15">
      <c r="A40" s="28"/>
      <c r="B40" s="28">
        <v>3421</v>
      </c>
      <c r="C40" s="28">
        <v>2132</v>
      </c>
      <c r="D40" s="28" t="s">
        <v>46</v>
      </c>
      <c r="E40" s="29">
        <v>65</v>
      </c>
      <c r="F40" s="30">
        <v>65</v>
      </c>
      <c r="G40" s="31">
        <v>65</v>
      </c>
      <c r="H40" s="25">
        <f t="shared" si="0"/>
        <v>100</v>
      </c>
    </row>
    <row r="41" spans="1:8" ht="15">
      <c r="A41" s="28"/>
      <c r="B41" s="28">
        <v>3421</v>
      </c>
      <c r="C41" s="28">
        <v>2229</v>
      </c>
      <c r="D41" s="28" t="s">
        <v>47</v>
      </c>
      <c r="E41" s="29">
        <v>5</v>
      </c>
      <c r="F41" s="30">
        <v>5</v>
      </c>
      <c r="G41" s="31">
        <v>11.3</v>
      </c>
      <c r="H41" s="25">
        <f t="shared" si="0"/>
        <v>226.00000000000003</v>
      </c>
    </row>
    <row r="42" spans="1:8" ht="15">
      <c r="A42" s="28"/>
      <c r="B42" s="28">
        <v>3429</v>
      </c>
      <c r="C42" s="28">
        <v>2229</v>
      </c>
      <c r="D42" s="28" t="s">
        <v>48</v>
      </c>
      <c r="E42" s="29">
        <v>10</v>
      </c>
      <c r="F42" s="30">
        <v>10</v>
      </c>
      <c r="G42" s="31">
        <v>7.1</v>
      </c>
      <c r="H42" s="25">
        <f t="shared" si="0"/>
        <v>71</v>
      </c>
    </row>
    <row r="43" spans="1:8" ht="15.75" thickBot="1">
      <c r="A43" s="28"/>
      <c r="B43" s="28"/>
      <c r="C43" s="28"/>
      <c r="D43" s="28"/>
      <c r="E43" s="29"/>
      <c r="F43" s="30"/>
      <c r="G43" s="31"/>
      <c r="H43" s="25"/>
    </row>
    <row r="44" spans="1:8" s="40" customFormat="1" ht="21.75" customHeight="1" thickBot="1" thickTop="1">
      <c r="A44" s="35"/>
      <c r="B44" s="35"/>
      <c r="C44" s="35"/>
      <c r="D44" s="36" t="s">
        <v>49</v>
      </c>
      <c r="E44" s="37">
        <f>SUM(E9:E43)</f>
        <v>4100</v>
      </c>
      <c r="F44" s="38">
        <f>SUM(F9:F43)</f>
        <v>11589</v>
      </c>
      <c r="G44" s="39">
        <f>SUM(G9:G43)</f>
        <v>13849</v>
      </c>
      <c r="H44" s="37">
        <f>(G44/F44)*100</f>
        <v>119.50125118646993</v>
      </c>
    </row>
    <row r="45" spans="1:8" ht="15" customHeight="1">
      <c r="A45" s="40"/>
      <c r="B45" s="40"/>
      <c r="C45" s="40"/>
      <c r="D45" s="40"/>
      <c r="E45" s="41"/>
      <c r="F45" s="41"/>
      <c r="G45" s="41"/>
      <c r="H45" s="41"/>
    </row>
    <row r="46" spans="1:8" ht="15" customHeight="1">
      <c r="A46" s="40"/>
      <c r="B46" s="40"/>
      <c r="C46" s="40"/>
      <c r="D46" s="40"/>
      <c r="E46" s="41"/>
      <c r="F46" s="41"/>
      <c r="G46" s="41"/>
      <c r="H46" s="41"/>
    </row>
    <row r="47" spans="1:8" ht="15" customHeight="1" thickBot="1">
      <c r="A47" s="40"/>
      <c r="B47" s="40"/>
      <c r="C47" s="40"/>
      <c r="D47" s="40"/>
      <c r="E47" s="41"/>
      <c r="F47" s="41"/>
      <c r="G47" s="41"/>
      <c r="H47" s="41"/>
    </row>
    <row r="48" spans="1:8" ht="15.75">
      <c r="A48" s="12" t="s">
        <v>3</v>
      </c>
      <c r="B48" s="12" t="s">
        <v>4</v>
      </c>
      <c r="C48" s="12" t="s">
        <v>5</v>
      </c>
      <c r="D48" s="13" t="s">
        <v>6</v>
      </c>
      <c r="E48" s="14" t="s">
        <v>7</v>
      </c>
      <c r="F48" s="14" t="s">
        <v>7</v>
      </c>
      <c r="G48" s="14" t="s">
        <v>8</v>
      </c>
      <c r="H48" s="14" t="s">
        <v>9</v>
      </c>
    </row>
    <row r="49" spans="1:8" ht="15.75" customHeight="1" thickBot="1">
      <c r="A49" s="15"/>
      <c r="B49" s="15"/>
      <c r="C49" s="15"/>
      <c r="D49" s="16"/>
      <c r="E49" s="17" t="s">
        <v>10</v>
      </c>
      <c r="F49" s="17" t="s">
        <v>11</v>
      </c>
      <c r="G49" s="18" t="s">
        <v>12</v>
      </c>
      <c r="H49" s="17" t="s">
        <v>13</v>
      </c>
    </row>
    <row r="50" spans="1:8" ht="15.75" customHeight="1" thickTop="1">
      <c r="A50" s="42">
        <v>20</v>
      </c>
      <c r="B50" s="19"/>
      <c r="C50" s="19"/>
      <c r="D50" s="20" t="s">
        <v>50</v>
      </c>
      <c r="E50" s="21"/>
      <c r="F50" s="22"/>
      <c r="G50" s="23"/>
      <c r="H50" s="21"/>
    </row>
    <row r="51" spans="1:8" ht="15.75" customHeight="1">
      <c r="A51" s="42"/>
      <c r="B51" s="19"/>
      <c r="C51" s="19"/>
      <c r="D51" s="20" t="s">
        <v>51</v>
      </c>
      <c r="E51" s="21"/>
      <c r="F51" s="22"/>
      <c r="G51" s="23"/>
      <c r="H51" s="21"/>
    </row>
    <row r="52" spans="1:8" ht="15.75" customHeight="1" hidden="1">
      <c r="A52" s="42"/>
      <c r="B52" s="19"/>
      <c r="C52" s="43">
        <v>2420</v>
      </c>
      <c r="D52" s="44" t="s">
        <v>52</v>
      </c>
      <c r="E52" s="21">
        <v>0</v>
      </c>
      <c r="F52" s="22">
        <v>0</v>
      </c>
      <c r="G52" s="45"/>
      <c r="H52" s="25" t="e">
        <f>(G52/F52)*100</f>
        <v>#DIV/0!</v>
      </c>
    </row>
    <row r="53" spans="1:8" ht="15.75" hidden="1">
      <c r="A53" s="46"/>
      <c r="B53" s="19"/>
      <c r="C53" s="47">
        <v>4122</v>
      </c>
      <c r="D53" s="48" t="s">
        <v>53</v>
      </c>
      <c r="E53" s="25">
        <v>0</v>
      </c>
      <c r="F53" s="26">
        <v>0</v>
      </c>
      <c r="G53" s="31"/>
      <c r="H53" s="25" t="e">
        <f>(G53/F53)*100</f>
        <v>#DIV/0!</v>
      </c>
    </row>
    <row r="54" spans="1:8" ht="15.75">
      <c r="A54" s="46"/>
      <c r="B54" s="19"/>
      <c r="C54" s="47"/>
      <c r="D54" s="48"/>
      <c r="E54" s="21"/>
      <c r="F54" s="22"/>
      <c r="G54" s="31"/>
      <c r="H54" s="25"/>
    </row>
    <row r="55" spans="1:9" ht="15.75">
      <c r="A55" s="46"/>
      <c r="B55" s="19"/>
      <c r="C55" s="47">
        <v>4116</v>
      </c>
      <c r="D55" s="48" t="s">
        <v>54</v>
      </c>
      <c r="E55" s="21">
        <v>0</v>
      </c>
      <c r="F55" s="22">
        <v>129</v>
      </c>
      <c r="G55" s="31">
        <v>129</v>
      </c>
      <c r="H55" s="25">
        <f aca="true" t="shared" si="1" ref="H55:H79">(G55/F55)*100</f>
        <v>100</v>
      </c>
      <c r="I55" s="34"/>
    </row>
    <row r="56" spans="1:9" ht="15.75">
      <c r="A56" s="46"/>
      <c r="B56" s="19"/>
      <c r="C56" s="47">
        <v>4116</v>
      </c>
      <c r="D56" s="48" t="s">
        <v>55</v>
      </c>
      <c r="E56" s="21">
        <v>0</v>
      </c>
      <c r="F56" s="22">
        <v>1279</v>
      </c>
      <c r="G56" s="31">
        <v>968.9</v>
      </c>
      <c r="H56" s="25">
        <f t="shared" si="1"/>
        <v>75.75449569976544</v>
      </c>
      <c r="I56" s="34"/>
    </row>
    <row r="57" spans="1:9" ht="15.75">
      <c r="A57" s="46"/>
      <c r="B57" s="19"/>
      <c r="C57" s="47">
        <v>4116</v>
      </c>
      <c r="D57" s="48" t="s">
        <v>56</v>
      </c>
      <c r="E57" s="21">
        <v>0</v>
      </c>
      <c r="F57" s="22">
        <v>508.4</v>
      </c>
      <c r="G57" s="31">
        <v>0</v>
      </c>
      <c r="H57" s="25">
        <f t="shared" si="1"/>
        <v>0</v>
      </c>
      <c r="I57" s="34"/>
    </row>
    <row r="58" spans="1:9" ht="15.75">
      <c r="A58" s="46"/>
      <c r="B58" s="19"/>
      <c r="C58" s="47">
        <v>4122</v>
      </c>
      <c r="D58" s="48" t="s">
        <v>57</v>
      </c>
      <c r="E58" s="21">
        <v>0</v>
      </c>
      <c r="F58" s="22">
        <v>13</v>
      </c>
      <c r="G58" s="31">
        <v>13</v>
      </c>
      <c r="H58" s="25">
        <f t="shared" si="1"/>
        <v>100</v>
      </c>
      <c r="I58" s="34"/>
    </row>
    <row r="59" spans="1:8" ht="15.75" customHeight="1">
      <c r="A59" s="46">
        <v>71024</v>
      </c>
      <c r="B59" s="19"/>
      <c r="C59" s="43">
        <v>4213</v>
      </c>
      <c r="D59" s="44" t="s">
        <v>58</v>
      </c>
      <c r="E59" s="21">
        <v>413.2</v>
      </c>
      <c r="F59" s="22">
        <v>413.2</v>
      </c>
      <c r="G59" s="31">
        <v>0</v>
      </c>
      <c r="H59" s="25">
        <f t="shared" si="1"/>
        <v>0</v>
      </c>
    </row>
    <row r="60" spans="1:8" ht="15.75" customHeight="1">
      <c r="A60" s="46">
        <v>81012</v>
      </c>
      <c r="B60" s="19"/>
      <c r="C60" s="43">
        <v>4213</v>
      </c>
      <c r="D60" s="44" t="s">
        <v>59</v>
      </c>
      <c r="E60" s="21">
        <v>355.2</v>
      </c>
      <c r="F60" s="22">
        <v>355.2</v>
      </c>
      <c r="G60" s="31">
        <v>0</v>
      </c>
      <c r="H60" s="25">
        <f t="shared" si="1"/>
        <v>0</v>
      </c>
    </row>
    <row r="61" spans="1:9" ht="15.75" customHeight="1">
      <c r="A61" s="42"/>
      <c r="B61" s="19"/>
      <c r="C61" s="43">
        <v>4213</v>
      </c>
      <c r="D61" s="44" t="s">
        <v>60</v>
      </c>
      <c r="E61" s="21">
        <v>0</v>
      </c>
      <c r="F61" s="22">
        <v>1698</v>
      </c>
      <c r="G61" s="31">
        <v>1698</v>
      </c>
      <c r="H61" s="25">
        <f t="shared" si="1"/>
        <v>100</v>
      </c>
      <c r="I61" s="34"/>
    </row>
    <row r="62" spans="1:8" ht="15.75">
      <c r="A62" s="46"/>
      <c r="B62" s="19"/>
      <c r="C62" s="47">
        <v>4213</v>
      </c>
      <c r="D62" s="48" t="s">
        <v>61</v>
      </c>
      <c r="E62" s="21">
        <v>0</v>
      </c>
      <c r="F62" s="22">
        <v>800</v>
      </c>
      <c r="G62" s="31">
        <v>720</v>
      </c>
      <c r="H62" s="25">
        <f t="shared" si="1"/>
        <v>90</v>
      </c>
    </row>
    <row r="63" spans="1:8" ht="15.75">
      <c r="A63" s="46">
        <v>71024</v>
      </c>
      <c r="B63" s="19"/>
      <c r="C63" s="47">
        <v>4216</v>
      </c>
      <c r="D63" s="48" t="s">
        <v>62</v>
      </c>
      <c r="E63" s="25">
        <v>7849.8</v>
      </c>
      <c r="F63" s="26">
        <v>7849.8</v>
      </c>
      <c r="G63" s="31">
        <v>0</v>
      </c>
      <c r="H63" s="25">
        <f t="shared" si="1"/>
        <v>0</v>
      </c>
    </row>
    <row r="64" spans="1:8" ht="15.75">
      <c r="A64" s="46">
        <v>81012</v>
      </c>
      <c r="B64" s="19"/>
      <c r="C64" s="47">
        <v>4216</v>
      </c>
      <c r="D64" s="48" t="s">
        <v>63</v>
      </c>
      <c r="E64" s="25">
        <v>6749.8</v>
      </c>
      <c r="F64" s="26">
        <v>6749.8</v>
      </c>
      <c r="G64" s="31">
        <v>0</v>
      </c>
      <c r="H64" s="25">
        <f t="shared" si="1"/>
        <v>0</v>
      </c>
    </row>
    <row r="65" spans="1:8" ht="15.75">
      <c r="A65" s="49">
        <v>10002</v>
      </c>
      <c r="B65" s="19"/>
      <c r="C65" s="47">
        <v>4216</v>
      </c>
      <c r="D65" s="48" t="s">
        <v>64</v>
      </c>
      <c r="E65" s="25">
        <v>4432</v>
      </c>
      <c r="F65" s="26">
        <v>4432</v>
      </c>
      <c r="G65" s="31">
        <v>0</v>
      </c>
      <c r="H65" s="25">
        <f t="shared" si="1"/>
        <v>0</v>
      </c>
    </row>
    <row r="66" spans="1:8" ht="15.75" hidden="1">
      <c r="A66" s="49"/>
      <c r="B66" s="19"/>
      <c r="C66" s="47">
        <v>4216</v>
      </c>
      <c r="D66" s="48" t="s">
        <v>65</v>
      </c>
      <c r="E66" s="25">
        <v>0</v>
      </c>
      <c r="F66" s="26">
        <v>0</v>
      </c>
      <c r="G66" s="31"/>
      <c r="H66" s="25" t="e">
        <f t="shared" si="1"/>
        <v>#DIV/0!</v>
      </c>
    </row>
    <row r="67" spans="1:8" ht="15" hidden="1">
      <c r="A67" s="50"/>
      <c r="B67" s="51"/>
      <c r="C67" s="47">
        <v>4223</v>
      </c>
      <c r="D67" s="52" t="s">
        <v>66</v>
      </c>
      <c r="E67" s="25">
        <v>0</v>
      </c>
      <c r="F67" s="26">
        <v>0</v>
      </c>
      <c r="G67" s="31"/>
      <c r="H67" s="25" t="e">
        <f t="shared" si="1"/>
        <v>#DIV/0!</v>
      </c>
    </row>
    <row r="68" spans="1:8" ht="15">
      <c r="A68" s="53">
        <v>10026</v>
      </c>
      <c r="B68" s="54"/>
      <c r="C68" s="47">
        <v>4216</v>
      </c>
      <c r="D68" s="55" t="s">
        <v>67</v>
      </c>
      <c r="E68" s="25">
        <v>0</v>
      </c>
      <c r="F68" s="26">
        <v>2354</v>
      </c>
      <c r="G68" s="31">
        <v>0</v>
      </c>
      <c r="H68" s="25">
        <f t="shared" si="1"/>
        <v>0</v>
      </c>
    </row>
    <row r="69" spans="1:8" ht="15.75">
      <c r="A69" s="46">
        <v>92001</v>
      </c>
      <c r="B69" s="19"/>
      <c r="C69" s="47">
        <v>4216</v>
      </c>
      <c r="D69" s="48" t="s">
        <v>68</v>
      </c>
      <c r="E69" s="25">
        <v>0</v>
      </c>
      <c r="F69" s="26">
        <v>2412</v>
      </c>
      <c r="G69" s="31">
        <v>2411</v>
      </c>
      <c r="H69" s="25">
        <f t="shared" si="1"/>
        <v>99.95854063018243</v>
      </c>
    </row>
    <row r="70" spans="1:8" ht="15">
      <c r="A70" s="56"/>
      <c r="B70" s="57">
        <v>2219</v>
      </c>
      <c r="C70" s="58">
        <v>2322</v>
      </c>
      <c r="D70" s="52" t="s">
        <v>69</v>
      </c>
      <c r="E70" s="29">
        <v>0</v>
      </c>
      <c r="F70" s="30">
        <v>0</v>
      </c>
      <c r="G70" s="31">
        <v>2.8</v>
      </c>
      <c r="H70" s="25" t="e">
        <f t="shared" si="1"/>
        <v>#DIV/0!</v>
      </c>
    </row>
    <row r="71" spans="1:8" ht="15">
      <c r="A71" s="56"/>
      <c r="B71" s="57">
        <v>2221</v>
      </c>
      <c r="C71" s="58">
        <v>2329</v>
      </c>
      <c r="D71" s="52" t="s">
        <v>70</v>
      </c>
      <c r="E71" s="29">
        <v>0</v>
      </c>
      <c r="F71" s="30">
        <v>0</v>
      </c>
      <c r="G71" s="31">
        <v>16.4</v>
      </c>
      <c r="H71" s="25" t="e">
        <f t="shared" si="1"/>
        <v>#DIV/0!</v>
      </c>
    </row>
    <row r="72" spans="1:8" ht="15">
      <c r="A72" s="59"/>
      <c r="B72" s="58">
        <v>3326</v>
      </c>
      <c r="C72" s="24">
        <v>3122</v>
      </c>
      <c r="D72" s="24" t="s">
        <v>71</v>
      </c>
      <c r="E72" s="60">
        <v>0</v>
      </c>
      <c r="F72" s="26">
        <v>0</v>
      </c>
      <c r="G72" s="27">
        <v>57</v>
      </c>
      <c r="H72" s="25" t="e">
        <f t="shared" si="1"/>
        <v>#DIV/0!</v>
      </c>
    </row>
    <row r="73" spans="1:8" ht="15">
      <c r="A73" s="59"/>
      <c r="B73" s="58">
        <v>3421</v>
      </c>
      <c r="C73" s="24">
        <v>3122</v>
      </c>
      <c r="D73" s="24" t="s">
        <v>72</v>
      </c>
      <c r="E73" s="60">
        <v>0</v>
      </c>
      <c r="F73" s="26">
        <v>1402</v>
      </c>
      <c r="G73" s="27">
        <v>1402</v>
      </c>
      <c r="H73" s="25">
        <f t="shared" si="1"/>
        <v>100</v>
      </c>
    </row>
    <row r="74" spans="1:8" ht="15">
      <c r="A74" s="59"/>
      <c r="B74" s="58">
        <v>3631</v>
      </c>
      <c r="C74" s="24">
        <v>2324</v>
      </c>
      <c r="D74" s="24" t="s">
        <v>73</v>
      </c>
      <c r="E74" s="60">
        <v>0</v>
      </c>
      <c r="F74" s="26">
        <v>0</v>
      </c>
      <c r="G74" s="27">
        <v>53.6</v>
      </c>
      <c r="H74" s="25" t="e">
        <f t="shared" si="1"/>
        <v>#DIV/0!</v>
      </c>
    </row>
    <row r="75" spans="1:8" ht="15">
      <c r="A75" s="59"/>
      <c r="B75" s="58">
        <v>3635</v>
      </c>
      <c r="C75" s="24">
        <v>2321</v>
      </c>
      <c r="D75" s="24" t="s">
        <v>74</v>
      </c>
      <c r="E75" s="60">
        <v>0</v>
      </c>
      <c r="F75" s="26">
        <v>0</v>
      </c>
      <c r="G75" s="27">
        <v>25.5</v>
      </c>
      <c r="H75" s="25" t="e">
        <f t="shared" si="1"/>
        <v>#DIV/0!</v>
      </c>
    </row>
    <row r="76" spans="1:8" ht="15">
      <c r="A76" s="59"/>
      <c r="B76" s="58">
        <v>3725</v>
      </c>
      <c r="C76" s="24">
        <v>2324</v>
      </c>
      <c r="D76" s="24" t="s">
        <v>75</v>
      </c>
      <c r="E76" s="60">
        <v>0</v>
      </c>
      <c r="F76" s="26">
        <v>0</v>
      </c>
      <c r="G76" s="27">
        <v>1782.4</v>
      </c>
      <c r="H76" s="25" t="e">
        <f t="shared" si="1"/>
        <v>#DIV/0!</v>
      </c>
    </row>
    <row r="77" spans="1:8" ht="15">
      <c r="A77" s="59"/>
      <c r="B77" s="58">
        <v>3745</v>
      </c>
      <c r="C77" s="24">
        <v>2321</v>
      </c>
      <c r="D77" s="24" t="s">
        <v>76</v>
      </c>
      <c r="E77" s="60">
        <v>0</v>
      </c>
      <c r="F77" s="26">
        <v>132</v>
      </c>
      <c r="G77" s="31">
        <v>132</v>
      </c>
      <c r="H77" s="25">
        <f t="shared" si="1"/>
        <v>100</v>
      </c>
    </row>
    <row r="78" spans="1:8" ht="15">
      <c r="A78" s="59"/>
      <c r="B78" s="58">
        <v>3745</v>
      </c>
      <c r="C78" s="24">
        <v>2324</v>
      </c>
      <c r="D78" s="24" t="s">
        <v>77</v>
      </c>
      <c r="E78" s="60">
        <v>0</v>
      </c>
      <c r="F78" s="26">
        <v>0</v>
      </c>
      <c r="G78" s="27">
        <v>2.8</v>
      </c>
      <c r="H78" s="25" t="e">
        <f t="shared" si="1"/>
        <v>#DIV/0!</v>
      </c>
    </row>
    <row r="79" spans="1:8" ht="15" hidden="1">
      <c r="A79" s="59"/>
      <c r="B79" s="58"/>
      <c r="C79" s="24"/>
      <c r="D79" s="52"/>
      <c r="E79" s="60">
        <v>0</v>
      </c>
      <c r="F79" s="26">
        <v>0</v>
      </c>
      <c r="G79" s="27"/>
      <c r="H79" s="25" t="e">
        <f t="shared" si="1"/>
        <v>#DIV/0!</v>
      </c>
    </row>
    <row r="80" spans="1:8" ht="15.75" thickBot="1">
      <c r="A80" s="61"/>
      <c r="B80" s="62"/>
      <c r="C80" s="62"/>
      <c r="D80" s="62"/>
      <c r="E80" s="63"/>
      <c r="F80" s="64"/>
      <c r="G80" s="45"/>
      <c r="H80" s="63"/>
    </row>
    <row r="81" spans="1:8" s="40" customFormat="1" ht="21.75" customHeight="1" thickBot="1" thickTop="1">
      <c r="A81" s="65"/>
      <c r="B81" s="35"/>
      <c r="C81" s="35"/>
      <c r="D81" s="36" t="s">
        <v>78</v>
      </c>
      <c r="E81" s="37">
        <f>SUM(E52:E80)</f>
        <v>19800</v>
      </c>
      <c r="F81" s="38">
        <f>SUM(F52:F80)</f>
        <v>30527.399999999998</v>
      </c>
      <c r="G81" s="39">
        <f>SUM(G54:G78)</f>
        <v>9414.4</v>
      </c>
      <c r="H81" s="37">
        <f>(G81/F81)*100</f>
        <v>30.839180539449806</v>
      </c>
    </row>
    <row r="82" spans="1:8" ht="15" customHeight="1">
      <c r="A82" s="66"/>
      <c r="B82" s="66"/>
      <c r="C82" s="66"/>
      <c r="D82" s="7"/>
      <c r="E82" s="67"/>
      <c r="F82" s="67"/>
      <c r="G82" s="3"/>
      <c r="H82" s="3"/>
    </row>
    <row r="83" spans="1:8" ht="15" customHeight="1">
      <c r="A83" s="66"/>
      <c r="B83" s="66"/>
      <c r="C83" s="66"/>
      <c r="D83" s="7"/>
      <c r="E83" s="67"/>
      <c r="F83" s="67"/>
      <c r="G83" s="67"/>
      <c r="H83" s="67"/>
    </row>
    <row r="84" spans="1:8" ht="15" customHeight="1" thickBot="1">
      <c r="A84" s="66"/>
      <c r="B84" s="66"/>
      <c r="C84" s="66"/>
      <c r="D84" s="7"/>
      <c r="E84" s="67"/>
      <c r="F84" s="67"/>
      <c r="G84" s="67"/>
      <c r="H84" s="67"/>
    </row>
    <row r="85" spans="1:8" ht="15.75">
      <c r="A85" s="12" t="s">
        <v>3</v>
      </c>
      <c r="B85" s="12" t="s">
        <v>4</v>
      </c>
      <c r="C85" s="12" t="s">
        <v>5</v>
      </c>
      <c r="D85" s="13" t="s">
        <v>6</v>
      </c>
      <c r="E85" s="14" t="s">
        <v>7</v>
      </c>
      <c r="F85" s="14" t="s">
        <v>7</v>
      </c>
      <c r="G85" s="14" t="s">
        <v>8</v>
      </c>
      <c r="H85" s="14" t="s">
        <v>9</v>
      </c>
    </row>
    <row r="86" spans="1:8" ht="15.75" customHeight="1" thickBot="1">
      <c r="A86" s="15"/>
      <c r="B86" s="15"/>
      <c r="C86" s="15"/>
      <c r="D86" s="16"/>
      <c r="E86" s="17" t="s">
        <v>10</v>
      </c>
      <c r="F86" s="17" t="s">
        <v>11</v>
      </c>
      <c r="G86" s="18" t="s">
        <v>12</v>
      </c>
      <c r="H86" s="17" t="s">
        <v>13</v>
      </c>
    </row>
    <row r="87" spans="1:8" ht="16.5" customHeight="1" thickTop="1">
      <c r="A87" s="42">
        <v>30</v>
      </c>
      <c r="B87" s="19"/>
      <c r="C87" s="19"/>
      <c r="D87" s="20" t="s">
        <v>79</v>
      </c>
      <c r="E87" s="68"/>
      <c r="F87" s="69"/>
      <c r="G87" s="70"/>
      <c r="H87" s="68"/>
    </row>
    <row r="88" spans="1:8" ht="15" customHeight="1">
      <c r="A88" s="71"/>
      <c r="B88" s="72"/>
      <c r="C88" s="72"/>
      <c r="D88" s="72" t="s">
        <v>80</v>
      </c>
      <c r="E88" s="25"/>
      <c r="F88" s="26"/>
      <c r="G88" s="27"/>
      <c r="H88" s="25"/>
    </row>
    <row r="89" spans="1:8" ht="15" customHeight="1">
      <c r="A89" s="71"/>
      <c r="B89" s="72"/>
      <c r="C89" s="72"/>
      <c r="D89" s="72"/>
      <c r="E89" s="21"/>
      <c r="F89" s="22"/>
      <c r="G89" s="23"/>
      <c r="H89" s="25"/>
    </row>
    <row r="90" spans="1:8" ht="15" customHeight="1">
      <c r="A90" s="71"/>
      <c r="B90" s="72"/>
      <c r="C90" s="73">
        <v>1342</v>
      </c>
      <c r="D90" s="73" t="s">
        <v>81</v>
      </c>
      <c r="E90" s="74">
        <v>50</v>
      </c>
      <c r="F90" s="22">
        <v>3</v>
      </c>
      <c r="G90" s="23">
        <v>3.1</v>
      </c>
      <c r="H90" s="25">
        <f aca="true" t="shared" si="2" ref="H90:H128">(G90/F90)*100</f>
        <v>103.33333333333334</v>
      </c>
    </row>
    <row r="91" spans="1:8" ht="15">
      <c r="A91" s="75"/>
      <c r="B91" s="73"/>
      <c r="C91" s="73">
        <v>1343</v>
      </c>
      <c r="D91" s="73" t="s">
        <v>82</v>
      </c>
      <c r="E91" s="74">
        <v>1000</v>
      </c>
      <c r="F91" s="22">
        <v>80</v>
      </c>
      <c r="G91" s="23">
        <v>80.3</v>
      </c>
      <c r="H91" s="25">
        <f t="shared" si="2"/>
        <v>100.37499999999999</v>
      </c>
    </row>
    <row r="92" spans="1:8" ht="15">
      <c r="A92" s="59"/>
      <c r="B92" s="24"/>
      <c r="C92" s="24">
        <v>1345</v>
      </c>
      <c r="D92" s="24" t="s">
        <v>83</v>
      </c>
      <c r="E92" s="76">
        <v>150</v>
      </c>
      <c r="F92" s="77">
        <v>36.5</v>
      </c>
      <c r="G92" s="78">
        <v>36.6</v>
      </c>
      <c r="H92" s="25">
        <f t="shared" si="2"/>
        <v>100.27397260273973</v>
      </c>
    </row>
    <row r="93" spans="1:8" ht="15">
      <c r="A93" s="59"/>
      <c r="B93" s="24"/>
      <c r="C93" s="24">
        <v>1361</v>
      </c>
      <c r="D93" s="24" t="s">
        <v>15</v>
      </c>
      <c r="E93" s="79">
        <v>60</v>
      </c>
      <c r="F93" s="77">
        <v>0.2</v>
      </c>
      <c r="G93" s="78">
        <v>0.2</v>
      </c>
      <c r="H93" s="25">
        <f t="shared" si="2"/>
        <v>100</v>
      </c>
    </row>
    <row r="94" spans="1:8" ht="15">
      <c r="A94" s="59"/>
      <c r="B94" s="24"/>
      <c r="C94" s="24">
        <v>2460</v>
      </c>
      <c r="D94" s="24" t="s">
        <v>84</v>
      </c>
      <c r="E94" s="79">
        <v>0</v>
      </c>
      <c r="F94" s="77">
        <v>10</v>
      </c>
      <c r="G94" s="27">
        <v>10</v>
      </c>
      <c r="H94" s="25">
        <f t="shared" si="2"/>
        <v>100</v>
      </c>
    </row>
    <row r="95" spans="1:8" ht="15" customHeight="1">
      <c r="A95" s="59">
        <v>98005</v>
      </c>
      <c r="B95" s="24"/>
      <c r="C95" s="24">
        <v>4111</v>
      </c>
      <c r="D95" s="24" t="s">
        <v>85</v>
      </c>
      <c r="E95" s="79">
        <v>0</v>
      </c>
      <c r="F95" s="77">
        <v>129.8</v>
      </c>
      <c r="G95" s="78">
        <v>129.8</v>
      </c>
      <c r="H95" s="25">
        <f t="shared" si="2"/>
        <v>100</v>
      </c>
    </row>
    <row r="96" spans="1:9" ht="15" customHeight="1">
      <c r="A96" s="59">
        <v>98116</v>
      </c>
      <c r="B96" s="24"/>
      <c r="C96" s="24">
        <v>4111</v>
      </c>
      <c r="D96" s="24" t="s">
        <v>86</v>
      </c>
      <c r="E96" s="79">
        <v>0</v>
      </c>
      <c r="F96" s="77">
        <v>2878.3</v>
      </c>
      <c r="G96" s="78">
        <v>2878.3</v>
      </c>
      <c r="H96" s="25">
        <f t="shared" si="2"/>
        <v>100</v>
      </c>
      <c r="I96" s="34"/>
    </row>
    <row r="97" spans="1:8" ht="15" customHeight="1">
      <c r="A97" s="59">
        <v>98216</v>
      </c>
      <c r="B97" s="24"/>
      <c r="C97" s="24">
        <v>4111</v>
      </c>
      <c r="D97" s="24" t="s">
        <v>87</v>
      </c>
      <c r="E97" s="79">
        <v>0</v>
      </c>
      <c r="F97" s="77">
        <v>4980</v>
      </c>
      <c r="G97" s="78">
        <v>4980.1</v>
      </c>
      <c r="H97" s="25">
        <f t="shared" si="2"/>
        <v>100.00200803212853</v>
      </c>
    </row>
    <row r="98" spans="1:8" ht="14.25" customHeight="1">
      <c r="A98" s="59"/>
      <c r="B98" s="24"/>
      <c r="C98" s="24">
        <v>4116</v>
      </c>
      <c r="D98" s="24" t="s">
        <v>88</v>
      </c>
      <c r="E98" s="79">
        <v>0</v>
      </c>
      <c r="F98" s="77">
        <v>885.6</v>
      </c>
      <c r="G98" s="78">
        <v>1290.9</v>
      </c>
      <c r="H98" s="25">
        <f t="shared" si="2"/>
        <v>145.76558265582656</v>
      </c>
    </row>
    <row r="99" spans="1:8" ht="15" customHeight="1">
      <c r="A99" s="59"/>
      <c r="B99" s="24"/>
      <c r="C99" s="24">
        <v>4121</v>
      </c>
      <c r="D99" s="24" t="s">
        <v>89</v>
      </c>
      <c r="E99" s="79">
        <v>0</v>
      </c>
      <c r="F99" s="77">
        <v>137</v>
      </c>
      <c r="G99" s="78">
        <v>107</v>
      </c>
      <c r="H99" s="25">
        <f t="shared" si="2"/>
        <v>78.1021897810219</v>
      </c>
    </row>
    <row r="100" spans="1:8" ht="15" customHeight="1">
      <c r="A100" s="59"/>
      <c r="B100" s="24"/>
      <c r="C100" s="24">
        <v>4122</v>
      </c>
      <c r="D100" s="24" t="s">
        <v>90</v>
      </c>
      <c r="E100" s="79">
        <v>0</v>
      </c>
      <c r="F100" s="77">
        <v>15.3</v>
      </c>
      <c r="G100" s="27">
        <v>15.3</v>
      </c>
      <c r="H100" s="25">
        <f t="shared" si="2"/>
        <v>100</v>
      </c>
    </row>
    <row r="101" spans="1:8" ht="15" customHeight="1">
      <c r="A101" s="59"/>
      <c r="B101" s="24"/>
      <c r="C101" s="24">
        <v>4222</v>
      </c>
      <c r="D101" s="24" t="s">
        <v>91</v>
      </c>
      <c r="E101" s="79">
        <v>0</v>
      </c>
      <c r="F101" s="77">
        <v>350</v>
      </c>
      <c r="G101" s="78">
        <v>350</v>
      </c>
      <c r="H101" s="25">
        <f t="shared" si="2"/>
        <v>100</v>
      </c>
    </row>
    <row r="102" spans="1:8" ht="15" hidden="1">
      <c r="A102" s="59"/>
      <c r="B102" s="24"/>
      <c r="C102" s="24">
        <v>4132</v>
      </c>
      <c r="D102" s="24" t="s">
        <v>92</v>
      </c>
      <c r="E102" s="79"/>
      <c r="F102" s="77"/>
      <c r="G102" s="78"/>
      <c r="H102" s="25" t="e">
        <f t="shared" si="2"/>
        <v>#DIV/0!</v>
      </c>
    </row>
    <row r="103" spans="1:8" ht="15" hidden="1">
      <c r="A103" s="59"/>
      <c r="B103" s="24"/>
      <c r="C103" s="24">
        <v>4216</v>
      </c>
      <c r="D103" s="24" t="s">
        <v>93</v>
      </c>
      <c r="E103" s="79"/>
      <c r="F103" s="77"/>
      <c r="G103" s="78"/>
      <c r="H103" s="25" t="e">
        <f t="shared" si="2"/>
        <v>#DIV/0!</v>
      </c>
    </row>
    <row r="104" spans="1:8" ht="15" customHeight="1" hidden="1">
      <c r="A104" s="59"/>
      <c r="B104" s="24"/>
      <c r="C104" s="24">
        <v>4222</v>
      </c>
      <c r="D104" s="24" t="s">
        <v>94</v>
      </c>
      <c r="E104" s="79"/>
      <c r="F104" s="77"/>
      <c r="G104" s="78"/>
      <c r="H104" s="25" t="e">
        <f t="shared" si="2"/>
        <v>#DIV/0!</v>
      </c>
    </row>
    <row r="105" spans="1:8" ht="15">
      <c r="A105" s="59"/>
      <c r="B105" s="24">
        <v>2219</v>
      </c>
      <c r="C105" s="24">
        <v>2133</v>
      </c>
      <c r="D105" s="24" t="s">
        <v>95</v>
      </c>
      <c r="E105" s="79">
        <v>80</v>
      </c>
      <c r="F105" s="77">
        <v>0</v>
      </c>
      <c r="G105" s="78">
        <v>0</v>
      </c>
      <c r="H105" s="25" t="e">
        <f t="shared" si="2"/>
        <v>#DIV/0!</v>
      </c>
    </row>
    <row r="106" spans="1:8" ht="15">
      <c r="A106" s="59"/>
      <c r="B106" s="24">
        <v>2219</v>
      </c>
      <c r="C106" s="24">
        <v>2329</v>
      </c>
      <c r="D106" s="24" t="s">
        <v>96</v>
      </c>
      <c r="E106" s="25">
        <v>5600</v>
      </c>
      <c r="F106" s="26">
        <v>403.5</v>
      </c>
      <c r="G106" s="27">
        <v>409.1</v>
      </c>
      <c r="H106" s="25">
        <f t="shared" si="2"/>
        <v>101.38785625774473</v>
      </c>
    </row>
    <row r="107" spans="1:8" ht="15" hidden="1">
      <c r="A107" s="59"/>
      <c r="B107" s="24">
        <v>2229</v>
      </c>
      <c r="C107" s="24">
        <v>2324</v>
      </c>
      <c r="D107" s="24" t="s">
        <v>97</v>
      </c>
      <c r="E107" s="21"/>
      <c r="F107" s="22"/>
      <c r="G107" s="23"/>
      <c r="H107" s="25" t="e">
        <f t="shared" si="2"/>
        <v>#DIV/0!</v>
      </c>
    </row>
    <row r="108" spans="1:8" ht="15" hidden="1">
      <c r="A108" s="59"/>
      <c r="B108" s="24">
        <v>2221</v>
      </c>
      <c r="C108" s="24">
        <v>2329</v>
      </c>
      <c r="D108" s="24" t="s">
        <v>98</v>
      </c>
      <c r="E108" s="21"/>
      <c r="F108" s="22"/>
      <c r="G108" s="23"/>
      <c r="H108" s="25" t="e">
        <f t="shared" si="2"/>
        <v>#DIV/0!</v>
      </c>
    </row>
    <row r="109" spans="1:8" ht="15">
      <c r="A109" s="59"/>
      <c r="B109" s="24">
        <v>3341</v>
      </c>
      <c r="C109" s="24">
        <v>2111</v>
      </c>
      <c r="D109" s="24" t="s">
        <v>99</v>
      </c>
      <c r="E109" s="80">
        <v>5</v>
      </c>
      <c r="F109" s="81">
        <v>5</v>
      </c>
      <c r="G109" s="82">
        <v>3.9</v>
      </c>
      <c r="H109" s="25">
        <f t="shared" si="2"/>
        <v>78</v>
      </c>
    </row>
    <row r="110" spans="1:8" ht="15">
      <c r="A110" s="59"/>
      <c r="B110" s="24">
        <v>3349</v>
      </c>
      <c r="C110" s="24">
        <v>2111</v>
      </c>
      <c r="D110" s="24" t="s">
        <v>100</v>
      </c>
      <c r="E110" s="80">
        <v>0</v>
      </c>
      <c r="F110" s="81">
        <v>1124</v>
      </c>
      <c r="G110" s="82">
        <v>788.1</v>
      </c>
      <c r="H110" s="25">
        <f t="shared" si="2"/>
        <v>70.11565836298934</v>
      </c>
    </row>
    <row r="111" spans="1:8" ht="15">
      <c r="A111" s="59"/>
      <c r="B111" s="24">
        <v>3631</v>
      </c>
      <c r="C111" s="24">
        <v>2133</v>
      </c>
      <c r="D111" s="24" t="s">
        <v>101</v>
      </c>
      <c r="E111" s="60">
        <v>500</v>
      </c>
      <c r="F111" s="26">
        <v>130.1</v>
      </c>
      <c r="G111" s="27">
        <v>130.1</v>
      </c>
      <c r="H111" s="25">
        <f t="shared" si="2"/>
        <v>100</v>
      </c>
    </row>
    <row r="112" spans="1:8" ht="15">
      <c r="A112" s="59"/>
      <c r="B112" s="24">
        <v>3632</v>
      </c>
      <c r="C112" s="24">
        <v>2111</v>
      </c>
      <c r="D112" s="24" t="s">
        <v>102</v>
      </c>
      <c r="E112" s="60">
        <v>400</v>
      </c>
      <c r="F112" s="26">
        <v>130.5</v>
      </c>
      <c r="G112" s="27">
        <v>130.6</v>
      </c>
      <c r="H112" s="25">
        <f t="shared" si="2"/>
        <v>100.07662835249043</v>
      </c>
    </row>
    <row r="113" spans="1:8" ht="15">
      <c r="A113" s="59"/>
      <c r="B113" s="24">
        <v>3632</v>
      </c>
      <c r="C113" s="24">
        <v>2132</v>
      </c>
      <c r="D113" s="24" t="s">
        <v>103</v>
      </c>
      <c r="E113" s="60">
        <v>25</v>
      </c>
      <c r="F113" s="26">
        <v>0</v>
      </c>
      <c r="G113" s="27">
        <v>0</v>
      </c>
      <c r="H113" s="25" t="e">
        <f t="shared" si="2"/>
        <v>#DIV/0!</v>
      </c>
    </row>
    <row r="114" spans="1:8" ht="15">
      <c r="A114" s="59"/>
      <c r="B114" s="24">
        <v>3632</v>
      </c>
      <c r="C114" s="24">
        <v>2329</v>
      </c>
      <c r="D114" s="24" t="s">
        <v>104</v>
      </c>
      <c r="E114" s="60">
        <v>100</v>
      </c>
      <c r="F114" s="26">
        <v>17.4</v>
      </c>
      <c r="G114" s="27">
        <v>17.4</v>
      </c>
      <c r="H114" s="25">
        <f t="shared" si="2"/>
        <v>100</v>
      </c>
    </row>
    <row r="115" spans="1:8" ht="15">
      <c r="A115" s="59"/>
      <c r="B115" s="24">
        <v>5512</v>
      </c>
      <c r="C115" s="24">
        <v>2111</v>
      </c>
      <c r="D115" s="24" t="s">
        <v>105</v>
      </c>
      <c r="E115" s="25">
        <v>0</v>
      </c>
      <c r="F115" s="26">
        <v>0</v>
      </c>
      <c r="G115" s="27">
        <v>10</v>
      </c>
      <c r="H115" s="25" t="e">
        <f t="shared" si="2"/>
        <v>#DIV/0!</v>
      </c>
    </row>
    <row r="116" spans="1:8" ht="15">
      <c r="A116" s="59"/>
      <c r="B116" s="24">
        <v>5512</v>
      </c>
      <c r="C116" s="24">
        <v>2324</v>
      </c>
      <c r="D116" s="24" t="s">
        <v>106</v>
      </c>
      <c r="E116" s="25">
        <v>0</v>
      </c>
      <c r="F116" s="26">
        <v>0</v>
      </c>
      <c r="G116" s="27">
        <v>14.3</v>
      </c>
      <c r="H116" s="25" t="e">
        <f t="shared" si="2"/>
        <v>#DIV/0!</v>
      </c>
    </row>
    <row r="117" spans="1:8" ht="15">
      <c r="A117" s="59"/>
      <c r="B117" s="24">
        <v>6171</v>
      </c>
      <c r="C117" s="24">
        <v>2111</v>
      </c>
      <c r="D117" s="24" t="s">
        <v>107</v>
      </c>
      <c r="E117" s="80">
        <v>150</v>
      </c>
      <c r="F117" s="81">
        <v>150</v>
      </c>
      <c r="G117" s="82">
        <v>198.9</v>
      </c>
      <c r="H117" s="25">
        <f t="shared" si="2"/>
        <v>132.6</v>
      </c>
    </row>
    <row r="118" spans="1:8" ht="15">
      <c r="A118" s="59"/>
      <c r="B118" s="24">
        <v>6171</v>
      </c>
      <c r="C118" s="24">
        <v>2131</v>
      </c>
      <c r="D118" s="24" t="s">
        <v>108</v>
      </c>
      <c r="E118" s="76">
        <v>250</v>
      </c>
      <c r="F118" s="77">
        <v>250</v>
      </c>
      <c r="G118" s="78">
        <v>15.6</v>
      </c>
      <c r="H118" s="25">
        <f t="shared" si="2"/>
        <v>6.239999999999999</v>
      </c>
    </row>
    <row r="119" spans="1:8" ht="15">
      <c r="A119" s="59"/>
      <c r="B119" s="24">
        <v>6171</v>
      </c>
      <c r="C119" s="24">
        <v>2132</v>
      </c>
      <c r="D119" s="24" t="s">
        <v>109</v>
      </c>
      <c r="E119" s="60">
        <v>50</v>
      </c>
      <c r="F119" s="26">
        <v>50</v>
      </c>
      <c r="G119" s="27">
        <v>110</v>
      </c>
      <c r="H119" s="25">
        <f t="shared" si="2"/>
        <v>220.00000000000003</v>
      </c>
    </row>
    <row r="120" spans="1:8" ht="15" hidden="1">
      <c r="A120" s="59"/>
      <c r="B120" s="24">
        <v>6171</v>
      </c>
      <c r="C120" s="24">
        <v>2210</v>
      </c>
      <c r="D120" s="24" t="s">
        <v>110</v>
      </c>
      <c r="E120" s="29"/>
      <c r="F120" s="30"/>
      <c r="G120" s="31"/>
      <c r="H120" s="25" t="e">
        <f t="shared" si="2"/>
        <v>#DIV/0!</v>
      </c>
    </row>
    <row r="121" spans="1:8" ht="15" hidden="1">
      <c r="A121" s="59"/>
      <c r="B121" s="24">
        <v>6171</v>
      </c>
      <c r="C121" s="24">
        <v>2310</v>
      </c>
      <c r="D121" s="24" t="s">
        <v>111</v>
      </c>
      <c r="E121" s="25"/>
      <c r="F121" s="26"/>
      <c r="G121" s="27"/>
      <c r="H121" s="25" t="e">
        <f t="shared" si="2"/>
        <v>#DIV/0!</v>
      </c>
    </row>
    <row r="122" spans="1:8" ht="15" hidden="1">
      <c r="A122" s="59"/>
      <c r="B122" s="24">
        <v>6171</v>
      </c>
      <c r="C122" s="24">
        <v>2310</v>
      </c>
      <c r="D122" s="24" t="s">
        <v>111</v>
      </c>
      <c r="E122" s="25"/>
      <c r="F122" s="26"/>
      <c r="G122" s="27"/>
      <c r="H122" s="25" t="e">
        <f t="shared" si="2"/>
        <v>#DIV/0!</v>
      </c>
    </row>
    <row r="123" spans="1:8" ht="15">
      <c r="A123" s="59"/>
      <c r="B123" s="24">
        <v>6171</v>
      </c>
      <c r="C123" s="24">
        <v>2133</v>
      </c>
      <c r="D123" s="24" t="s">
        <v>112</v>
      </c>
      <c r="E123" s="83">
        <v>90</v>
      </c>
      <c r="F123" s="81">
        <v>0</v>
      </c>
      <c r="G123" s="82">
        <v>0</v>
      </c>
      <c r="H123" s="25" t="e">
        <f t="shared" si="2"/>
        <v>#DIV/0!</v>
      </c>
    </row>
    <row r="124" spans="1:8" ht="15" hidden="1">
      <c r="A124" s="59"/>
      <c r="B124" s="24">
        <v>6171</v>
      </c>
      <c r="C124" s="24">
        <v>2321</v>
      </c>
      <c r="D124" s="24" t="s">
        <v>113</v>
      </c>
      <c r="E124" s="83"/>
      <c r="F124" s="81"/>
      <c r="G124" s="82"/>
      <c r="H124" s="25" t="e">
        <f t="shared" si="2"/>
        <v>#DIV/0!</v>
      </c>
    </row>
    <row r="125" spans="1:8" ht="15">
      <c r="A125" s="59"/>
      <c r="B125" s="24">
        <v>6171</v>
      </c>
      <c r="C125" s="24">
        <v>2212</v>
      </c>
      <c r="D125" s="24" t="s">
        <v>114</v>
      </c>
      <c r="E125" s="83">
        <v>0</v>
      </c>
      <c r="F125" s="81">
        <v>200</v>
      </c>
      <c r="G125" s="82">
        <v>33.2</v>
      </c>
      <c r="H125" s="25">
        <f t="shared" si="2"/>
        <v>16.6</v>
      </c>
    </row>
    <row r="126" spans="1:8" ht="15">
      <c r="A126" s="59"/>
      <c r="B126" s="24">
        <v>6171</v>
      </c>
      <c r="C126" s="24">
        <v>2322</v>
      </c>
      <c r="D126" s="24" t="s">
        <v>115</v>
      </c>
      <c r="E126" s="60">
        <v>0</v>
      </c>
      <c r="F126" s="26">
        <v>0</v>
      </c>
      <c r="G126" s="27">
        <v>27.3</v>
      </c>
      <c r="H126" s="25" t="e">
        <f t="shared" si="2"/>
        <v>#DIV/0!</v>
      </c>
    </row>
    <row r="127" spans="1:8" ht="15">
      <c r="A127" s="59"/>
      <c r="B127" s="24">
        <v>6171</v>
      </c>
      <c r="C127" s="24">
        <v>2324</v>
      </c>
      <c r="D127" s="24" t="s">
        <v>116</v>
      </c>
      <c r="E127" s="60">
        <v>50</v>
      </c>
      <c r="F127" s="26">
        <v>50</v>
      </c>
      <c r="G127" s="27">
        <v>44.4</v>
      </c>
      <c r="H127" s="25">
        <f t="shared" si="2"/>
        <v>88.8</v>
      </c>
    </row>
    <row r="128" spans="1:8" ht="15">
      <c r="A128" s="59"/>
      <c r="B128" s="24">
        <v>6171</v>
      </c>
      <c r="C128" s="24">
        <v>2329</v>
      </c>
      <c r="D128" s="24" t="s">
        <v>117</v>
      </c>
      <c r="E128" s="60">
        <v>0</v>
      </c>
      <c r="F128" s="26">
        <v>0</v>
      </c>
      <c r="G128" s="27">
        <v>4</v>
      </c>
      <c r="H128" s="25" t="e">
        <f t="shared" si="2"/>
        <v>#DIV/0!</v>
      </c>
    </row>
    <row r="129" spans="1:8" ht="15" hidden="1">
      <c r="A129" s="61"/>
      <c r="B129" s="62">
        <v>6171</v>
      </c>
      <c r="C129" s="62">
        <v>3113</v>
      </c>
      <c r="D129" s="62" t="s">
        <v>118</v>
      </c>
      <c r="E129" s="63">
        <v>0</v>
      </c>
      <c r="F129" s="64">
        <v>0</v>
      </c>
      <c r="G129" s="45"/>
      <c r="H129" s="63" t="e">
        <f>(#REF!/F129)*100</f>
        <v>#REF!</v>
      </c>
    </row>
    <row r="130" spans="1:8" ht="21.75" customHeight="1" thickBot="1">
      <c r="A130" s="84"/>
      <c r="B130" s="85"/>
      <c r="C130" s="85"/>
      <c r="D130" s="85"/>
      <c r="E130" s="86"/>
      <c r="F130" s="87"/>
      <c r="G130" s="88"/>
      <c r="H130" s="86"/>
    </row>
    <row r="131" spans="1:8" s="40" customFormat="1" ht="21.75" customHeight="1" thickBot="1" thickTop="1">
      <c r="A131" s="89"/>
      <c r="B131" s="90"/>
      <c r="C131" s="90"/>
      <c r="D131" s="91" t="s">
        <v>119</v>
      </c>
      <c r="E131" s="92">
        <f>SUM(E90:E130)</f>
        <v>8560</v>
      </c>
      <c r="F131" s="93">
        <f>SUM(F90:F130)</f>
        <v>12016.199999999999</v>
      </c>
      <c r="G131" s="94">
        <f>SUM(G90:G130)</f>
        <v>11818.5</v>
      </c>
      <c r="H131" s="37">
        <f>(G131/F131)*100</f>
        <v>98.35472112647926</v>
      </c>
    </row>
    <row r="132" spans="1:8" ht="15" customHeight="1">
      <c r="A132" s="66"/>
      <c r="B132" s="66"/>
      <c r="C132" s="66"/>
      <c r="D132" s="7"/>
      <c r="E132" s="67"/>
      <c r="F132" s="67"/>
      <c r="G132" s="67"/>
      <c r="H132" s="67"/>
    </row>
    <row r="133" spans="1:8" ht="15" customHeight="1">
      <c r="A133" s="66"/>
      <c r="B133" s="66"/>
      <c r="C133" s="66"/>
      <c r="D133" s="7"/>
      <c r="E133" s="67"/>
      <c r="F133" s="67"/>
      <c r="G133" s="67"/>
      <c r="H133" s="67"/>
    </row>
    <row r="134" spans="1:8" ht="12.75" customHeight="1" hidden="1">
      <c r="A134" s="66"/>
      <c r="B134" s="66"/>
      <c r="C134" s="66"/>
      <c r="D134" s="7"/>
      <c r="E134" s="67"/>
      <c r="F134" s="67"/>
      <c r="G134" s="67"/>
      <c r="H134" s="67"/>
    </row>
    <row r="135" spans="1:8" ht="15" customHeight="1" thickBot="1">
      <c r="A135" s="66"/>
      <c r="B135" s="66"/>
      <c r="C135" s="66"/>
      <c r="D135" s="7"/>
      <c r="E135" s="67"/>
      <c r="F135" s="67"/>
      <c r="G135" s="67"/>
      <c r="H135" s="67"/>
    </row>
    <row r="136" spans="1:8" ht="15.75">
      <c r="A136" s="12" t="s">
        <v>3</v>
      </c>
      <c r="B136" s="12" t="s">
        <v>4</v>
      </c>
      <c r="C136" s="12" t="s">
        <v>5</v>
      </c>
      <c r="D136" s="13" t="s">
        <v>6</v>
      </c>
      <c r="E136" s="14" t="s">
        <v>7</v>
      </c>
      <c r="F136" s="14" t="s">
        <v>7</v>
      </c>
      <c r="G136" s="14" t="s">
        <v>8</v>
      </c>
      <c r="H136" s="14" t="s">
        <v>9</v>
      </c>
    </row>
    <row r="137" spans="1:8" ht="15.75" customHeight="1" thickBot="1">
      <c r="A137" s="15"/>
      <c r="B137" s="15"/>
      <c r="C137" s="15"/>
      <c r="D137" s="16"/>
      <c r="E137" s="17" t="s">
        <v>10</v>
      </c>
      <c r="F137" s="17" t="s">
        <v>11</v>
      </c>
      <c r="G137" s="18" t="s">
        <v>12</v>
      </c>
      <c r="H137" s="17" t="s">
        <v>13</v>
      </c>
    </row>
    <row r="138" spans="1:8" ht="16.5" customHeight="1" thickTop="1">
      <c r="A138" s="19">
        <v>50</v>
      </c>
      <c r="B138" s="19"/>
      <c r="C138" s="19"/>
      <c r="D138" s="20" t="s">
        <v>120</v>
      </c>
      <c r="E138" s="21"/>
      <c r="F138" s="22"/>
      <c r="G138" s="23"/>
      <c r="H138" s="21"/>
    </row>
    <row r="139" spans="1:8" ht="15" customHeight="1">
      <c r="A139" s="24"/>
      <c r="B139" s="24"/>
      <c r="C139" s="24"/>
      <c r="D139" s="72"/>
      <c r="E139" s="25"/>
      <c r="F139" s="26"/>
      <c r="G139" s="27"/>
      <c r="H139" s="25"/>
    </row>
    <row r="140" spans="1:8" ht="15">
      <c r="A140" s="24"/>
      <c r="B140" s="24"/>
      <c r="C140" s="24">
        <v>1361</v>
      </c>
      <c r="D140" s="24" t="s">
        <v>15</v>
      </c>
      <c r="E140" s="60">
        <v>8</v>
      </c>
      <c r="F140" s="26">
        <v>8</v>
      </c>
      <c r="G140" s="27">
        <v>10.2</v>
      </c>
      <c r="H140" s="25">
        <f aca="true" t="shared" si="3" ref="H140:H160">(G140/F140)*100</f>
        <v>127.49999999999999</v>
      </c>
    </row>
    <row r="141" spans="1:8" ht="15" hidden="1">
      <c r="A141" s="24"/>
      <c r="B141" s="24"/>
      <c r="C141" s="24">
        <v>2460</v>
      </c>
      <c r="D141" s="24" t="s">
        <v>121</v>
      </c>
      <c r="E141" s="25">
        <v>0</v>
      </c>
      <c r="F141" s="26">
        <v>0</v>
      </c>
      <c r="G141" s="27"/>
      <c r="H141" s="25" t="e">
        <f t="shared" si="3"/>
        <v>#DIV/0!</v>
      </c>
    </row>
    <row r="142" spans="1:8" ht="15">
      <c r="A142" s="24">
        <v>13235</v>
      </c>
      <c r="B142" s="24"/>
      <c r="C142" s="24">
        <v>4116</v>
      </c>
      <c r="D142" s="24" t="s">
        <v>122</v>
      </c>
      <c r="E142" s="60">
        <v>109000</v>
      </c>
      <c r="F142" s="26">
        <v>99450</v>
      </c>
      <c r="G142" s="27">
        <v>99441</v>
      </c>
      <c r="H142" s="25">
        <f t="shared" si="3"/>
        <v>99.99095022624435</v>
      </c>
    </row>
    <row r="143" spans="1:8" ht="15">
      <c r="A143" s="24">
        <v>13306</v>
      </c>
      <c r="B143" s="24"/>
      <c r="C143" s="24">
        <v>4116</v>
      </c>
      <c r="D143" s="24" t="s">
        <v>123</v>
      </c>
      <c r="E143" s="60">
        <v>30100</v>
      </c>
      <c r="F143" s="26">
        <v>36000</v>
      </c>
      <c r="G143" s="27">
        <v>33500</v>
      </c>
      <c r="H143" s="25">
        <f t="shared" si="3"/>
        <v>93.05555555555556</v>
      </c>
    </row>
    <row r="144" spans="1:8" ht="15" hidden="1">
      <c r="A144" s="24"/>
      <c r="B144" s="24"/>
      <c r="C144" s="24">
        <v>4116</v>
      </c>
      <c r="D144" s="24" t="s">
        <v>124</v>
      </c>
      <c r="E144" s="25"/>
      <c r="F144" s="26"/>
      <c r="G144" s="27"/>
      <c r="H144" s="25" t="e">
        <f t="shared" si="3"/>
        <v>#DIV/0!</v>
      </c>
    </row>
    <row r="145" spans="1:8" ht="15" hidden="1">
      <c r="A145" s="24">
        <v>434</v>
      </c>
      <c r="B145" s="24"/>
      <c r="C145" s="24">
        <v>4122</v>
      </c>
      <c r="D145" s="24" t="s">
        <v>125</v>
      </c>
      <c r="E145" s="25"/>
      <c r="F145" s="26"/>
      <c r="G145" s="27"/>
      <c r="H145" s="25" t="e">
        <f t="shared" si="3"/>
        <v>#DIV/0!</v>
      </c>
    </row>
    <row r="146" spans="1:8" ht="15" customHeight="1">
      <c r="A146" s="24"/>
      <c r="B146" s="24">
        <v>3599</v>
      </c>
      <c r="C146" s="24">
        <v>2324</v>
      </c>
      <c r="D146" s="24" t="s">
        <v>126</v>
      </c>
      <c r="E146" s="25">
        <v>0</v>
      </c>
      <c r="F146" s="26">
        <v>0</v>
      </c>
      <c r="G146" s="27">
        <v>2.5</v>
      </c>
      <c r="H146" s="25" t="e">
        <f t="shared" si="3"/>
        <v>#DIV/0!</v>
      </c>
    </row>
    <row r="147" spans="1:8" ht="15" customHeight="1">
      <c r="A147" s="24"/>
      <c r="B147" s="24">
        <v>4171</v>
      </c>
      <c r="C147" s="24">
        <v>2229</v>
      </c>
      <c r="D147" s="24" t="s">
        <v>127</v>
      </c>
      <c r="E147" s="25">
        <v>0</v>
      </c>
      <c r="F147" s="26">
        <v>0</v>
      </c>
      <c r="G147" s="27">
        <v>0</v>
      </c>
      <c r="H147" s="25" t="e">
        <f t="shared" si="3"/>
        <v>#DIV/0!</v>
      </c>
    </row>
    <row r="148" spans="1:8" ht="15" customHeight="1">
      <c r="A148" s="24"/>
      <c r="B148" s="24">
        <v>4172</v>
      </c>
      <c r="C148" s="24">
        <v>2229</v>
      </c>
      <c r="D148" s="24" t="s">
        <v>128</v>
      </c>
      <c r="E148" s="25">
        <v>0</v>
      </c>
      <c r="F148" s="26">
        <v>0</v>
      </c>
      <c r="G148" s="27">
        <v>0</v>
      </c>
      <c r="H148" s="25" t="e">
        <f t="shared" si="3"/>
        <v>#DIV/0!</v>
      </c>
    </row>
    <row r="149" spans="1:8" ht="15" customHeight="1">
      <c r="A149" s="24"/>
      <c r="B149" s="24">
        <v>4173</v>
      </c>
      <c r="C149" s="24">
        <v>2229</v>
      </c>
      <c r="D149" s="24" t="s">
        <v>129</v>
      </c>
      <c r="E149" s="25">
        <v>0</v>
      </c>
      <c r="F149" s="26">
        <v>0</v>
      </c>
      <c r="G149" s="27">
        <v>0</v>
      </c>
      <c r="H149" s="25" t="e">
        <f t="shared" si="3"/>
        <v>#DIV/0!</v>
      </c>
    </row>
    <row r="150" spans="1:8" ht="15.75" customHeight="1">
      <c r="A150" s="24"/>
      <c r="B150" s="24">
        <v>4179</v>
      </c>
      <c r="C150" s="24">
        <v>2229</v>
      </c>
      <c r="D150" s="24" t="s">
        <v>130</v>
      </c>
      <c r="E150" s="25">
        <v>0</v>
      </c>
      <c r="F150" s="26">
        <v>0</v>
      </c>
      <c r="G150" s="27">
        <v>0</v>
      </c>
      <c r="H150" s="25" t="e">
        <f t="shared" si="3"/>
        <v>#DIV/0!</v>
      </c>
    </row>
    <row r="151" spans="1:8" ht="15" customHeight="1" hidden="1">
      <c r="A151" s="24"/>
      <c r="B151" s="24">
        <v>4181</v>
      </c>
      <c r="C151" s="24">
        <v>2229</v>
      </c>
      <c r="D151" s="24" t="s">
        <v>131</v>
      </c>
      <c r="E151" s="25"/>
      <c r="F151" s="26"/>
      <c r="G151" s="27"/>
      <c r="H151" s="25" t="e">
        <f t="shared" si="3"/>
        <v>#DIV/0!</v>
      </c>
    </row>
    <row r="152" spans="1:8" ht="15" hidden="1">
      <c r="A152" s="24"/>
      <c r="B152" s="24">
        <v>4182</v>
      </c>
      <c r="C152" s="24">
        <v>2229</v>
      </c>
      <c r="D152" s="24" t="s">
        <v>132</v>
      </c>
      <c r="E152" s="25"/>
      <c r="F152" s="26"/>
      <c r="G152" s="27"/>
      <c r="H152" s="25" t="e">
        <f t="shared" si="3"/>
        <v>#DIV/0!</v>
      </c>
    </row>
    <row r="153" spans="1:8" ht="15" hidden="1">
      <c r="A153" s="24"/>
      <c r="B153" s="24">
        <v>4183</v>
      </c>
      <c r="C153" s="24">
        <v>2229</v>
      </c>
      <c r="D153" s="24" t="s">
        <v>133</v>
      </c>
      <c r="E153" s="25"/>
      <c r="F153" s="26"/>
      <c r="G153" s="27"/>
      <c r="H153" s="25" t="e">
        <f t="shared" si="3"/>
        <v>#DIV/0!</v>
      </c>
    </row>
    <row r="154" spans="1:8" ht="15">
      <c r="A154" s="24"/>
      <c r="B154" s="24">
        <v>4184</v>
      </c>
      <c r="C154" s="24">
        <v>2229</v>
      </c>
      <c r="D154" s="24" t="s">
        <v>134</v>
      </c>
      <c r="E154" s="25">
        <v>0</v>
      </c>
      <c r="F154" s="26">
        <v>0</v>
      </c>
      <c r="G154" s="27">
        <v>0</v>
      </c>
      <c r="H154" s="25" t="e">
        <f t="shared" si="3"/>
        <v>#DIV/0!</v>
      </c>
    </row>
    <row r="155" spans="1:8" ht="15">
      <c r="A155" s="24"/>
      <c r="B155" s="24">
        <v>4185</v>
      </c>
      <c r="C155" s="24">
        <v>2229</v>
      </c>
      <c r="D155" s="24" t="s">
        <v>135</v>
      </c>
      <c r="E155" s="25">
        <v>0</v>
      </c>
      <c r="F155" s="26">
        <v>0</v>
      </c>
      <c r="G155" s="27">
        <v>0</v>
      </c>
      <c r="H155" s="25" t="e">
        <f t="shared" si="3"/>
        <v>#DIV/0!</v>
      </c>
    </row>
    <row r="156" spans="1:8" ht="15" hidden="1">
      <c r="A156" s="24"/>
      <c r="B156" s="24">
        <v>4189</v>
      </c>
      <c r="C156" s="24">
        <v>2229</v>
      </c>
      <c r="D156" s="24" t="s">
        <v>136</v>
      </c>
      <c r="E156" s="25"/>
      <c r="F156" s="26"/>
      <c r="G156" s="27"/>
      <c r="H156" s="25" t="e">
        <f t="shared" si="3"/>
        <v>#DIV/0!</v>
      </c>
    </row>
    <row r="157" spans="1:8" ht="15">
      <c r="A157" s="24"/>
      <c r="B157" s="24">
        <v>4195</v>
      </c>
      <c r="C157" s="24">
        <v>2229</v>
      </c>
      <c r="D157" s="24" t="s">
        <v>137</v>
      </c>
      <c r="E157" s="25">
        <v>0</v>
      </c>
      <c r="F157" s="26">
        <v>0</v>
      </c>
      <c r="G157" s="27">
        <v>6</v>
      </c>
      <c r="H157" s="25" t="e">
        <f t="shared" si="3"/>
        <v>#DIV/0!</v>
      </c>
    </row>
    <row r="158" spans="1:8" ht="15">
      <c r="A158" s="24"/>
      <c r="B158" s="24">
        <v>4399</v>
      </c>
      <c r="C158" s="24">
        <v>2324</v>
      </c>
      <c r="D158" s="24" t="s">
        <v>138</v>
      </c>
      <c r="E158" s="25">
        <v>0</v>
      </c>
      <c r="F158" s="26">
        <v>0</v>
      </c>
      <c r="G158" s="27">
        <v>13.5</v>
      </c>
      <c r="H158" s="25" t="e">
        <f t="shared" si="3"/>
        <v>#DIV/0!</v>
      </c>
    </row>
    <row r="159" spans="1:8" ht="15">
      <c r="A159" s="24"/>
      <c r="B159" s="24">
        <v>6171</v>
      </c>
      <c r="C159" s="24">
        <v>2212</v>
      </c>
      <c r="D159" s="24" t="s">
        <v>139</v>
      </c>
      <c r="E159" s="25">
        <v>0</v>
      </c>
      <c r="F159" s="26">
        <v>0</v>
      </c>
      <c r="G159" s="27">
        <v>6</v>
      </c>
      <c r="H159" s="25" t="e">
        <f t="shared" si="3"/>
        <v>#DIV/0!</v>
      </c>
    </row>
    <row r="160" spans="1:8" ht="15">
      <c r="A160" s="28"/>
      <c r="B160" s="24">
        <v>6171</v>
      </c>
      <c r="C160" s="24">
        <v>2324</v>
      </c>
      <c r="D160" s="24" t="s">
        <v>140</v>
      </c>
      <c r="E160" s="25">
        <v>0</v>
      </c>
      <c r="F160" s="26">
        <v>0</v>
      </c>
      <c r="G160" s="27">
        <v>3</v>
      </c>
      <c r="H160" s="25" t="e">
        <f t="shared" si="3"/>
        <v>#DIV/0!</v>
      </c>
    </row>
    <row r="161" spans="1:8" ht="15" hidden="1">
      <c r="A161" s="28"/>
      <c r="B161" s="28">
        <v>6171</v>
      </c>
      <c r="C161" s="28">
        <v>2329</v>
      </c>
      <c r="D161" s="28" t="s">
        <v>141</v>
      </c>
      <c r="E161" s="29"/>
      <c r="F161" s="30"/>
      <c r="G161" s="31"/>
      <c r="H161" s="25" t="e">
        <f>(#REF!/F161)*100</f>
        <v>#REF!</v>
      </c>
    </row>
    <row r="162" spans="1:8" ht="15" hidden="1">
      <c r="A162" s="24"/>
      <c r="B162" s="24">
        <v>6409</v>
      </c>
      <c r="C162" s="24">
        <v>2229</v>
      </c>
      <c r="D162" s="24" t="s">
        <v>142</v>
      </c>
      <c r="E162" s="25"/>
      <c r="F162" s="26"/>
      <c r="G162" s="27"/>
      <c r="H162" s="25" t="e">
        <f>(#REF!/F162)*100</f>
        <v>#REF!</v>
      </c>
    </row>
    <row r="163" spans="1:8" ht="15" customHeight="1" thickBot="1">
      <c r="A163" s="85"/>
      <c r="B163" s="85"/>
      <c r="C163" s="85"/>
      <c r="D163" s="85"/>
      <c r="E163" s="86"/>
      <c r="F163" s="87"/>
      <c r="G163" s="88"/>
      <c r="H163" s="25"/>
    </row>
    <row r="164" spans="1:8" s="40" customFormat="1" ht="21.75" customHeight="1" thickBot="1" thickTop="1">
      <c r="A164" s="90"/>
      <c r="B164" s="90"/>
      <c r="C164" s="90"/>
      <c r="D164" s="91" t="s">
        <v>143</v>
      </c>
      <c r="E164" s="92">
        <f>SUM(E139:E163)</f>
        <v>139108</v>
      </c>
      <c r="F164" s="93">
        <f>SUM(F139:F163)</f>
        <v>135458</v>
      </c>
      <c r="G164" s="94">
        <f>SUM(G139:G163)</f>
        <v>132982.2</v>
      </c>
      <c r="H164" s="37">
        <f>(G164/F164)*100</f>
        <v>98.17227480104536</v>
      </c>
    </row>
    <row r="165" spans="1:8" ht="15" customHeight="1">
      <c r="A165" s="66"/>
      <c r="B165" s="40"/>
      <c r="C165" s="66"/>
      <c r="D165" s="95"/>
      <c r="E165" s="67"/>
      <c r="F165" s="67"/>
      <c r="G165" s="3"/>
      <c r="H165" s="3"/>
    </row>
    <row r="166" spans="1:8" ht="14.25" customHeight="1">
      <c r="A166" s="40"/>
      <c r="B166" s="40"/>
      <c r="C166" s="40"/>
      <c r="D166" s="40"/>
      <c r="E166" s="41"/>
      <c r="F166" s="41"/>
      <c r="G166" s="41"/>
      <c r="H166" s="41"/>
    </row>
    <row r="167" spans="1:8" ht="14.25" customHeight="1" thickBot="1">
      <c r="A167" s="40"/>
      <c r="B167" s="40"/>
      <c r="C167" s="40"/>
      <c r="D167" s="40"/>
      <c r="E167" s="41"/>
      <c r="F167" s="41"/>
      <c r="G167" s="41"/>
      <c r="H167" s="41"/>
    </row>
    <row r="168" spans="1:8" ht="13.5" customHeight="1" hidden="1">
      <c r="A168" s="40"/>
      <c r="B168" s="40"/>
      <c r="C168" s="40"/>
      <c r="D168" s="40"/>
      <c r="E168" s="41"/>
      <c r="F168" s="41"/>
      <c r="G168" s="41"/>
      <c r="H168" s="41"/>
    </row>
    <row r="169" spans="1:8" ht="13.5" customHeight="1" hidden="1">
      <c r="A169" s="40"/>
      <c r="B169" s="40"/>
      <c r="C169" s="40"/>
      <c r="D169" s="40"/>
      <c r="E169" s="41"/>
      <c r="F169" s="41"/>
      <c r="G169" s="41"/>
      <c r="H169" s="41"/>
    </row>
    <row r="170" spans="1:8" ht="13.5" customHeight="1" hidden="1" thickBot="1">
      <c r="A170" s="40"/>
      <c r="B170" s="40"/>
      <c r="C170" s="40"/>
      <c r="D170" s="40"/>
      <c r="E170" s="41"/>
      <c r="F170" s="41"/>
      <c r="G170" s="41"/>
      <c r="H170" s="41"/>
    </row>
    <row r="171" spans="1:8" ht="15.75">
      <c r="A171" s="12" t="s">
        <v>3</v>
      </c>
      <c r="B171" s="12" t="s">
        <v>4</v>
      </c>
      <c r="C171" s="12" t="s">
        <v>5</v>
      </c>
      <c r="D171" s="13" t="s">
        <v>6</v>
      </c>
      <c r="E171" s="14" t="s">
        <v>7</v>
      </c>
      <c r="F171" s="14" t="s">
        <v>7</v>
      </c>
      <c r="G171" s="14" t="s">
        <v>8</v>
      </c>
      <c r="H171" s="14" t="s">
        <v>9</v>
      </c>
    </row>
    <row r="172" spans="1:8" ht="15.75" customHeight="1" thickBot="1">
      <c r="A172" s="15"/>
      <c r="B172" s="15"/>
      <c r="C172" s="15"/>
      <c r="D172" s="16"/>
      <c r="E172" s="17" t="s">
        <v>10</v>
      </c>
      <c r="F172" s="17" t="s">
        <v>11</v>
      </c>
      <c r="G172" s="18" t="s">
        <v>12</v>
      </c>
      <c r="H172" s="17" t="s">
        <v>13</v>
      </c>
    </row>
    <row r="173" spans="1:8" ht="15.75" customHeight="1" thickTop="1">
      <c r="A173" s="19">
        <v>60</v>
      </c>
      <c r="B173" s="19"/>
      <c r="C173" s="19"/>
      <c r="D173" s="20" t="s">
        <v>144</v>
      </c>
      <c r="E173" s="21"/>
      <c r="F173" s="22"/>
      <c r="G173" s="23"/>
      <c r="H173" s="21"/>
    </row>
    <row r="174" spans="1:8" ht="14.25" customHeight="1">
      <c r="A174" s="72"/>
      <c r="B174" s="72"/>
      <c r="C174" s="72"/>
      <c r="D174" s="72"/>
      <c r="E174" s="25"/>
      <c r="F174" s="26"/>
      <c r="G174" s="27"/>
      <c r="H174" s="25"/>
    </row>
    <row r="175" spans="1:8" ht="15">
      <c r="A175" s="24"/>
      <c r="B175" s="24"/>
      <c r="C175" s="24">
        <v>1332</v>
      </c>
      <c r="D175" s="24" t="s">
        <v>145</v>
      </c>
      <c r="E175" s="25">
        <v>4</v>
      </c>
      <c r="F175" s="26">
        <v>4</v>
      </c>
      <c r="G175" s="27">
        <v>10</v>
      </c>
      <c r="H175" s="25">
        <f aca="true" t="shared" si="4" ref="H175:H187">(G175/F175)*100</f>
        <v>250</v>
      </c>
    </row>
    <row r="176" spans="1:8" ht="15">
      <c r="A176" s="24"/>
      <c r="B176" s="24"/>
      <c r="C176" s="24">
        <v>1333</v>
      </c>
      <c r="D176" s="24" t="s">
        <v>146</v>
      </c>
      <c r="E176" s="25">
        <v>850</v>
      </c>
      <c r="F176" s="26">
        <v>850</v>
      </c>
      <c r="G176" s="27">
        <v>1006.8</v>
      </c>
      <c r="H176" s="25">
        <f t="shared" si="4"/>
        <v>118.44705882352942</v>
      </c>
    </row>
    <row r="177" spans="1:8" ht="15">
      <c r="A177" s="24"/>
      <c r="B177" s="24"/>
      <c r="C177" s="24">
        <v>1334</v>
      </c>
      <c r="D177" s="24" t="s">
        <v>147</v>
      </c>
      <c r="E177" s="25">
        <v>30</v>
      </c>
      <c r="F177" s="26">
        <v>30</v>
      </c>
      <c r="G177" s="27">
        <v>138.3</v>
      </c>
      <c r="H177" s="25">
        <f t="shared" si="4"/>
        <v>461.00000000000006</v>
      </c>
    </row>
    <row r="178" spans="1:8" ht="15">
      <c r="A178" s="24"/>
      <c r="B178" s="24"/>
      <c r="C178" s="24">
        <v>1335</v>
      </c>
      <c r="D178" s="24" t="s">
        <v>148</v>
      </c>
      <c r="E178" s="25">
        <v>6</v>
      </c>
      <c r="F178" s="26">
        <v>6</v>
      </c>
      <c r="G178" s="27">
        <v>13.8</v>
      </c>
      <c r="H178" s="25">
        <f t="shared" si="4"/>
        <v>230.00000000000003</v>
      </c>
    </row>
    <row r="179" spans="1:8" ht="15">
      <c r="A179" s="24"/>
      <c r="B179" s="24"/>
      <c r="C179" s="24">
        <v>1361</v>
      </c>
      <c r="D179" s="24" t="s">
        <v>15</v>
      </c>
      <c r="E179" s="25">
        <v>250</v>
      </c>
      <c r="F179" s="26">
        <v>250</v>
      </c>
      <c r="G179" s="27">
        <v>322.4</v>
      </c>
      <c r="H179" s="25">
        <f t="shared" si="4"/>
        <v>128.95999999999998</v>
      </c>
    </row>
    <row r="180" spans="1:8" ht="15" customHeight="1">
      <c r="A180" s="24">
        <v>29004</v>
      </c>
      <c r="B180" s="24"/>
      <c r="C180" s="24">
        <v>4116</v>
      </c>
      <c r="D180" s="24" t="s">
        <v>149</v>
      </c>
      <c r="E180" s="25">
        <v>0</v>
      </c>
      <c r="F180" s="26">
        <v>70.7</v>
      </c>
      <c r="G180" s="27">
        <v>70.7</v>
      </c>
      <c r="H180" s="25">
        <f t="shared" si="4"/>
        <v>100</v>
      </c>
    </row>
    <row r="181" spans="1:8" ht="15">
      <c r="A181" s="24">
        <v>29008</v>
      </c>
      <c r="B181" s="24"/>
      <c r="C181" s="24">
        <v>4116</v>
      </c>
      <c r="D181" s="24" t="s">
        <v>150</v>
      </c>
      <c r="E181" s="25">
        <v>0</v>
      </c>
      <c r="F181" s="26">
        <v>62.2</v>
      </c>
      <c r="G181" s="27">
        <v>62.1</v>
      </c>
      <c r="H181" s="25">
        <f t="shared" si="4"/>
        <v>99.83922829581994</v>
      </c>
    </row>
    <row r="182" spans="1:8" ht="15" hidden="1">
      <c r="A182" s="24">
        <v>29516</v>
      </c>
      <c r="B182" s="24"/>
      <c r="C182" s="24">
        <v>4216</v>
      </c>
      <c r="D182" s="24" t="s">
        <v>151</v>
      </c>
      <c r="E182" s="25">
        <v>0</v>
      </c>
      <c r="F182" s="26">
        <v>0</v>
      </c>
      <c r="G182" s="27"/>
      <c r="H182" s="25" t="e">
        <f t="shared" si="4"/>
        <v>#DIV/0!</v>
      </c>
    </row>
    <row r="183" spans="1:8" ht="15">
      <c r="A183" s="28"/>
      <c r="B183" s="28">
        <v>2119</v>
      </c>
      <c r="C183" s="28">
        <v>2343</v>
      </c>
      <c r="D183" s="28" t="s">
        <v>152</v>
      </c>
      <c r="E183" s="29">
        <v>11000</v>
      </c>
      <c r="F183" s="30">
        <v>11000</v>
      </c>
      <c r="G183" s="31">
        <v>12188.3</v>
      </c>
      <c r="H183" s="25">
        <f t="shared" si="4"/>
        <v>110.80272727272727</v>
      </c>
    </row>
    <row r="184" spans="1:8" ht="15" hidden="1">
      <c r="A184" s="28"/>
      <c r="B184" s="28">
        <v>3719</v>
      </c>
      <c r="C184" s="28">
        <v>2210</v>
      </c>
      <c r="D184" s="28" t="s">
        <v>153</v>
      </c>
      <c r="E184" s="29"/>
      <c r="F184" s="30"/>
      <c r="G184" s="31"/>
      <c r="H184" s="25" t="e">
        <f t="shared" si="4"/>
        <v>#DIV/0!</v>
      </c>
    </row>
    <row r="185" spans="1:8" ht="15">
      <c r="A185" s="28"/>
      <c r="B185" s="28">
        <v>3749</v>
      </c>
      <c r="C185" s="28">
        <v>2321</v>
      </c>
      <c r="D185" s="28" t="s">
        <v>154</v>
      </c>
      <c r="E185" s="29">
        <v>0</v>
      </c>
      <c r="F185" s="30">
        <v>2</v>
      </c>
      <c r="G185" s="27">
        <v>2</v>
      </c>
      <c r="H185" s="25">
        <f t="shared" si="4"/>
        <v>100</v>
      </c>
    </row>
    <row r="186" spans="1:8" ht="15">
      <c r="A186" s="24"/>
      <c r="B186" s="24">
        <v>6171</v>
      </c>
      <c r="C186" s="24">
        <v>2212</v>
      </c>
      <c r="D186" s="24" t="s">
        <v>110</v>
      </c>
      <c r="E186" s="25">
        <v>50</v>
      </c>
      <c r="F186" s="26">
        <v>50</v>
      </c>
      <c r="G186" s="27">
        <v>152.4</v>
      </c>
      <c r="H186" s="25">
        <f t="shared" si="4"/>
        <v>304.8</v>
      </c>
    </row>
    <row r="187" spans="1:8" ht="15">
      <c r="A187" s="24"/>
      <c r="B187" s="24">
        <v>6171</v>
      </c>
      <c r="C187" s="24">
        <v>2324</v>
      </c>
      <c r="D187" s="24" t="s">
        <v>155</v>
      </c>
      <c r="E187" s="25">
        <v>5</v>
      </c>
      <c r="F187" s="26">
        <v>5</v>
      </c>
      <c r="G187" s="27">
        <v>7</v>
      </c>
      <c r="H187" s="25">
        <f t="shared" si="4"/>
        <v>140</v>
      </c>
    </row>
    <row r="188" spans="1:8" ht="15" hidden="1">
      <c r="A188" s="24"/>
      <c r="B188" s="24">
        <v>6171</v>
      </c>
      <c r="C188" s="24">
        <v>2329</v>
      </c>
      <c r="D188" s="24" t="s">
        <v>156</v>
      </c>
      <c r="E188" s="25"/>
      <c r="F188" s="26"/>
      <c r="G188" s="27"/>
      <c r="H188" s="25"/>
    </row>
    <row r="189" spans="1:8" ht="15" customHeight="1" thickBot="1">
      <c r="A189" s="85"/>
      <c r="B189" s="85"/>
      <c r="C189" s="85"/>
      <c r="D189" s="85"/>
      <c r="E189" s="86"/>
      <c r="F189" s="87"/>
      <c r="G189" s="88"/>
      <c r="H189" s="86"/>
    </row>
    <row r="190" spans="1:8" s="40" customFormat="1" ht="21.75" customHeight="1" thickBot="1" thickTop="1">
      <c r="A190" s="90"/>
      <c r="B190" s="90"/>
      <c r="C190" s="90"/>
      <c r="D190" s="91" t="s">
        <v>157</v>
      </c>
      <c r="E190" s="92">
        <f>SUM(E174:E189)</f>
        <v>12195</v>
      </c>
      <c r="F190" s="93">
        <f>SUM(F174:F189)</f>
        <v>12329.9</v>
      </c>
      <c r="G190" s="94">
        <f>SUM(G174:G189)</f>
        <v>13973.8</v>
      </c>
      <c r="H190" s="37">
        <f>(G190/F190)*100</f>
        <v>113.33263043495892</v>
      </c>
    </row>
    <row r="191" spans="1:8" ht="14.25" customHeight="1">
      <c r="A191" s="66"/>
      <c r="B191" s="66"/>
      <c r="C191" s="66"/>
      <c r="D191" s="7"/>
      <c r="E191" s="67"/>
      <c r="F191" s="67"/>
      <c r="G191" s="67"/>
      <c r="H191" s="67"/>
    </row>
    <row r="192" spans="1:8" ht="14.25" customHeight="1" hidden="1">
      <c r="A192" s="66"/>
      <c r="B192" s="66"/>
      <c r="C192" s="66"/>
      <c r="D192" s="7"/>
      <c r="E192" s="67"/>
      <c r="F192" s="67"/>
      <c r="G192" s="67"/>
      <c r="H192" s="67"/>
    </row>
    <row r="193" spans="1:8" ht="14.25" customHeight="1" hidden="1">
      <c r="A193" s="66"/>
      <c r="B193" s="66"/>
      <c r="C193" s="66"/>
      <c r="D193" s="7"/>
      <c r="E193" s="67"/>
      <c r="F193" s="67"/>
      <c r="G193" s="67"/>
      <c r="H193" s="67"/>
    </row>
    <row r="194" spans="1:8" ht="14.25" customHeight="1" hidden="1">
      <c r="A194" s="66"/>
      <c r="B194" s="66"/>
      <c r="C194" s="66"/>
      <c r="D194" s="7"/>
      <c r="E194" s="67"/>
      <c r="F194" s="67"/>
      <c r="G194" s="67"/>
      <c r="H194" s="67"/>
    </row>
    <row r="195" spans="1:8" ht="15" customHeight="1">
      <c r="A195" s="66"/>
      <c r="B195" s="66"/>
      <c r="C195" s="66"/>
      <c r="D195" s="7"/>
      <c r="E195" s="67"/>
      <c r="F195" s="67"/>
      <c r="G195" s="67"/>
      <c r="H195" s="67"/>
    </row>
    <row r="196" spans="1:8" ht="15" customHeight="1" thickBot="1">
      <c r="A196" s="66"/>
      <c r="B196" s="66"/>
      <c r="C196" s="66"/>
      <c r="D196" s="7"/>
      <c r="E196" s="67"/>
      <c r="F196" s="67"/>
      <c r="G196" s="67"/>
      <c r="H196" s="67"/>
    </row>
    <row r="197" spans="1:8" ht="15.75">
      <c r="A197" s="12" t="s">
        <v>3</v>
      </c>
      <c r="B197" s="12" t="s">
        <v>4</v>
      </c>
      <c r="C197" s="12" t="s">
        <v>5</v>
      </c>
      <c r="D197" s="13" t="s">
        <v>6</v>
      </c>
      <c r="E197" s="14" t="s">
        <v>7</v>
      </c>
      <c r="F197" s="14" t="s">
        <v>7</v>
      </c>
      <c r="G197" s="14" t="s">
        <v>8</v>
      </c>
      <c r="H197" s="14" t="s">
        <v>9</v>
      </c>
    </row>
    <row r="198" spans="1:8" ht="15.75" customHeight="1" thickBot="1">
      <c r="A198" s="15"/>
      <c r="B198" s="15"/>
      <c r="C198" s="15"/>
      <c r="D198" s="16"/>
      <c r="E198" s="17" t="s">
        <v>10</v>
      </c>
      <c r="F198" s="17" t="s">
        <v>11</v>
      </c>
      <c r="G198" s="18" t="s">
        <v>12</v>
      </c>
      <c r="H198" s="17" t="s">
        <v>13</v>
      </c>
    </row>
    <row r="199" spans="1:8" ht="15.75" customHeight="1" thickTop="1">
      <c r="A199" s="19">
        <v>70</v>
      </c>
      <c r="B199" s="19"/>
      <c r="C199" s="19"/>
      <c r="D199" s="20" t="s">
        <v>158</v>
      </c>
      <c r="E199" s="21"/>
      <c r="F199" s="22"/>
      <c r="G199" s="23"/>
      <c r="H199" s="21"/>
    </row>
    <row r="200" spans="1:8" ht="15.75">
      <c r="A200" s="72"/>
      <c r="B200" s="72"/>
      <c r="C200" s="72"/>
      <c r="D200" s="72"/>
      <c r="E200" s="25"/>
      <c r="F200" s="26"/>
      <c r="G200" s="27"/>
      <c r="H200" s="25"/>
    </row>
    <row r="201" spans="1:8" ht="15">
      <c r="A201" s="24"/>
      <c r="B201" s="24"/>
      <c r="C201" s="24">
        <v>1361</v>
      </c>
      <c r="D201" s="24" t="s">
        <v>15</v>
      </c>
      <c r="E201" s="96">
        <v>600</v>
      </c>
      <c r="F201" s="26">
        <v>58.5</v>
      </c>
      <c r="G201" s="27">
        <v>58.5</v>
      </c>
      <c r="H201" s="25">
        <f>(G201/F201)*100</f>
        <v>100</v>
      </c>
    </row>
    <row r="202" spans="1:8" ht="15">
      <c r="A202" s="24"/>
      <c r="B202" s="24">
        <v>6171</v>
      </c>
      <c r="C202" s="24">
        <v>2212</v>
      </c>
      <c r="D202" s="24" t="s">
        <v>110</v>
      </c>
      <c r="E202" s="96">
        <v>330</v>
      </c>
      <c r="F202" s="26">
        <v>10</v>
      </c>
      <c r="G202" s="27">
        <v>10</v>
      </c>
      <c r="H202" s="25">
        <f>(G202/F202)*100</f>
        <v>100</v>
      </c>
    </row>
    <row r="203" spans="1:8" ht="15">
      <c r="A203" s="28"/>
      <c r="B203" s="28">
        <v>6171</v>
      </c>
      <c r="C203" s="28">
        <v>2324</v>
      </c>
      <c r="D203" s="28" t="s">
        <v>159</v>
      </c>
      <c r="E203" s="96">
        <v>20</v>
      </c>
      <c r="F203" s="26">
        <v>0</v>
      </c>
      <c r="G203" s="27">
        <v>0</v>
      </c>
      <c r="H203" s="25" t="e">
        <f>(G203/F203)*100</f>
        <v>#DIV/0!</v>
      </c>
    </row>
    <row r="204" spans="1:8" ht="15.75" thickBot="1">
      <c r="A204" s="85"/>
      <c r="B204" s="85"/>
      <c r="C204" s="85"/>
      <c r="D204" s="85"/>
      <c r="E204" s="86"/>
      <c r="F204" s="87"/>
      <c r="G204" s="88"/>
      <c r="H204" s="86"/>
    </row>
    <row r="205" spans="1:8" s="40" customFormat="1" ht="21.75" customHeight="1" thickBot="1" thickTop="1">
      <c r="A205" s="90"/>
      <c r="B205" s="90"/>
      <c r="C205" s="90"/>
      <c r="D205" s="91" t="s">
        <v>160</v>
      </c>
      <c r="E205" s="92">
        <f>SUM(E200:E204)</f>
        <v>950</v>
      </c>
      <c r="F205" s="93">
        <f>SUM(F200:F204)</f>
        <v>68.5</v>
      </c>
      <c r="G205" s="94">
        <f>SUM(G200:G204)</f>
        <v>68.5</v>
      </c>
      <c r="H205" s="37">
        <f>(G205/F205)*100</f>
        <v>100</v>
      </c>
    </row>
    <row r="206" spans="1:8" ht="15" customHeight="1">
      <c r="A206" s="66"/>
      <c r="B206" s="66"/>
      <c r="C206" s="66"/>
      <c r="D206" s="7"/>
      <c r="E206" s="67"/>
      <c r="F206" s="67"/>
      <c r="G206" s="67"/>
      <c r="H206" s="67"/>
    </row>
    <row r="207" spans="1:8" ht="15" customHeight="1">
      <c r="A207" s="66"/>
      <c r="B207" s="66"/>
      <c r="C207" s="66"/>
      <c r="D207" s="7"/>
      <c r="E207" s="67"/>
      <c r="F207" s="67"/>
      <c r="G207" s="67"/>
      <c r="H207" s="67"/>
    </row>
    <row r="208" spans="1:8" ht="15" customHeight="1" thickBot="1">
      <c r="A208" s="66"/>
      <c r="B208" s="66"/>
      <c r="C208" s="66"/>
      <c r="D208" s="7"/>
      <c r="E208" s="67"/>
      <c r="F208" s="67"/>
      <c r="G208" s="67"/>
      <c r="H208" s="67"/>
    </row>
    <row r="209" spans="1:8" ht="15.75">
      <c r="A209" s="12" t="s">
        <v>3</v>
      </c>
      <c r="B209" s="12" t="s">
        <v>4</v>
      </c>
      <c r="C209" s="12" t="s">
        <v>5</v>
      </c>
      <c r="D209" s="13" t="s">
        <v>6</v>
      </c>
      <c r="E209" s="14" t="s">
        <v>7</v>
      </c>
      <c r="F209" s="14" t="s">
        <v>7</v>
      </c>
      <c r="G209" s="14" t="s">
        <v>8</v>
      </c>
      <c r="H209" s="14" t="s">
        <v>9</v>
      </c>
    </row>
    <row r="210" spans="1:8" ht="15.75" customHeight="1" thickBot="1">
      <c r="A210" s="15"/>
      <c r="B210" s="15"/>
      <c r="C210" s="15"/>
      <c r="D210" s="16"/>
      <c r="E210" s="17" t="s">
        <v>10</v>
      </c>
      <c r="F210" s="17" t="s">
        <v>11</v>
      </c>
      <c r="G210" s="18" t="s">
        <v>12</v>
      </c>
      <c r="H210" s="17" t="s">
        <v>13</v>
      </c>
    </row>
    <row r="211" spans="1:8" ht="15.75" customHeight="1" thickTop="1">
      <c r="A211" s="19">
        <v>80</v>
      </c>
      <c r="B211" s="19"/>
      <c r="C211" s="19"/>
      <c r="D211" s="20" t="s">
        <v>161</v>
      </c>
      <c r="E211" s="21"/>
      <c r="F211" s="22"/>
      <c r="G211" s="23"/>
      <c r="H211" s="21"/>
    </row>
    <row r="212" spans="1:8" ht="15">
      <c r="A212" s="24"/>
      <c r="B212" s="24"/>
      <c r="C212" s="24"/>
      <c r="D212" s="24"/>
      <c r="E212" s="25"/>
      <c r="F212" s="26"/>
      <c r="G212" s="27"/>
      <c r="H212" s="25"/>
    </row>
    <row r="213" spans="1:8" ht="15">
      <c r="A213" s="24"/>
      <c r="B213" s="24"/>
      <c r="C213" s="24">
        <v>1353</v>
      </c>
      <c r="D213" s="24" t="s">
        <v>162</v>
      </c>
      <c r="E213" s="25">
        <v>900</v>
      </c>
      <c r="F213" s="26">
        <v>900</v>
      </c>
      <c r="G213" s="27">
        <v>834.8</v>
      </c>
      <c r="H213" s="25">
        <f aca="true" t="shared" si="5" ref="H213:H222">(G213/F213)*100</f>
        <v>92.75555555555555</v>
      </c>
    </row>
    <row r="214" spans="1:8" ht="15">
      <c r="A214" s="24"/>
      <c r="B214" s="24"/>
      <c r="C214" s="24">
        <v>1359</v>
      </c>
      <c r="D214" s="24" t="s">
        <v>163</v>
      </c>
      <c r="E214" s="25">
        <v>0</v>
      </c>
      <c r="F214" s="26">
        <v>0</v>
      </c>
      <c r="G214" s="27">
        <v>116</v>
      </c>
      <c r="H214" s="25" t="e">
        <f t="shared" si="5"/>
        <v>#DIV/0!</v>
      </c>
    </row>
    <row r="215" spans="1:8" ht="15">
      <c r="A215" s="24"/>
      <c r="B215" s="24"/>
      <c r="C215" s="24">
        <v>1361</v>
      </c>
      <c r="D215" s="24" t="s">
        <v>15</v>
      </c>
      <c r="E215" s="25">
        <v>7000</v>
      </c>
      <c r="F215" s="26">
        <v>7059.8</v>
      </c>
      <c r="G215" s="27">
        <v>6748.3</v>
      </c>
      <c r="H215" s="25">
        <f t="shared" si="5"/>
        <v>95.58769370237117</v>
      </c>
    </row>
    <row r="216" spans="1:8" ht="15" hidden="1">
      <c r="A216" s="24">
        <v>222</v>
      </c>
      <c r="B216" s="24"/>
      <c r="C216" s="24">
        <v>4122</v>
      </c>
      <c r="D216" s="24" t="s">
        <v>164</v>
      </c>
      <c r="E216" s="29"/>
      <c r="F216" s="30"/>
      <c r="G216" s="31"/>
      <c r="H216" s="25" t="e">
        <f t="shared" si="5"/>
        <v>#DIV/0!</v>
      </c>
    </row>
    <row r="217" spans="1:8" ht="15">
      <c r="A217" s="24"/>
      <c r="B217" s="24"/>
      <c r="C217" s="24">
        <v>4122</v>
      </c>
      <c r="D217" s="28" t="s">
        <v>165</v>
      </c>
      <c r="E217" s="29">
        <v>0</v>
      </c>
      <c r="F217" s="30">
        <v>304</v>
      </c>
      <c r="G217" s="27">
        <v>304</v>
      </c>
      <c r="H217" s="25">
        <f t="shared" si="5"/>
        <v>100</v>
      </c>
    </row>
    <row r="218" spans="1:8" ht="15">
      <c r="A218" s="24"/>
      <c r="B218" s="24">
        <v>2219</v>
      </c>
      <c r="C218" s="24">
        <v>2324</v>
      </c>
      <c r="D218" s="28" t="s">
        <v>166</v>
      </c>
      <c r="E218" s="29">
        <v>0</v>
      </c>
      <c r="F218" s="30">
        <v>34</v>
      </c>
      <c r="G218" s="31">
        <v>34</v>
      </c>
      <c r="H218" s="25">
        <f t="shared" si="5"/>
        <v>100</v>
      </c>
    </row>
    <row r="219" spans="1:8" ht="15">
      <c r="A219" s="24"/>
      <c r="B219" s="24">
        <v>2219</v>
      </c>
      <c r="C219" s="24">
        <v>2329</v>
      </c>
      <c r="D219" s="24" t="s">
        <v>167</v>
      </c>
      <c r="E219" s="29">
        <v>0</v>
      </c>
      <c r="F219" s="30">
        <v>5196.5</v>
      </c>
      <c r="G219" s="27">
        <v>4577.1</v>
      </c>
      <c r="H219" s="25">
        <f t="shared" si="5"/>
        <v>88.08043875685559</v>
      </c>
    </row>
    <row r="220" spans="1:8" ht="15">
      <c r="A220" s="24"/>
      <c r="B220" s="24">
        <v>2299</v>
      </c>
      <c r="C220" s="24">
        <v>2212</v>
      </c>
      <c r="D220" s="24" t="s">
        <v>168</v>
      </c>
      <c r="E220" s="25">
        <v>0</v>
      </c>
      <c r="F220" s="26">
        <v>2200</v>
      </c>
      <c r="G220" s="27">
        <v>2960.9</v>
      </c>
      <c r="H220" s="25">
        <f t="shared" si="5"/>
        <v>134.58636363636364</v>
      </c>
    </row>
    <row r="221" spans="1:8" ht="15">
      <c r="A221" s="24"/>
      <c r="B221" s="24">
        <v>6171</v>
      </c>
      <c r="C221" s="24">
        <v>2212</v>
      </c>
      <c r="D221" s="24" t="s">
        <v>168</v>
      </c>
      <c r="E221" s="25">
        <v>2200</v>
      </c>
      <c r="F221" s="26">
        <v>0</v>
      </c>
      <c r="G221" s="27">
        <v>0</v>
      </c>
      <c r="H221" s="25" t="e">
        <f t="shared" si="5"/>
        <v>#DIV/0!</v>
      </c>
    </row>
    <row r="222" spans="1:8" ht="15">
      <c r="A222" s="28"/>
      <c r="B222" s="28">
        <v>6171</v>
      </c>
      <c r="C222" s="28">
        <v>2324</v>
      </c>
      <c r="D222" s="28" t="s">
        <v>169</v>
      </c>
      <c r="E222" s="29">
        <v>200</v>
      </c>
      <c r="F222" s="30">
        <v>200</v>
      </c>
      <c r="G222" s="31">
        <v>225.9</v>
      </c>
      <c r="H222" s="25">
        <f t="shared" si="5"/>
        <v>112.94999999999999</v>
      </c>
    </row>
    <row r="223" spans="1:8" ht="15">
      <c r="A223" s="28"/>
      <c r="B223" s="28">
        <v>6171</v>
      </c>
      <c r="C223" s="28">
        <v>2329</v>
      </c>
      <c r="D223" s="28" t="s">
        <v>170</v>
      </c>
      <c r="E223" s="32">
        <v>0</v>
      </c>
      <c r="F223" s="33">
        <v>0</v>
      </c>
      <c r="G223" s="31">
        <v>28</v>
      </c>
      <c r="H223" s="25" t="e">
        <f>(#REF!/F223)*100</f>
        <v>#REF!</v>
      </c>
    </row>
    <row r="224" spans="1:8" ht="15.75" thickBot="1">
      <c r="A224" s="85"/>
      <c r="B224" s="85"/>
      <c r="C224" s="85"/>
      <c r="D224" s="85"/>
      <c r="E224" s="86"/>
      <c r="F224" s="87"/>
      <c r="G224" s="88"/>
      <c r="H224" s="86"/>
    </row>
    <row r="225" spans="1:8" s="40" customFormat="1" ht="21.75" customHeight="1" thickBot="1" thickTop="1">
      <c r="A225" s="90"/>
      <c r="B225" s="90"/>
      <c r="C225" s="90"/>
      <c r="D225" s="91" t="s">
        <v>171</v>
      </c>
      <c r="E225" s="92">
        <f>SUM(E212:E224)</f>
        <v>10300</v>
      </c>
      <c r="F225" s="93">
        <f>SUM(F212:F224)</f>
        <v>15894.3</v>
      </c>
      <c r="G225" s="94">
        <f>SUM(G212:G224)</f>
        <v>15829</v>
      </c>
      <c r="H225" s="37">
        <f>(G225/F225)*100</f>
        <v>99.58916089415702</v>
      </c>
    </row>
    <row r="226" spans="1:8" ht="15" customHeight="1">
      <c r="A226" s="66"/>
      <c r="B226" s="66"/>
      <c r="C226" s="66"/>
      <c r="D226" s="7"/>
      <c r="E226" s="67"/>
      <c r="F226" s="67"/>
      <c r="G226" s="67"/>
      <c r="H226" s="67"/>
    </row>
    <row r="227" spans="1:8" ht="15" customHeight="1" hidden="1">
      <c r="A227" s="66"/>
      <c r="B227" s="66"/>
      <c r="C227" s="66"/>
      <c r="D227" s="7"/>
      <c r="E227" s="67"/>
      <c r="F227" s="67"/>
      <c r="G227" s="67"/>
      <c r="H227" s="67"/>
    </row>
    <row r="228" spans="1:8" ht="15" customHeight="1">
      <c r="A228" s="66"/>
      <c r="B228" s="66"/>
      <c r="C228" s="66"/>
      <c r="D228" s="7"/>
      <c r="E228" s="67"/>
      <c r="F228" s="67"/>
      <c r="G228" s="67"/>
      <c r="H228" s="67"/>
    </row>
    <row r="229" spans="1:8" ht="15" customHeight="1">
      <c r="A229" s="66"/>
      <c r="B229" s="66"/>
      <c r="C229" s="66"/>
      <c r="D229" s="7"/>
      <c r="E229" s="67"/>
      <c r="F229" s="67"/>
      <c r="G229" s="67"/>
      <c r="H229" s="67"/>
    </row>
    <row r="230" spans="1:8" ht="15" customHeight="1" thickBot="1">
      <c r="A230" s="66"/>
      <c r="B230" s="66"/>
      <c r="C230" s="66"/>
      <c r="D230" s="7"/>
      <c r="E230" s="67"/>
      <c r="F230" s="67"/>
      <c r="G230" s="67"/>
      <c r="H230" s="67"/>
    </row>
    <row r="231" spans="1:8" ht="15.75">
      <c r="A231" s="12" t="s">
        <v>3</v>
      </c>
      <c r="B231" s="12" t="s">
        <v>4</v>
      </c>
      <c r="C231" s="12" t="s">
        <v>5</v>
      </c>
      <c r="D231" s="13" t="s">
        <v>6</v>
      </c>
      <c r="E231" s="14" t="s">
        <v>7</v>
      </c>
      <c r="F231" s="14" t="s">
        <v>7</v>
      </c>
      <c r="G231" s="14" t="s">
        <v>8</v>
      </c>
      <c r="H231" s="14" t="s">
        <v>9</v>
      </c>
    </row>
    <row r="232" spans="1:8" ht="15.75" customHeight="1" thickBot="1">
      <c r="A232" s="15"/>
      <c r="B232" s="15"/>
      <c r="C232" s="15"/>
      <c r="D232" s="16"/>
      <c r="E232" s="17" t="s">
        <v>10</v>
      </c>
      <c r="F232" s="17" t="s">
        <v>11</v>
      </c>
      <c r="G232" s="18" t="s">
        <v>12</v>
      </c>
      <c r="H232" s="17" t="s">
        <v>13</v>
      </c>
    </row>
    <row r="233" spans="1:8" ht="16.5" customHeight="1" thickTop="1">
      <c r="A233" s="19">
        <v>90</v>
      </c>
      <c r="B233" s="19"/>
      <c r="C233" s="19"/>
      <c r="D233" s="20" t="s">
        <v>172</v>
      </c>
      <c r="E233" s="21"/>
      <c r="F233" s="22"/>
      <c r="G233" s="23"/>
      <c r="H233" s="21"/>
    </row>
    <row r="234" spans="1:8" ht="15.75">
      <c r="A234" s="19"/>
      <c r="B234" s="19"/>
      <c r="C234" s="19"/>
      <c r="D234" s="20"/>
      <c r="E234" s="21"/>
      <c r="F234" s="22"/>
      <c r="G234" s="23"/>
      <c r="H234" s="21"/>
    </row>
    <row r="235" spans="1:8" ht="15">
      <c r="A235" s="24">
        <v>14005</v>
      </c>
      <c r="B235" s="24"/>
      <c r="C235" s="24">
        <v>4116</v>
      </c>
      <c r="D235" s="24" t="s">
        <v>173</v>
      </c>
      <c r="E235" s="97">
        <v>0</v>
      </c>
      <c r="F235" s="98">
        <v>0</v>
      </c>
      <c r="G235" s="99">
        <v>0</v>
      </c>
      <c r="H235" s="25" t="e">
        <f aca="true" t="shared" si="6" ref="H235:H241">(G235/F235)*100</f>
        <v>#DIV/0!</v>
      </c>
    </row>
    <row r="236" spans="1:8" ht="15">
      <c r="A236" s="62"/>
      <c r="B236" s="62"/>
      <c r="C236" s="62">
        <v>4121</v>
      </c>
      <c r="D236" s="62" t="s">
        <v>174</v>
      </c>
      <c r="E236" s="97">
        <v>300</v>
      </c>
      <c r="F236" s="98">
        <v>300</v>
      </c>
      <c r="G236" s="99">
        <v>300</v>
      </c>
      <c r="H236" s="25">
        <f t="shared" si="6"/>
        <v>100</v>
      </c>
    </row>
    <row r="237" spans="1:8" ht="15">
      <c r="A237" s="24"/>
      <c r="B237" s="24">
        <v>5311</v>
      </c>
      <c r="C237" s="24">
        <v>2111</v>
      </c>
      <c r="D237" s="24" t="s">
        <v>175</v>
      </c>
      <c r="E237" s="100">
        <v>650</v>
      </c>
      <c r="F237" s="101">
        <v>650</v>
      </c>
      <c r="G237" s="102">
        <v>762.9</v>
      </c>
      <c r="H237" s="25">
        <f t="shared" si="6"/>
        <v>117.36923076923075</v>
      </c>
    </row>
    <row r="238" spans="1:8" ht="15">
      <c r="A238" s="24"/>
      <c r="B238" s="24">
        <v>5311</v>
      </c>
      <c r="C238" s="24">
        <v>2212</v>
      </c>
      <c r="D238" s="24" t="s">
        <v>168</v>
      </c>
      <c r="E238" s="103">
        <v>1200</v>
      </c>
      <c r="F238" s="104">
        <v>1450</v>
      </c>
      <c r="G238" s="105">
        <v>932.8</v>
      </c>
      <c r="H238" s="25">
        <f t="shared" si="6"/>
        <v>64.33103448275862</v>
      </c>
    </row>
    <row r="239" spans="1:8" ht="15" hidden="1">
      <c r="A239" s="28"/>
      <c r="B239" s="28">
        <v>5311</v>
      </c>
      <c r="C239" s="28">
        <v>2310</v>
      </c>
      <c r="D239" s="28" t="s">
        <v>176</v>
      </c>
      <c r="E239" s="29"/>
      <c r="F239" s="30"/>
      <c r="G239" s="31"/>
      <c r="H239" s="25" t="e">
        <f t="shared" si="6"/>
        <v>#DIV/0!</v>
      </c>
    </row>
    <row r="240" spans="1:8" ht="15">
      <c r="A240" s="24"/>
      <c r="B240" s="24">
        <v>5311</v>
      </c>
      <c r="C240" s="24">
        <v>2324</v>
      </c>
      <c r="D240" s="24" t="s">
        <v>177</v>
      </c>
      <c r="E240" s="25">
        <v>0</v>
      </c>
      <c r="F240" s="26">
        <v>0</v>
      </c>
      <c r="G240" s="27">
        <v>17.2</v>
      </c>
      <c r="H240" s="25" t="e">
        <f t="shared" si="6"/>
        <v>#DIV/0!</v>
      </c>
    </row>
    <row r="241" spans="1:8" ht="15">
      <c r="A241" s="28"/>
      <c r="B241" s="28">
        <v>6409</v>
      </c>
      <c r="C241" s="28">
        <v>2328</v>
      </c>
      <c r="D241" s="28" t="s">
        <v>178</v>
      </c>
      <c r="E241" s="29">
        <v>0</v>
      </c>
      <c r="F241" s="30">
        <v>0</v>
      </c>
      <c r="G241" s="31">
        <v>0</v>
      </c>
      <c r="H241" s="25" t="e">
        <f t="shared" si="6"/>
        <v>#DIV/0!</v>
      </c>
    </row>
    <row r="242" spans="1:8" ht="15.75" thickBot="1">
      <c r="A242" s="85"/>
      <c r="B242" s="85"/>
      <c r="C242" s="85"/>
      <c r="D242" s="85"/>
      <c r="E242" s="86"/>
      <c r="F242" s="87"/>
      <c r="G242" s="88"/>
      <c r="H242" s="86"/>
    </row>
    <row r="243" spans="1:8" s="40" customFormat="1" ht="21.75" customHeight="1" thickBot="1" thickTop="1">
      <c r="A243" s="90"/>
      <c r="B243" s="90"/>
      <c r="C243" s="90"/>
      <c r="D243" s="91" t="s">
        <v>179</v>
      </c>
      <c r="E243" s="92">
        <f>SUM(E235:E242)</f>
        <v>2150</v>
      </c>
      <c r="F243" s="93">
        <f>SUM(F235:F242)</f>
        <v>2400</v>
      </c>
      <c r="G243" s="94">
        <f>SUM(G235:G242)</f>
        <v>2012.9</v>
      </c>
      <c r="H243" s="37">
        <f>(G243/F243)*100</f>
        <v>83.87083333333334</v>
      </c>
    </row>
    <row r="244" spans="1:8" ht="15" customHeight="1">
      <c r="A244" s="66"/>
      <c r="B244" s="66"/>
      <c r="C244" s="66"/>
      <c r="D244" s="7"/>
      <c r="E244" s="67"/>
      <c r="F244" s="67"/>
      <c r="G244" s="67"/>
      <c r="H244" s="67"/>
    </row>
    <row r="245" spans="1:8" ht="15" customHeight="1" hidden="1">
      <c r="A245" s="66"/>
      <c r="B245" s="66"/>
      <c r="C245" s="66"/>
      <c r="D245" s="7"/>
      <c r="E245" s="67"/>
      <c r="F245" s="67"/>
      <c r="G245" s="67"/>
      <c r="H245" s="67"/>
    </row>
    <row r="246" spans="1:8" ht="15" customHeight="1" hidden="1">
      <c r="A246" s="66"/>
      <c r="B246" s="66"/>
      <c r="C246" s="66"/>
      <c r="D246" s="7"/>
      <c r="E246" s="67"/>
      <c r="F246" s="67"/>
      <c r="G246" s="67"/>
      <c r="H246" s="67"/>
    </row>
    <row r="247" spans="1:8" ht="15" customHeight="1" hidden="1">
      <c r="A247" s="66"/>
      <c r="B247" s="66"/>
      <c r="C247" s="66"/>
      <c r="D247" s="7"/>
      <c r="E247" s="67"/>
      <c r="F247" s="67"/>
      <c r="G247" s="67"/>
      <c r="H247" s="67"/>
    </row>
    <row r="248" spans="1:8" ht="15" customHeight="1" hidden="1">
      <c r="A248" s="66"/>
      <c r="B248" s="66"/>
      <c r="C248" s="66"/>
      <c r="D248" s="7"/>
      <c r="E248" s="67"/>
      <c r="F248" s="67"/>
      <c r="G248" s="67"/>
      <c r="H248" s="67"/>
    </row>
    <row r="249" spans="1:8" ht="15" customHeight="1" hidden="1">
      <c r="A249" s="66"/>
      <c r="B249" s="66"/>
      <c r="C249" s="66"/>
      <c r="D249" s="7"/>
      <c r="E249" s="67"/>
      <c r="F249" s="67"/>
      <c r="G249" s="67"/>
      <c r="H249" s="67"/>
    </row>
    <row r="250" spans="1:8" ht="15" customHeight="1" hidden="1">
      <c r="A250" s="66"/>
      <c r="B250" s="66"/>
      <c r="C250" s="66"/>
      <c r="D250" s="7"/>
      <c r="E250" s="67"/>
      <c r="F250" s="67"/>
      <c r="G250" s="67"/>
      <c r="H250" s="67"/>
    </row>
    <row r="251" spans="1:8" ht="15" customHeight="1">
      <c r="A251" s="66"/>
      <c r="B251" s="66"/>
      <c r="C251" s="66"/>
      <c r="D251" s="7"/>
      <c r="E251" s="67"/>
      <c r="F251" s="67"/>
      <c r="G251" s="3"/>
      <c r="H251" s="3"/>
    </row>
    <row r="252" spans="1:8" ht="15" customHeight="1" thickBot="1">
      <c r="A252" s="66"/>
      <c r="B252" s="66"/>
      <c r="C252" s="66"/>
      <c r="D252" s="7"/>
      <c r="E252" s="67"/>
      <c r="F252" s="67"/>
      <c r="G252" s="67"/>
      <c r="H252" s="67"/>
    </row>
    <row r="253" spans="1:8" ht="15.75">
      <c r="A253" s="12" t="s">
        <v>3</v>
      </c>
      <c r="B253" s="12" t="s">
        <v>4</v>
      </c>
      <c r="C253" s="12" t="s">
        <v>5</v>
      </c>
      <c r="D253" s="13" t="s">
        <v>6</v>
      </c>
      <c r="E253" s="14" t="s">
        <v>7</v>
      </c>
      <c r="F253" s="14" t="s">
        <v>7</v>
      </c>
      <c r="G253" s="14" t="s">
        <v>8</v>
      </c>
      <c r="H253" s="14" t="s">
        <v>9</v>
      </c>
    </row>
    <row r="254" spans="1:8" ht="15.75" customHeight="1" thickBot="1">
      <c r="A254" s="15"/>
      <c r="B254" s="15"/>
      <c r="C254" s="15"/>
      <c r="D254" s="16"/>
      <c r="E254" s="17" t="s">
        <v>10</v>
      </c>
      <c r="F254" s="17" t="s">
        <v>11</v>
      </c>
      <c r="G254" s="18" t="s">
        <v>12</v>
      </c>
      <c r="H254" s="17" t="s">
        <v>13</v>
      </c>
    </row>
    <row r="255" spans="1:8" ht="15.75" customHeight="1" thickTop="1">
      <c r="A255" s="19">
        <v>100</v>
      </c>
      <c r="B255" s="19"/>
      <c r="C255" s="19"/>
      <c r="D255" s="20" t="s">
        <v>180</v>
      </c>
      <c r="E255" s="21"/>
      <c r="F255" s="22"/>
      <c r="G255" s="23"/>
      <c r="H255" s="21"/>
    </row>
    <row r="256" spans="1:8" ht="15.75">
      <c r="A256" s="24"/>
      <c r="B256" s="24"/>
      <c r="C256" s="24"/>
      <c r="D256" s="106" t="s">
        <v>181</v>
      </c>
      <c r="E256" s="60"/>
      <c r="F256" s="26"/>
      <c r="G256" s="27"/>
      <c r="H256" s="60"/>
    </row>
    <row r="257" spans="1:8" ht="15.75">
      <c r="A257" s="24"/>
      <c r="B257" s="24"/>
      <c r="C257" s="24"/>
      <c r="D257" s="106"/>
      <c r="E257" s="60"/>
      <c r="F257" s="26"/>
      <c r="G257" s="27"/>
      <c r="H257" s="60"/>
    </row>
    <row r="258" spans="1:8" ht="15">
      <c r="A258" s="24"/>
      <c r="B258" s="24"/>
      <c r="C258" s="24">
        <v>1361</v>
      </c>
      <c r="D258" s="24" t="s">
        <v>15</v>
      </c>
      <c r="E258" s="60">
        <v>400</v>
      </c>
      <c r="F258" s="26">
        <v>941.5</v>
      </c>
      <c r="G258" s="27">
        <v>1145.7</v>
      </c>
      <c r="H258" s="25">
        <f>(G258/F258)*100</f>
        <v>121.68879447689858</v>
      </c>
    </row>
    <row r="259" spans="1:8" ht="15.75" hidden="1">
      <c r="A259" s="72"/>
      <c r="B259" s="72"/>
      <c r="C259" s="24">
        <v>4216</v>
      </c>
      <c r="D259" s="24" t="s">
        <v>182</v>
      </c>
      <c r="E259" s="25"/>
      <c r="F259" s="26"/>
      <c r="G259" s="27"/>
      <c r="H259" s="25" t="e">
        <f>(G259/F259)*100</f>
        <v>#DIV/0!</v>
      </c>
    </row>
    <row r="260" spans="1:8" ht="15">
      <c r="A260" s="24"/>
      <c r="B260" s="24">
        <v>2169</v>
      </c>
      <c r="C260" s="24">
        <v>2212</v>
      </c>
      <c r="D260" s="24" t="s">
        <v>168</v>
      </c>
      <c r="E260" s="60">
        <v>200</v>
      </c>
      <c r="F260" s="26">
        <v>520</v>
      </c>
      <c r="G260" s="27">
        <v>375</v>
      </c>
      <c r="H260" s="25">
        <f>(G260/F260)*100</f>
        <v>72.11538461538461</v>
      </c>
    </row>
    <row r="261" spans="1:8" ht="15">
      <c r="A261" s="28"/>
      <c r="B261" s="28">
        <v>6171</v>
      </c>
      <c r="C261" s="28">
        <v>2324</v>
      </c>
      <c r="D261" s="24" t="s">
        <v>177</v>
      </c>
      <c r="E261" s="107">
        <v>0</v>
      </c>
      <c r="F261" s="64">
        <v>20</v>
      </c>
      <c r="G261" s="45">
        <v>42.5</v>
      </c>
      <c r="H261" s="25">
        <f>(G261/F261)*100</f>
        <v>212.5</v>
      </c>
    </row>
    <row r="262" spans="1:8" ht="15" customHeight="1" thickBot="1">
      <c r="A262" s="85"/>
      <c r="B262" s="85"/>
      <c r="C262" s="85"/>
      <c r="D262" s="85"/>
      <c r="E262" s="86"/>
      <c r="F262" s="87"/>
      <c r="G262" s="88"/>
      <c r="H262" s="86"/>
    </row>
    <row r="263" spans="1:8" s="40" customFormat="1" ht="21.75" customHeight="1" thickBot="1" thickTop="1">
      <c r="A263" s="90"/>
      <c r="B263" s="90"/>
      <c r="C263" s="90"/>
      <c r="D263" s="91" t="s">
        <v>183</v>
      </c>
      <c r="E263" s="92">
        <f>SUM(E255:E261)</f>
        <v>600</v>
      </c>
      <c r="F263" s="93">
        <f>SUM(F255:F261)</f>
        <v>1481.5</v>
      </c>
      <c r="G263" s="94">
        <f>SUM(G255:G261)</f>
        <v>1563.2</v>
      </c>
      <c r="H263" s="37">
        <f>(G263/F263)*100</f>
        <v>105.51468106648667</v>
      </c>
    </row>
    <row r="264" spans="1:8" ht="15" customHeight="1">
      <c r="A264" s="66"/>
      <c r="B264" s="66"/>
      <c r="C264" s="66"/>
      <c r="D264" s="7"/>
      <c r="E264" s="67"/>
      <c r="F264" s="67"/>
      <c r="G264" s="67"/>
      <c r="H264" s="67"/>
    </row>
    <row r="265" spans="1:8" ht="15" customHeight="1" hidden="1">
      <c r="A265" s="66"/>
      <c r="B265" s="66"/>
      <c r="C265" s="66"/>
      <c r="D265" s="7"/>
      <c r="E265" s="67"/>
      <c r="F265" s="67"/>
      <c r="G265" s="67"/>
      <c r="H265" s="67"/>
    </row>
    <row r="266" spans="1:8" ht="15" customHeight="1" hidden="1">
      <c r="A266" s="66"/>
      <c r="B266" s="66"/>
      <c r="C266" s="66"/>
      <c r="D266" s="7"/>
      <c r="E266" s="67"/>
      <c r="F266" s="67"/>
      <c r="G266" s="67"/>
      <c r="H266" s="67"/>
    </row>
    <row r="267" spans="1:8" ht="15" customHeight="1" thickBot="1">
      <c r="A267" s="66"/>
      <c r="B267" s="66"/>
      <c r="C267" s="66"/>
      <c r="D267" s="7"/>
      <c r="E267" s="67"/>
      <c r="F267" s="67"/>
      <c r="G267" s="67"/>
      <c r="H267" s="67"/>
    </row>
    <row r="268" spans="1:8" ht="15.75">
      <c r="A268" s="12" t="s">
        <v>3</v>
      </c>
      <c r="B268" s="12" t="s">
        <v>4</v>
      </c>
      <c r="C268" s="12" t="s">
        <v>5</v>
      </c>
      <c r="D268" s="13" t="s">
        <v>6</v>
      </c>
      <c r="E268" s="14" t="s">
        <v>7</v>
      </c>
      <c r="F268" s="14" t="s">
        <v>7</v>
      </c>
      <c r="G268" s="14" t="s">
        <v>8</v>
      </c>
      <c r="H268" s="14" t="s">
        <v>9</v>
      </c>
    </row>
    <row r="269" spans="1:8" ht="15.75" customHeight="1" thickBot="1">
      <c r="A269" s="15"/>
      <c r="B269" s="15"/>
      <c r="C269" s="15"/>
      <c r="D269" s="16"/>
      <c r="E269" s="17" t="s">
        <v>10</v>
      </c>
      <c r="F269" s="17" t="s">
        <v>11</v>
      </c>
      <c r="G269" s="18" t="s">
        <v>12</v>
      </c>
      <c r="H269" s="17" t="s">
        <v>13</v>
      </c>
    </row>
    <row r="270" spans="1:8" ht="15.75" customHeight="1" thickTop="1">
      <c r="A270" s="108">
        <v>110</v>
      </c>
      <c r="B270" s="72"/>
      <c r="C270" s="72"/>
      <c r="D270" s="72" t="s">
        <v>184</v>
      </c>
      <c r="E270" s="21"/>
      <c r="F270" s="22"/>
      <c r="G270" s="23"/>
      <c r="H270" s="21"/>
    </row>
    <row r="271" spans="1:8" ht="15.75">
      <c r="A271" s="108"/>
      <c r="B271" s="72"/>
      <c r="C271" s="72"/>
      <c r="D271" s="72"/>
      <c r="E271" s="21"/>
      <c r="F271" s="22"/>
      <c r="G271" s="23"/>
      <c r="H271" s="21"/>
    </row>
    <row r="272" spans="1:8" ht="15">
      <c r="A272" s="24"/>
      <c r="B272" s="24"/>
      <c r="C272" s="24">
        <v>1111</v>
      </c>
      <c r="D272" s="24" t="s">
        <v>185</v>
      </c>
      <c r="E272" s="83">
        <v>48150</v>
      </c>
      <c r="F272" s="81">
        <v>48150</v>
      </c>
      <c r="G272" s="82">
        <v>44007.4</v>
      </c>
      <c r="H272" s="25">
        <f aca="true" t="shared" si="7" ref="H272:H301">(G272/F272)*100</f>
        <v>91.39646936656283</v>
      </c>
    </row>
    <row r="273" spans="1:8" ht="15">
      <c r="A273" s="24"/>
      <c r="B273" s="24"/>
      <c r="C273" s="24">
        <v>1112</v>
      </c>
      <c r="D273" s="24" t="s">
        <v>186</v>
      </c>
      <c r="E273" s="79">
        <v>11210</v>
      </c>
      <c r="F273" s="77">
        <v>11210</v>
      </c>
      <c r="G273" s="78">
        <v>8960.1</v>
      </c>
      <c r="H273" s="25">
        <f t="shared" si="7"/>
        <v>79.92952720785014</v>
      </c>
    </row>
    <row r="274" spans="1:8" ht="15">
      <c r="A274" s="24"/>
      <c r="B274" s="24"/>
      <c r="C274" s="24">
        <v>1113</v>
      </c>
      <c r="D274" s="24" t="s">
        <v>187</v>
      </c>
      <c r="E274" s="79">
        <v>6830</v>
      </c>
      <c r="F274" s="77">
        <v>6830</v>
      </c>
      <c r="G274" s="78">
        <v>3925.8</v>
      </c>
      <c r="H274" s="25">
        <f t="shared" si="7"/>
        <v>57.4787701317716</v>
      </c>
    </row>
    <row r="275" spans="1:8" ht="15">
      <c r="A275" s="24"/>
      <c r="B275" s="24"/>
      <c r="C275" s="24">
        <v>1121</v>
      </c>
      <c r="D275" s="24" t="s">
        <v>188</v>
      </c>
      <c r="E275" s="79">
        <v>42900</v>
      </c>
      <c r="F275" s="77">
        <v>42900</v>
      </c>
      <c r="G275" s="82">
        <v>43380.8</v>
      </c>
      <c r="H275" s="25">
        <f t="shared" si="7"/>
        <v>101.12074592074593</v>
      </c>
    </row>
    <row r="276" spans="1:8" ht="15">
      <c r="A276" s="24"/>
      <c r="B276" s="24"/>
      <c r="C276" s="24">
        <v>1122</v>
      </c>
      <c r="D276" s="24" t="s">
        <v>189</v>
      </c>
      <c r="E276" s="83">
        <v>10500</v>
      </c>
      <c r="F276" s="81">
        <v>14174</v>
      </c>
      <c r="G276" s="82">
        <v>14173.8</v>
      </c>
      <c r="H276" s="25">
        <f t="shared" si="7"/>
        <v>99.99858896571186</v>
      </c>
    </row>
    <row r="277" spans="1:8" ht="15">
      <c r="A277" s="24"/>
      <c r="B277" s="24"/>
      <c r="C277" s="24">
        <v>1211</v>
      </c>
      <c r="D277" s="24" t="s">
        <v>190</v>
      </c>
      <c r="E277" s="83">
        <v>97000</v>
      </c>
      <c r="F277" s="81">
        <v>97000</v>
      </c>
      <c r="G277" s="82">
        <v>88974.2</v>
      </c>
      <c r="H277" s="25">
        <f t="shared" si="7"/>
        <v>91.7259793814433</v>
      </c>
    </row>
    <row r="278" spans="1:8" ht="15" hidden="1">
      <c r="A278" s="24"/>
      <c r="B278" s="24"/>
      <c r="C278" s="24">
        <v>1335</v>
      </c>
      <c r="D278" s="24" t="s">
        <v>191</v>
      </c>
      <c r="E278" s="83"/>
      <c r="F278" s="81"/>
      <c r="G278" s="82"/>
      <c r="H278" s="25" t="e">
        <f t="shared" si="7"/>
        <v>#DIV/0!</v>
      </c>
    </row>
    <row r="279" spans="1:8" ht="15" hidden="1">
      <c r="A279" s="24"/>
      <c r="B279" s="24"/>
      <c r="C279" s="24">
        <v>1219</v>
      </c>
      <c r="D279" s="24" t="s">
        <v>192</v>
      </c>
      <c r="E279" s="83"/>
      <c r="F279" s="81"/>
      <c r="G279" s="82"/>
      <c r="H279" s="25" t="e">
        <f t="shared" si="7"/>
        <v>#DIV/0!</v>
      </c>
    </row>
    <row r="280" spans="1:8" ht="15">
      <c r="A280" s="24"/>
      <c r="B280" s="24"/>
      <c r="C280" s="24">
        <v>1337</v>
      </c>
      <c r="D280" s="24" t="s">
        <v>193</v>
      </c>
      <c r="E280" s="79">
        <v>10300</v>
      </c>
      <c r="F280" s="77">
        <v>10300</v>
      </c>
      <c r="G280" s="78">
        <v>10189.4</v>
      </c>
      <c r="H280" s="25">
        <f t="shared" si="7"/>
        <v>98.926213592233</v>
      </c>
    </row>
    <row r="281" spans="1:8" ht="15">
      <c r="A281" s="24"/>
      <c r="B281" s="24"/>
      <c r="C281" s="24">
        <v>1341</v>
      </c>
      <c r="D281" s="24" t="s">
        <v>194</v>
      </c>
      <c r="E281" s="109">
        <v>950</v>
      </c>
      <c r="F281" s="110">
        <v>950</v>
      </c>
      <c r="G281" s="111">
        <v>946.6</v>
      </c>
      <c r="H281" s="25">
        <f t="shared" si="7"/>
        <v>99.6421052631579</v>
      </c>
    </row>
    <row r="282" spans="1:8" ht="15" customHeight="1">
      <c r="A282" s="71"/>
      <c r="B282" s="72"/>
      <c r="C282" s="73">
        <v>1342</v>
      </c>
      <c r="D282" s="73" t="s">
        <v>81</v>
      </c>
      <c r="E282" s="74">
        <v>0</v>
      </c>
      <c r="F282" s="22">
        <v>47</v>
      </c>
      <c r="G282" s="23">
        <v>68.2</v>
      </c>
      <c r="H282" s="25">
        <f t="shared" si="7"/>
        <v>145.1063829787234</v>
      </c>
    </row>
    <row r="283" spans="1:8" ht="15">
      <c r="A283" s="75"/>
      <c r="B283" s="73"/>
      <c r="C283" s="73">
        <v>1343</v>
      </c>
      <c r="D283" s="73" t="s">
        <v>82</v>
      </c>
      <c r="E283" s="74">
        <v>0</v>
      </c>
      <c r="F283" s="22">
        <v>920</v>
      </c>
      <c r="G283" s="23">
        <v>1105.4</v>
      </c>
      <c r="H283" s="25">
        <f t="shared" si="7"/>
        <v>120.1521739130435</v>
      </c>
    </row>
    <row r="284" spans="1:8" ht="15">
      <c r="A284" s="59"/>
      <c r="B284" s="24"/>
      <c r="C284" s="24">
        <v>1345</v>
      </c>
      <c r="D284" s="24" t="s">
        <v>83</v>
      </c>
      <c r="E284" s="76">
        <v>0</v>
      </c>
      <c r="F284" s="77">
        <v>113.5</v>
      </c>
      <c r="G284" s="78">
        <v>205.5</v>
      </c>
      <c r="H284" s="25">
        <f t="shared" si="7"/>
        <v>181.05726872246697</v>
      </c>
    </row>
    <row r="285" spans="1:8" ht="15">
      <c r="A285" s="24"/>
      <c r="B285" s="24"/>
      <c r="C285" s="24">
        <v>1347</v>
      </c>
      <c r="D285" s="24" t="s">
        <v>195</v>
      </c>
      <c r="E285" s="109">
        <v>5900</v>
      </c>
      <c r="F285" s="110">
        <v>5900</v>
      </c>
      <c r="G285" s="111">
        <v>7833.2</v>
      </c>
      <c r="H285" s="25">
        <f t="shared" si="7"/>
        <v>132.76610169491525</v>
      </c>
    </row>
    <row r="286" spans="1:8" ht="15" hidden="1">
      <c r="A286" s="24"/>
      <c r="B286" s="24"/>
      <c r="C286" s="24">
        <v>1349</v>
      </c>
      <c r="D286" s="24" t="s">
        <v>196</v>
      </c>
      <c r="E286" s="83"/>
      <c r="F286" s="81"/>
      <c r="G286" s="82"/>
      <c r="H286" s="25" t="e">
        <f t="shared" si="7"/>
        <v>#DIV/0!</v>
      </c>
    </row>
    <row r="287" spans="1:8" ht="15">
      <c r="A287" s="24"/>
      <c r="B287" s="24"/>
      <c r="C287" s="24">
        <v>1351</v>
      </c>
      <c r="D287" s="24" t="s">
        <v>197</v>
      </c>
      <c r="E287" s="83">
        <v>700</v>
      </c>
      <c r="F287" s="81">
        <v>700</v>
      </c>
      <c r="G287" s="82">
        <v>761</v>
      </c>
      <c r="H287" s="25">
        <f t="shared" si="7"/>
        <v>108.71428571428572</v>
      </c>
    </row>
    <row r="288" spans="1:8" ht="15">
      <c r="A288" s="24"/>
      <c r="B288" s="24"/>
      <c r="C288" s="24">
        <v>1361</v>
      </c>
      <c r="D288" s="24" t="s">
        <v>198</v>
      </c>
      <c r="E288" s="109">
        <v>1000</v>
      </c>
      <c r="F288" s="110">
        <v>1000</v>
      </c>
      <c r="G288" s="111">
        <v>733.1</v>
      </c>
      <c r="H288" s="25">
        <f t="shared" si="7"/>
        <v>73.31</v>
      </c>
    </row>
    <row r="289" spans="1:8" ht="15">
      <c r="A289" s="24"/>
      <c r="B289" s="24"/>
      <c r="C289" s="24">
        <v>1511</v>
      </c>
      <c r="D289" s="24" t="s">
        <v>199</v>
      </c>
      <c r="E289" s="25">
        <v>24200</v>
      </c>
      <c r="F289" s="26">
        <v>24200</v>
      </c>
      <c r="G289" s="27">
        <v>21488.9</v>
      </c>
      <c r="H289" s="25">
        <f t="shared" si="7"/>
        <v>88.79710743801652</v>
      </c>
    </row>
    <row r="290" spans="1:8" ht="15" customHeight="1">
      <c r="A290" s="24"/>
      <c r="B290" s="24"/>
      <c r="C290" s="24">
        <v>2460</v>
      </c>
      <c r="D290" s="24" t="s">
        <v>200</v>
      </c>
      <c r="E290" s="25">
        <v>0</v>
      </c>
      <c r="F290" s="26">
        <v>0</v>
      </c>
      <c r="G290" s="27">
        <v>14</v>
      </c>
      <c r="H290" s="25" t="e">
        <f t="shared" si="7"/>
        <v>#DIV/0!</v>
      </c>
    </row>
    <row r="291" spans="1:8" ht="15">
      <c r="A291" s="24"/>
      <c r="B291" s="24"/>
      <c r="C291" s="24">
        <v>4112</v>
      </c>
      <c r="D291" s="24" t="s">
        <v>201</v>
      </c>
      <c r="E291" s="25">
        <v>38506</v>
      </c>
      <c r="F291" s="26">
        <v>38513.1</v>
      </c>
      <c r="G291" s="27">
        <v>38513.1</v>
      </c>
      <c r="H291" s="25">
        <f t="shared" si="7"/>
        <v>100</v>
      </c>
    </row>
    <row r="292" spans="1:8" ht="15" hidden="1">
      <c r="A292" s="24"/>
      <c r="B292" s="24">
        <v>3611</v>
      </c>
      <c r="C292" s="24">
        <v>2141</v>
      </c>
      <c r="D292" s="24" t="s">
        <v>202</v>
      </c>
      <c r="E292" s="25"/>
      <c r="F292" s="26"/>
      <c r="G292" s="27"/>
      <c r="H292" s="25" t="e">
        <f t="shared" si="7"/>
        <v>#DIV/0!</v>
      </c>
    </row>
    <row r="293" spans="1:8" ht="15" hidden="1">
      <c r="A293" s="24"/>
      <c r="B293" s="24">
        <v>3611</v>
      </c>
      <c r="C293" s="24">
        <v>2210</v>
      </c>
      <c r="D293" s="24" t="s">
        <v>203</v>
      </c>
      <c r="E293" s="25"/>
      <c r="F293" s="26"/>
      <c r="G293" s="27"/>
      <c r="H293" s="25" t="e">
        <f t="shared" si="7"/>
        <v>#DIV/0!</v>
      </c>
    </row>
    <row r="294" spans="1:8" ht="15" hidden="1">
      <c r="A294" s="24"/>
      <c r="B294" s="24">
        <v>6171</v>
      </c>
      <c r="C294" s="24">
        <v>2210</v>
      </c>
      <c r="D294" s="24" t="s">
        <v>204</v>
      </c>
      <c r="E294" s="25"/>
      <c r="F294" s="26"/>
      <c r="G294" s="27"/>
      <c r="H294" s="25" t="e">
        <f t="shared" si="7"/>
        <v>#DIV/0!</v>
      </c>
    </row>
    <row r="295" spans="1:8" ht="15" hidden="1">
      <c r="A295" s="24"/>
      <c r="B295" s="24">
        <v>6171</v>
      </c>
      <c r="C295" s="24">
        <v>2328</v>
      </c>
      <c r="D295" s="24" t="s">
        <v>205</v>
      </c>
      <c r="E295" s="25"/>
      <c r="F295" s="26"/>
      <c r="G295" s="27"/>
      <c r="H295" s="25" t="e">
        <f t="shared" si="7"/>
        <v>#DIV/0!</v>
      </c>
    </row>
    <row r="296" spans="1:8" ht="15">
      <c r="A296" s="24"/>
      <c r="B296" s="24">
        <v>6171</v>
      </c>
      <c r="C296" s="24">
        <v>2212</v>
      </c>
      <c r="D296" s="24" t="s">
        <v>110</v>
      </c>
      <c r="E296" s="96">
        <v>0</v>
      </c>
      <c r="F296" s="26">
        <v>0</v>
      </c>
      <c r="G296" s="27">
        <v>10</v>
      </c>
      <c r="H296" s="25" t="e">
        <f t="shared" si="7"/>
        <v>#DIV/0!</v>
      </c>
    </row>
    <row r="297" spans="1:8" ht="15">
      <c r="A297" s="24"/>
      <c r="B297" s="24">
        <v>6310</v>
      </c>
      <c r="C297" s="24">
        <v>2141</v>
      </c>
      <c r="D297" s="24" t="s">
        <v>206</v>
      </c>
      <c r="E297" s="25">
        <v>300</v>
      </c>
      <c r="F297" s="26">
        <v>300</v>
      </c>
      <c r="G297" s="27">
        <v>747.1</v>
      </c>
      <c r="H297" s="25">
        <f t="shared" si="7"/>
        <v>249.03333333333336</v>
      </c>
    </row>
    <row r="298" spans="1:8" ht="15" hidden="1">
      <c r="A298" s="24"/>
      <c r="B298" s="24">
        <v>6310</v>
      </c>
      <c r="C298" s="24">
        <v>2142</v>
      </c>
      <c r="D298" s="24" t="s">
        <v>207</v>
      </c>
      <c r="E298" s="112"/>
      <c r="F298" s="113"/>
      <c r="G298" s="27"/>
      <c r="H298" s="25" t="e">
        <f t="shared" si="7"/>
        <v>#DIV/0!</v>
      </c>
    </row>
    <row r="299" spans="1:8" ht="15" hidden="1">
      <c r="A299" s="24"/>
      <c r="B299" s="24">
        <v>3611</v>
      </c>
      <c r="C299" s="24">
        <v>2210</v>
      </c>
      <c r="D299" s="24" t="s">
        <v>208</v>
      </c>
      <c r="E299" s="112"/>
      <c r="F299" s="113"/>
      <c r="G299" s="27"/>
      <c r="H299" s="25" t="e">
        <f t="shared" si="7"/>
        <v>#DIV/0!</v>
      </c>
    </row>
    <row r="300" spans="1:8" ht="15" hidden="1">
      <c r="A300" s="24"/>
      <c r="B300" s="24">
        <v>6399</v>
      </c>
      <c r="C300" s="24">
        <v>2329</v>
      </c>
      <c r="D300" s="24" t="s">
        <v>209</v>
      </c>
      <c r="E300" s="112"/>
      <c r="F300" s="113"/>
      <c r="G300" s="27"/>
      <c r="H300" s="25" t="e">
        <f t="shared" si="7"/>
        <v>#DIV/0!</v>
      </c>
    </row>
    <row r="301" spans="1:8" ht="15">
      <c r="A301" s="24"/>
      <c r="B301" s="24">
        <v>6409</v>
      </c>
      <c r="C301" s="24">
        <v>2328</v>
      </c>
      <c r="D301" s="24" t="s">
        <v>210</v>
      </c>
      <c r="E301" s="112">
        <v>0</v>
      </c>
      <c r="F301" s="113">
        <v>0</v>
      </c>
      <c r="G301" s="27">
        <v>0</v>
      </c>
      <c r="H301" s="25" t="e">
        <f t="shared" si="7"/>
        <v>#DIV/0!</v>
      </c>
    </row>
    <row r="302" spans="1:8" ht="15.75" customHeight="1" thickBot="1">
      <c r="A302" s="85"/>
      <c r="B302" s="85"/>
      <c r="C302" s="85"/>
      <c r="D302" s="85"/>
      <c r="E302" s="114"/>
      <c r="F302" s="115"/>
      <c r="G302" s="116"/>
      <c r="H302" s="114"/>
    </row>
    <row r="303" spans="1:8" s="40" customFormat="1" ht="21.75" customHeight="1" thickBot="1" thickTop="1">
      <c r="A303" s="90"/>
      <c r="B303" s="90"/>
      <c r="C303" s="90"/>
      <c r="D303" s="91" t="s">
        <v>211</v>
      </c>
      <c r="E303" s="92">
        <f>SUM(E272:E302)</f>
        <v>298446</v>
      </c>
      <c r="F303" s="93">
        <f>SUM(F272:F302)</f>
        <v>303207.6</v>
      </c>
      <c r="G303" s="94">
        <f>SUM(G272:G302)</f>
        <v>286037.6</v>
      </c>
      <c r="H303" s="37">
        <f>(G303/F303)*100</f>
        <v>94.33721318331071</v>
      </c>
    </row>
    <row r="304" spans="1:8" ht="15" customHeight="1">
      <c r="A304" s="66"/>
      <c r="B304" s="66"/>
      <c r="C304" s="66"/>
      <c r="D304" s="7"/>
      <c r="E304" s="67"/>
      <c r="F304" s="67"/>
      <c r="G304" s="67"/>
      <c r="H304" s="67"/>
    </row>
    <row r="305" spans="1:8" ht="15" hidden="1">
      <c r="A305" s="40"/>
      <c r="B305" s="66"/>
      <c r="C305" s="66"/>
      <c r="D305" s="66"/>
      <c r="E305" s="117"/>
      <c r="F305" s="117"/>
      <c r="G305" s="117"/>
      <c r="H305" s="117"/>
    </row>
    <row r="306" spans="1:8" ht="15" hidden="1">
      <c r="A306" s="40"/>
      <c r="B306" s="66"/>
      <c r="C306" s="66"/>
      <c r="D306" s="66"/>
      <c r="E306" s="117"/>
      <c r="F306" s="117"/>
      <c r="G306" s="117"/>
      <c r="H306" s="117"/>
    </row>
    <row r="307" spans="1:8" ht="15" customHeight="1" thickBot="1">
      <c r="A307" s="40"/>
      <c r="B307" s="66"/>
      <c r="C307" s="66"/>
      <c r="D307" s="66"/>
      <c r="E307" s="117"/>
      <c r="F307" s="117"/>
      <c r="G307" s="117"/>
      <c r="H307" s="117"/>
    </row>
    <row r="308" spans="1:8" ht="15.75">
      <c r="A308" s="12" t="s">
        <v>3</v>
      </c>
      <c r="B308" s="12" t="s">
        <v>4</v>
      </c>
      <c r="C308" s="12" t="s">
        <v>5</v>
      </c>
      <c r="D308" s="13" t="s">
        <v>6</v>
      </c>
      <c r="E308" s="14" t="s">
        <v>7</v>
      </c>
      <c r="F308" s="14" t="s">
        <v>7</v>
      </c>
      <c r="G308" s="14" t="s">
        <v>8</v>
      </c>
      <c r="H308" s="14" t="s">
        <v>9</v>
      </c>
    </row>
    <row r="309" spans="1:8" ht="15.75" customHeight="1" thickBot="1">
      <c r="A309" s="15"/>
      <c r="B309" s="15"/>
      <c r="C309" s="15"/>
      <c r="D309" s="16"/>
      <c r="E309" s="17" t="s">
        <v>10</v>
      </c>
      <c r="F309" s="17" t="s">
        <v>11</v>
      </c>
      <c r="G309" s="18" t="s">
        <v>12</v>
      </c>
      <c r="H309" s="17" t="s">
        <v>13</v>
      </c>
    </row>
    <row r="310" spans="1:8" ht="16.5" customHeight="1" thickTop="1">
      <c r="A310" s="19">
        <v>120</v>
      </c>
      <c r="B310" s="19"/>
      <c r="C310" s="19"/>
      <c r="D310" s="118" t="s">
        <v>212</v>
      </c>
      <c r="E310" s="21"/>
      <c r="F310" s="22"/>
      <c r="G310" s="23"/>
      <c r="H310" s="21"/>
    </row>
    <row r="311" spans="1:8" ht="15.75">
      <c r="A311" s="72"/>
      <c r="B311" s="72"/>
      <c r="C311" s="72"/>
      <c r="D311" s="72" t="s">
        <v>213</v>
      </c>
      <c r="E311" s="25"/>
      <c r="F311" s="26"/>
      <c r="G311" s="27"/>
      <c r="H311" s="25"/>
    </row>
    <row r="312" spans="1:8" ht="15.75">
      <c r="A312" s="72"/>
      <c r="B312" s="72"/>
      <c r="C312" s="72"/>
      <c r="D312" s="72"/>
      <c r="E312" s="25"/>
      <c r="F312" s="26"/>
      <c r="G312" s="27"/>
      <c r="H312" s="25"/>
    </row>
    <row r="313" spans="1:8" ht="15">
      <c r="A313" s="24"/>
      <c r="B313" s="24">
        <v>2219</v>
      </c>
      <c r="C313" s="24">
        <v>21213133</v>
      </c>
      <c r="D313" s="24" t="s">
        <v>214</v>
      </c>
      <c r="E313" s="119">
        <v>0</v>
      </c>
      <c r="F313" s="120">
        <v>0</v>
      </c>
      <c r="G313" s="121">
        <v>3.6</v>
      </c>
      <c r="H313" s="25" t="e">
        <f aca="true" t="shared" si="8" ref="H313:H353">(G313/F313)*100</f>
        <v>#DIV/0!</v>
      </c>
    </row>
    <row r="314" spans="1:8" ht="15">
      <c r="A314" s="24"/>
      <c r="B314" s="24">
        <v>2219</v>
      </c>
      <c r="C314" s="24">
        <v>2133</v>
      </c>
      <c r="D314" s="24" t="s">
        <v>215</v>
      </c>
      <c r="E314" s="119">
        <v>0</v>
      </c>
      <c r="F314" s="120">
        <v>170</v>
      </c>
      <c r="G314" s="121">
        <v>108.5</v>
      </c>
      <c r="H314" s="25">
        <f t="shared" si="8"/>
        <v>63.8235294117647</v>
      </c>
    </row>
    <row r="315" spans="1:8" ht="15">
      <c r="A315" s="24"/>
      <c r="B315" s="24">
        <v>2219</v>
      </c>
      <c r="C315" s="24">
        <v>2329</v>
      </c>
      <c r="D315" s="24" t="s">
        <v>216</v>
      </c>
      <c r="E315" s="119">
        <v>0</v>
      </c>
      <c r="F315" s="120">
        <v>0</v>
      </c>
      <c r="G315" s="27">
        <v>0</v>
      </c>
      <c r="H315" s="25" t="e">
        <f t="shared" si="8"/>
        <v>#DIV/0!</v>
      </c>
    </row>
    <row r="316" spans="1:8" ht="15">
      <c r="A316" s="24"/>
      <c r="B316" s="24">
        <v>3612</v>
      </c>
      <c r="C316" s="24">
        <v>2111</v>
      </c>
      <c r="D316" s="24" t="s">
        <v>217</v>
      </c>
      <c r="E316" s="119">
        <v>0</v>
      </c>
      <c r="F316" s="120">
        <v>4712.6</v>
      </c>
      <c r="G316" s="121">
        <v>5292.9</v>
      </c>
      <c r="H316" s="25">
        <f t="shared" si="8"/>
        <v>112.3137970547044</v>
      </c>
    </row>
    <row r="317" spans="1:8" ht="15">
      <c r="A317" s="24"/>
      <c r="B317" s="24">
        <v>3612</v>
      </c>
      <c r="C317" s="24">
        <v>2132</v>
      </c>
      <c r="D317" s="24" t="s">
        <v>218</v>
      </c>
      <c r="E317" s="119">
        <v>0</v>
      </c>
      <c r="F317" s="120">
        <v>10089.2</v>
      </c>
      <c r="G317" s="121">
        <v>8443.8</v>
      </c>
      <c r="H317" s="25">
        <f t="shared" si="8"/>
        <v>83.69147206914323</v>
      </c>
    </row>
    <row r="318" spans="1:8" ht="15">
      <c r="A318" s="24"/>
      <c r="B318" s="24">
        <v>3612</v>
      </c>
      <c r="C318" s="24">
        <v>2324</v>
      </c>
      <c r="D318" s="24" t="s">
        <v>219</v>
      </c>
      <c r="E318" s="119">
        <v>0</v>
      </c>
      <c r="F318" s="120">
        <v>0</v>
      </c>
      <c r="G318" s="121">
        <v>1065.7</v>
      </c>
      <c r="H318" s="25" t="e">
        <f t="shared" si="8"/>
        <v>#DIV/0!</v>
      </c>
    </row>
    <row r="319" spans="1:8" ht="15" hidden="1">
      <c r="A319" s="24"/>
      <c r="B319" s="24">
        <v>3612</v>
      </c>
      <c r="C319" s="24">
        <v>2310</v>
      </c>
      <c r="D319" s="24" t="s">
        <v>220</v>
      </c>
      <c r="E319" s="119"/>
      <c r="F319" s="120"/>
      <c r="G319" s="121"/>
      <c r="H319" s="25" t="e">
        <f t="shared" si="8"/>
        <v>#DIV/0!</v>
      </c>
    </row>
    <row r="320" spans="1:8" ht="15" hidden="1">
      <c r="A320" s="24"/>
      <c r="B320" s="24">
        <v>3612</v>
      </c>
      <c r="C320" s="24">
        <v>2324</v>
      </c>
      <c r="D320" s="24" t="s">
        <v>221</v>
      </c>
      <c r="E320" s="25"/>
      <c r="F320" s="26"/>
      <c r="G320" s="27"/>
      <c r="H320" s="25" t="e">
        <f t="shared" si="8"/>
        <v>#DIV/0!</v>
      </c>
    </row>
    <row r="321" spans="1:8" ht="15" hidden="1">
      <c r="A321" s="24"/>
      <c r="B321" s="24">
        <v>3612</v>
      </c>
      <c r="C321" s="24">
        <v>2329</v>
      </c>
      <c r="D321" s="24" t="s">
        <v>222</v>
      </c>
      <c r="E321" s="25"/>
      <c r="F321" s="26"/>
      <c r="G321" s="27"/>
      <c r="H321" s="25" t="e">
        <f t="shared" si="8"/>
        <v>#DIV/0!</v>
      </c>
    </row>
    <row r="322" spans="1:8" ht="15">
      <c r="A322" s="24"/>
      <c r="B322" s="24">
        <v>3612</v>
      </c>
      <c r="C322" s="24">
        <v>2328</v>
      </c>
      <c r="D322" s="24" t="s">
        <v>223</v>
      </c>
      <c r="E322" s="25">
        <v>0</v>
      </c>
      <c r="F322" s="26">
        <v>0</v>
      </c>
      <c r="G322" s="27">
        <v>0</v>
      </c>
      <c r="H322" s="25" t="e">
        <f t="shared" si="8"/>
        <v>#DIV/0!</v>
      </c>
    </row>
    <row r="323" spans="1:8" ht="15">
      <c r="A323" s="24"/>
      <c r="B323" s="24">
        <v>3612</v>
      </c>
      <c r="C323" s="24">
        <v>3112</v>
      </c>
      <c r="D323" s="24" t="s">
        <v>224</v>
      </c>
      <c r="E323" s="25">
        <v>8000</v>
      </c>
      <c r="F323" s="26">
        <v>8000</v>
      </c>
      <c r="G323" s="27">
        <v>10711.4</v>
      </c>
      <c r="H323" s="25">
        <f t="shared" si="8"/>
        <v>133.89249999999998</v>
      </c>
    </row>
    <row r="324" spans="1:8" ht="15">
      <c r="A324" s="24"/>
      <c r="B324" s="24">
        <v>3613</v>
      </c>
      <c r="C324" s="24">
        <v>2111</v>
      </c>
      <c r="D324" s="24" t="s">
        <v>225</v>
      </c>
      <c r="E324" s="119">
        <v>0</v>
      </c>
      <c r="F324" s="120">
        <v>1685.8</v>
      </c>
      <c r="G324" s="121">
        <v>1665.5</v>
      </c>
      <c r="H324" s="25">
        <f t="shared" si="8"/>
        <v>98.79582394115553</v>
      </c>
    </row>
    <row r="325" spans="1:8" ht="15">
      <c r="A325" s="24"/>
      <c r="B325" s="24">
        <v>3613</v>
      </c>
      <c r="C325" s="24">
        <v>2132</v>
      </c>
      <c r="D325" s="24" t="s">
        <v>226</v>
      </c>
      <c r="E325" s="119">
        <v>0</v>
      </c>
      <c r="F325" s="120">
        <v>4475</v>
      </c>
      <c r="G325" s="121">
        <v>5448.5</v>
      </c>
      <c r="H325" s="25">
        <f t="shared" si="8"/>
        <v>121.75418994413407</v>
      </c>
    </row>
    <row r="326" spans="1:8" ht="15">
      <c r="A326" s="28"/>
      <c r="B326" s="24">
        <v>3613</v>
      </c>
      <c r="C326" s="24">
        <v>2310</v>
      </c>
      <c r="D326" s="24" t="s">
        <v>227</v>
      </c>
      <c r="E326" s="25">
        <v>0</v>
      </c>
      <c r="F326" s="26">
        <v>0</v>
      </c>
      <c r="G326" s="27">
        <v>1.3</v>
      </c>
      <c r="H326" s="25" t="e">
        <f t="shared" si="8"/>
        <v>#DIV/0!</v>
      </c>
    </row>
    <row r="327" spans="1:8" ht="15">
      <c r="A327" s="28"/>
      <c r="B327" s="24">
        <v>3613</v>
      </c>
      <c r="C327" s="24">
        <v>2322</v>
      </c>
      <c r="D327" s="24" t="s">
        <v>228</v>
      </c>
      <c r="E327" s="25">
        <v>0</v>
      </c>
      <c r="F327" s="26">
        <v>0</v>
      </c>
      <c r="G327" s="27">
        <v>17.5</v>
      </c>
      <c r="H327" s="25" t="e">
        <f t="shared" si="8"/>
        <v>#DIV/0!</v>
      </c>
    </row>
    <row r="328" spans="1:8" ht="15">
      <c r="A328" s="28"/>
      <c r="B328" s="24">
        <v>3613</v>
      </c>
      <c r="C328" s="24">
        <v>2324</v>
      </c>
      <c r="D328" s="24" t="s">
        <v>229</v>
      </c>
      <c r="E328" s="25">
        <v>0</v>
      </c>
      <c r="F328" s="26">
        <v>0</v>
      </c>
      <c r="G328" s="27">
        <v>160.6</v>
      </c>
      <c r="H328" s="25" t="e">
        <f t="shared" si="8"/>
        <v>#DIV/0!</v>
      </c>
    </row>
    <row r="329" spans="1:8" ht="15">
      <c r="A329" s="28"/>
      <c r="B329" s="24">
        <v>3613</v>
      </c>
      <c r="C329" s="24">
        <v>2328</v>
      </c>
      <c r="D329" s="24" t="s">
        <v>230</v>
      </c>
      <c r="E329" s="25">
        <v>0</v>
      </c>
      <c r="F329" s="26">
        <v>0</v>
      </c>
      <c r="G329" s="27">
        <v>4.5</v>
      </c>
      <c r="H329" s="25" t="e">
        <f t="shared" si="8"/>
        <v>#DIV/0!</v>
      </c>
    </row>
    <row r="330" spans="1:8" ht="15">
      <c r="A330" s="28"/>
      <c r="B330" s="24">
        <v>3613</v>
      </c>
      <c r="C330" s="24">
        <v>3112</v>
      </c>
      <c r="D330" s="24" t="s">
        <v>231</v>
      </c>
      <c r="E330" s="25">
        <v>0</v>
      </c>
      <c r="F330" s="26">
        <v>0</v>
      </c>
      <c r="G330" s="27">
        <v>2000</v>
      </c>
      <c r="H330" s="25" t="e">
        <f t="shared" si="8"/>
        <v>#DIV/0!</v>
      </c>
    </row>
    <row r="331" spans="1:8" ht="15">
      <c r="A331" s="28"/>
      <c r="B331" s="24">
        <v>3631</v>
      </c>
      <c r="C331" s="24">
        <v>2133</v>
      </c>
      <c r="D331" s="24" t="s">
        <v>232</v>
      </c>
      <c r="E331" s="25">
        <v>0</v>
      </c>
      <c r="F331" s="26">
        <v>369.9</v>
      </c>
      <c r="G331" s="27">
        <v>450</v>
      </c>
      <c r="H331" s="25">
        <f t="shared" si="8"/>
        <v>121.65450121654501</v>
      </c>
    </row>
    <row r="332" spans="1:8" ht="15">
      <c r="A332" s="28"/>
      <c r="B332" s="24">
        <v>3632</v>
      </c>
      <c r="C332" s="24">
        <v>2111</v>
      </c>
      <c r="D332" s="24" t="s">
        <v>233</v>
      </c>
      <c r="E332" s="25">
        <v>0</v>
      </c>
      <c r="F332" s="26">
        <v>269.5</v>
      </c>
      <c r="G332" s="27">
        <v>646.8</v>
      </c>
      <c r="H332" s="25">
        <f t="shared" si="8"/>
        <v>240</v>
      </c>
    </row>
    <row r="333" spans="1:8" ht="15">
      <c r="A333" s="28"/>
      <c r="B333" s="24">
        <v>3632</v>
      </c>
      <c r="C333" s="24">
        <v>2132</v>
      </c>
      <c r="D333" s="24" t="s">
        <v>234</v>
      </c>
      <c r="E333" s="25">
        <v>0</v>
      </c>
      <c r="F333" s="26">
        <v>25</v>
      </c>
      <c r="G333" s="27">
        <v>20</v>
      </c>
      <c r="H333" s="25">
        <f t="shared" si="8"/>
        <v>80</v>
      </c>
    </row>
    <row r="334" spans="1:8" ht="15">
      <c r="A334" s="24"/>
      <c r="B334" s="24">
        <v>3632</v>
      </c>
      <c r="C334" s="24">
        <v>2324</v>
      </c>
      <c r="D334" s="24" t="s">
        <v>235</v>
      </c>
      <c r="E334" s="25">
        <v>0</v>
      </c>
      <c r="F334" s="26">
        <v>0</v>
      </c>
      <c r="G334" s="27">
        <v>13</v>
      </c>
      <c r="H334" s="25" t="e">
        <f t="shared" si="8"/>
        <v>#DIV/0!</v>
      </c>
    </row>
    <row r="335" spans="1:8" ht="15">
      <c r="A335" s="28"/>
      <c r="B335" s="24">
        <v>3632</v>
      </c>
      <c r="C335" s="24">
        <v>2329</v>
      </c>
      <c r="D335" s="24" t="s">
        <v>236</v>
      </c>
      <c r="E335" s="25">
        <v>0</v>
      </c>
      <c r="F335" s="26">
        <v>82.6</v>
      </c>
      <c r="G335" s="27">
        <v>93.7</v>
      </c>
      <c r="H335" s="25">
        <f t="shared" si="8"/>
        <v>113.43825665859566</v>
      </c>
    </row>
    <row r="336" spans="1:8" ht="15">
      <c r="A336" s="28"/>
      <c r="B336" s="24">
        <v>3634</v>
      </c>
      <c r="C336" s="24">
        <v>2132</v>
      </c>
      <c r="D336" s="24" t="s">
        <v>237</v>
      </c>
      <c r="E336" s="25">
        <v>0</v>
      </c>
      <c r="F336" s="26">
        <v>5275</v>
      </c>
      <c r="G336" s="27">
        <v>5216.6</v>
      </c>
      <c r="H336" s="25">
        <f t="shared" si="8"/>
        <v>98.89289099526067</v>
      </c>
    </row>
    <row r="337" spans="1:8" ht="15">
      <c r="A337" s="28"/>
      <c r="B337" s="24">
        <v>3636</v>
      </c>
      <c r="C337" s="24">
        <v>2131</v>
      </c>
      <c r="D337" s="24" t="s">
        <v>238</v>
      </c>
      <c r="E337" s="25">
        <v>0</v>
      </c>
      <c r="F337" s="26">
        <v>0</v>
      </c>
      <c r="G337" s="27">
        <v>0</v>
      </c>
      <c r="H337" s="25" t="e">
        <f t="shared" si="8"/>
        <v>#DIV/0!</v>
      </c>
    </row>
    <row r="338" spans="1:8" ht="15">
      <c r="A338" s="28"/>
      <c r="B338" s="24">
        <v>3639</v>
      </c>
      <c r="C338" s="24">
        <v>2119</v>
      </c>
      <c r="D338" s="24" t="s">
        <v>239</v>
      </c>
      <c r="E338" s="25">
        <v>10</v>
      </c>
      <c r="F338" s="26">
        <v>10</v>
      </c>
      <c r="G338" s="27">
        <v>361.5</v>
      </c>
      <c r="H338" s="25">
        <f t="shared" si="8"/>
        <v>3615</v>
      </c>
    </row>
    <row r="339" spans="1:8" ht="15">
      <c r="A339" s="24"/>
      <c r="B339" s="24">
        <v>3639</v>
      </c>
      <c r="C339" s="24">
        <v>2131</v>
      </c>
      <c r="D339" s="24" t="s">
        <v>214</v>
      </c>
      <c r="E339" s="25">
        <v>1300</v>
      </c>
      <c r="F339" s="26">
        <v>1331</v>
      </c>
      <c r="G339" s="27">
        <v>2279.5</v>
      </c>
      <c r="H339" s="25">
        <f t="shared" si="8"/>
        <v>171.26220886551465</v>
      </c>
    </row>
    <row r="340" spans="1:8" ht="15">
      <c r="A340" s="24"/>
      <c r="B340" s="24">
        <v>3639</v>
      </c>
      <c r="C340" s="24">
        <v>2132</v>
      </c>
      <c r="D340" s="24" t="s">
        <v>109</v>
      </c>
      <c r="E340" s="25">
        <v>0</v>
      </c>
      <c r="F340" s="26">
        <v>0</v>
      </c>
      <c r="G340" s="27">
        <v>8.2</v>
      </c>
      <c r="H340" s="25" t="e">
        <f t="shared" si="8"/>
        <v>#DIV/0!</v>
      </c>
    </row>
    <row r="341" spans="1:8" ht="15">
      <c r="A341" s="24"/>
      <c r="B341" s="24">
        <v>3639</v>
      </c>
      <c r="C341" s="24">
        <v>2324</v>
      </c>
      <c r="D341" s="24" t="s">
        <v>240</v>
      </c>
      <c r="E341" s="25">
        <v>345</v>
      </c>
      <c r="F341" s="26">
        <v>345</v>
      </c>
      <c r="G341" s="27">
        <v>554.4</v>
      </c>
      <c r="H341" s="25">
        <f t="shared" si="8"/>
        <v>160.69565217391303</v>
      </c>
    </row>
    <row r="342" spans="1:8" ht="15">
      <c r="A342" s="24"/>
      <c r="B342" s="24">
        <v>3639</v>
      </c>
      <c r="C342" s="24">
        <v>3111</v>
      </c>
      <c r="D342" s="24" t="s">
        <v>241</v>
      </c>
      <c r="E342" s="25">
        <v>3500</v>
      </c>
      <c r="F342" s="26">
        <v>3500</v>
      </c>
      <c r="G342" s="27">
        <v>1598.3</v>
      </c>
      <c r="H342" s="25">
        <f t="shared" si="8"/>
        <v>45.66571428571428</v>
      </c>
    </row>
    <row r="343" spans="1:8" ht="15" hidden="1">
      <c r="A343" s="24"/>
      <c r="B343" s="24">
        <v>3639</v>
      </c>
      <c r="C343" s="24">
        <v>3112</v>
      </c>
      <c r="D343" s="24" t="s">
        <v>242</v>
      </c>
      <c r="E343" s="25"/>
      <c r="F343" s="26"/>
      <c r="G343" s="27"/>
      <c r="H343" s="25" t="e">
        <f t="shared" si="8"/>
        <v>#DIV/0!</v>
      </c>
    </row>
    <row r="344" spans="1:8" ht="15" hidden="1">
      <c r="A344" s="24"/>
      <c r="B344" s="24">
        <v>3612</v>
      </c>
      <c r="C344" s="24">
        <v>3111</v>
      </c>
      <c r="D344" s="24" t="s">
        <v>243</v>
      </c>
      <c r="E344" s="25"/>
      <c r="F344" s="26"/>
      <c r="G344" s="27"/>
      <c r="H344" s="25" t="e">
        <f t="shared" si="8"/>
        <v>#DIV/0!</v>
      </c>
    </row>
    <row r="345" spans="1:8" ht="15" hidden="1">
      <c r="A345" s="24"/>
      <c r="B345" s="24">
        <v>3639</v>
      </c>
      <c r="C345" s="24">
        <v>3112</v>
      </c>
      <c r="D345" s="24" t="s">
        <v>244</v>
      </c>
      <c r="E345" s="25"/>
      <c r="F345" s="26"/>
      <c r="G345" s="27"/>
      <c r="H345" s="25" t="e">
        <f t="shared" si="8"/>
        <v>#DIV/0!</v>
      </c>
    </row>
    <row r="346" spans="1:8" ht="15" hidden="1">
      <c r="A346" s="24"/>
      <c r="B346" s="24">
        <v>3639</v>
      </c>
      <c r="C346" s="24">
        <v>3113</v>
      </c>
      <c r="D346" s="24" t="s">
        <v>245</v>
      </c>
      <c r="E346" s="25"/>
      <c r="F346" s="26"/>
      <c r="G346" s="27"/>
      <c r="H346" s="25" t="e">
        <f t="shared" si="8"/>
        <v>#DIV/0!</v>
      </c>
    </row>
    <row r="347" spans="1:8" ht="15" customHeight="1">
      <c r="A347" s="48"/>
      <c r="B347" s="48">
        <v>3639</v>
      </c>
      <c r="C347" s="48">
        <v>3119</v>
      </c>
      <c r="D347" s="48" t="s">
        <v>246</v>
      </c>
      <c r="E347" s="25">
        <v>7200</v>
      </c>
      <c r="F347" s="26">
        <v>7200</v>
      </c>
      <c r="G347" s="27">
        <v>7200</v>
      </c>
      <c r="H347" s="25">
        <f t="shared" si="8"/>
        <v>100</v>
      </c>
    </row>
    <row r="348" spans="1:8" ht="15" customHeight="1">
      <c r="A348" s="48"/>
      <c r="B348" s="48">
        <v>6171</v>
      </c>
      <c r="C348" s="48">
        <v>2131</v>
      </c>
      <c r="D348" s="48" t="s">
        <v>247</v>
      </c>
      <c r="E348" s="25">
        <v>0</v>
      </c>
      <c r="F348" s="26">
        <v>0</v>
      </c>
      <c r="G348" s="27">
        <v>47.3</v>
      </c>
      <c r="H348" s="25" t="e">
        <f t="shared" si="8"/>
        <v>#DIV/0!</v>
      </c>
    </row>
    <row r="349" spans="1:8" ht="15">
      <c r="A349" s="48"/>
      <c r="B349" s="48">
        <v>6171</v>
      </c>
      <c r="C349" s="48">
        <v>2132</v>
      </c>
      <c r="D349" s="48" t="s">
        <v>248</v>
      </c>
      <c r="E349" s="25">
        <v>0</v>
      </c>
      <c r="F349" s="26">
        <v>0</v>
      </c>
      <c r="G349" s="27">
        <v>0</v>
      </c>
      <c r="H349" s="25" t="e">
        <f t="shared" si="8"/>
        <v>#DIV/0!</v>
      </c>
    </row>
    <row r="350" spans="1:8" ht="15">
      <c r="A350" s="48"/>
      <c r="B350" s="48">
        <v>6171</v>
      </c>
      <c r="C350" s="48">
        <v>2133</v>
      </c>
      <c r="D350" s="48" t="s">
        <v>249</v>
      </c>
      <c r="E350" s="25">
        <v>0</v>
      </c>
      <c r="F350" s="26">
        <v>0</v>
      </c>
      <c r="G350" s="27">
        <v>8.6</v>
      </c>
      <c r="H350" s="25" t="e">
        <f t="shared" si="8"/>
        <v>#DIV/0!</v>
      </c>
    </row>
    <row r="351" spans="1:8" ht="15">
      <c r="A351" s="24"/>
      <c r="B351" s="24">
        <v>6171</v>
      </c>
      <c r="C351" s="24">
        <v>2212</v>
      </c>
      <c r="D351" s="24" t="s">
        <v>250</v>
      </c>
      <c r="E351" s="25">
        <v>200</v>
      </c>
      <c r="F351" s="26">
        <v>0</v>
      </c>
      <c r="G351" s="27">
        <v>0</v>
      </c>
      <c r="H351" s="25" t="e">
        <f t="shared" si="8"/>
        <v>#DIV/0!</v>
      </c>
    </row>
    <row r="352" spans="1:8" ht="15">
      <c r="A352" s="24"/>
      <c r="B352" s="24">
        <v>6409</v>
      </c>
      <c r="C352" s="24">
        <v>2328</v>
      </c>
      <c r="D352" s="24" t="s">
        <v>251</v>
      </c>
      <c r="E352" s="25">
        <v>0</v>
      </c>
      <c r="F352" s="26">
        <v>0</v>
      </c>
      <c r="G352" s="27">
        <v>0</v>
      </c>
      <c r="H352" s="25" t="e">
        <f t="shared" si="8"/>
        <v>#DIV/0!</v>
      </c>
    </row>
    <row r="353" spans="1:8" ht="15">
      <c r="A353" s="24"/>
      <c r="B353" s="24">
        <v>6409</v>
      </c>
      <c r="C353" s="24">
        <v>2329</v>
      </c>
      <c r="D353" s="24" t="s">
        <v>252</v>
      </c>
      <c r="E353" s="25">
        <v>0</v>
      </c>
      <c r="F353" s="26">
        <v>0</v>
      </c>
      <c r="G353" s="27">
        <v>0</v>
      </c>
      <c r="H353" s="25" t="e">
        <f t="shared" si="8"/>
        <v>#DIV/0!</v>
      </c>
    </row>
    <row r="354" spans="1:8" ht="15.75" customHeight="1" thickBot="1">
      <c r="A354" s="122"/>
      <c r="B354" s="122"/>
      <c r="C354" s="122"/>
      <c r="D354" s="122"/>
      <c r="E354" s="123"/>
      <c r="F354" s="124"/>
      <c r="G354" s="125"/>
      <c r="H354" s="123"/>
    </row>
    <row r="355" spans="1:8" s="40" customFormat="1" ht="22.5" customHeight="1" thickBot="1" thickTop="1">
      <c r="A355" s="90"/>
      <c r="B355" s="90"/>
      <c r="C355" s="90"/>
      <c r="D355" s="91" t="s">
        <v>253</v>
      </c>
      <c r="E355" s="92">
        <f>SUM(E311:E354)</f>
        <v>20555</v>
      </c>
      <c r="F355" s="93">
        <f>SUM(F311:F354)</f>
        <v>47540.600000000006</v>
      </c>
      <c r="G355" s="94">
        <f>SUM(G311:G354)</f>
        <v>53421.700000000004</v>
      </c>
      <c r="H355" s="37">
        <f>(G355/F355)*100</f>
        <v>112.37068947383919</v>
      </c>
    </row>
    <row r="356" spans="1:8" ht="15" customHeight="1">
      <c r="A356" s="40"/>
      <c r="B356" s="66"/>
      <c r="C356" s="66"/>
      <c r="D356" s="66"/>
      <c r="E356" s="117"/>
      <c r="F356" s="117"/>
      <c r="G356" s="117"/>
      <c r="H356" s="117"/>
    </row>
    <row r="357" spans="1:8" ht="15" customHeight="1">
      <c r="A357" s="40"/>
      <c r="B357" s="66"/>
      <c r="C357" s="66"/>
      <c r="D357" s="66"/>
      <c r="E357" s="117"/>
      <c r="F357" s="117"/>
      <c r="G357" s="117"/>
      <c r="H357" s="117"/>
    </row>
    <row r="358" spans="1:8" ht="15" customHeight="1" thickBot="1">
      <c r="A358" s="40"/>
      <c r="B358" s="66"/>
      <c r="C358" s="66"/>
      <c r="D358" s="66"/>
      <c r="E358" s="117"/>
      <c r="F358" s="117"/>
      <c r="G358" s="117"/>
      <c r="H358" s="117"/>
    </row>
    <row r="359" spans="1:8" ht="15.75">
      <c r="A359" s="12" t="s">
        <v>3</v>
      </c>
      <c r="B359" s="12" t="s">
        <v>4</v>
      </c>
      <c r="C359" s="12" t="s">
        <v>5</v>
      </c>
      <c r="D359" s="13" t="s">
        <v>6</v>
      </c>
      <c r="E359" s="14" t="s">
        <v>7</v>
      </c>
      <c r="F359" s="14" t="s">
        <v>7</v>
      </c>
      <c r="G359" s="14" t="s">
        <v>8</v>
      </c>
      <c r="H359" s="14" t="s">
        <v>9</v>
      </c>
    </row>
    <row r="360" spans="1:8" ht="15.75" customHeight="1" thickBot="1">
      <c r="A360" s="15"/>
      <c r="B360" s="15"/>
      <c r="C360" s="15"/>
      <c r="D360" s="16"/>
      <c r="E360" s="17" t="s">
        <v>10</v>
      </c>
      <c r="F360" s="17" t="s">
        <v>11</v>
      </c>
      <c r="G360" s="18" t="s">
        <v>12</v>
      </c>
      <c r="H360" s="17" t="s">
        <v>13</v>
      </c>
    </row>
    <row r="361" spans="1:8" ht="15.75" customHeight="1" thickTop="1">
      <c r="A361" s="19">
        <v>130</v>
      </c>
      <c r="B361" s="19"/>
      <c r="C361" s="19"/>
      <c r="D361" s="20" t="s">
        <v>254</v>
      </c>
      <c r="E361" s="21"/>
      <c r="F361" s="22"/>
      <c r="G361" s="23"/>
      <c r="H361" s="21"/>
    </row>
    <row r="362" spans="1:8" ht="15.75">
      <c r="A362" s="24"/>
      <c r="B362" s="24"/>
      <c r="C362" s="24"/>
      <c r="D362" s="106" t="s">
        <v>255</v>
      </c>
      <c r="E362" s="60"/>
      <c r="F362" s="26"/>
      <c r="G362" s="27"/>
      <c r="H362" s="60"/>
    </row>
    <row r="363" spans="1:8" ht="15.75" hidden="1">
      <c r="A363" s="72"/>
      <c r="B363" s="72"/>
      <c r="C363" s="24">
        <v>4216</v>
      </c>
      <c r="D363" s="24" t="s">
        <v>182</v>
      </c>
      <c r="E363" s="25">
        <v>0</v>
      </c>
      <c r="F363" s="26">
        <v>0</v>
      </c>
      <c r="G363" s="27"/>
      <c r="H363" s="25" t="e">
        <f>(#REF!/F363)*100</f>
        <v>#REF!</v>
      </c>
    </row>
    <row r="364" spans="1:8" ht="15.75">
      <c r="A364" s="72"/>
      <c r="B364" s="72"/>
      <c r="C364" s="24"/>
      <c r="D364" s="24"/>
      <c r="E364" s="25"/>
      <c r="F364" s="26"/>
      <c r="G364" s="27"/>
      <c r="H364" s="25"/>
    </row>
    <row r="365" spans="1:8" ht="15">
      <c r="A365" s="24"/>
      <c r="B365" s="24">
        <v>3612</v>
      </c>
      <c r="C365" s="24">
        <v>2111</v>
      </c>
      <c r="D365" s="24" t="s">
        <v>256</v>
      </c>
      <c r="E365" s="60">
        <v>5000</v>
      </c>
      <c r="F365" s="26">
        <v>287.4</v>
      </c>
      <c r="G365" s="27">
        <v>287.4</v>
      </c>
      <c r="H365" s="25">
        <f aca="true" t="shared" si="9" ref="H365:H371">(G365/F365)*100</f>
        <v>100</v>
      </c>
    </row>
    <row r="366" spans="1:8" ht="15">
      <c r="A366" s="28"/>
      <c r="B366" s="28">
        <v>3612</v>
      </c>
      <c r="C366" s="28">
        <v>2132</v>
      </c>
      <c r="D366" s="24" t="s">
        <v>257</v>
      </c>
      <c r="E366" s="60">
        <v>15144</v>
      </c>
      <c r="F366" s="26">
        <v>579.8</v>
      </c>
      <c r="G366" s="27">
        <v>579.9</v>
      </c>
      <c r="H366" s="25">
        <f t="shared" si="9"/>
        <v>100.01724732666437</v>
      </c>
    </row>
    <row r="367" spans="1:8" ht="15">
      <c r="A367" s="28"/>
      <c r="B367" s="28">
        <v>3612</v>
      </c>
      <c r="C367" s="28">
        <v>2324</v>
      </c>
      <c r="D367" s="24" t="s">
        <v>258</v>
      </c>
      <c r="E367" s="60">
        <v>0</v>
      </c>
      <c r="F367" s="26">
        <v>0</v>
      </c>
      <c r="G367" s="27">
        <v>0.1</v>
      </c>
      <c r="H367" s="25" t="e">
        <f t="shared" si="9"/>
        <v>#DIV/0!</v>
      </c>
    </row>
    <row r="368" spans="1:8" ht="15">
      <c r="A368" s="28"/>
      <c r="B368" s="28">
        <v>3613</v>
      </c>
      <c r="C368" s="28">
        <v>2111</v>
      </c>
      <c r="D368" s="24" t="s">
        <v>259</v>
      </c>
      <c r="E368" s="60">
        <v>2000</v>
      </c>
      <c r="F368" s="26">
        <v>314.2</v>
      </c>
      <c r="G368" s="27">
        <v>314.2</v>
      </c>
      <c r="H368" s="25">
        <f t="shared" si="9"/>
        <v>100</v>
      </c>
    </row>
    <row r="369" spans="1:8" ht="15">
      <c r="A369" s="28"/>
      <c r="B369" s="28">
        <v>3613</v>
      </c>
      <c r="C369" s="28">
        <v>2132</v>
      </c>
      <c r="D369" s="24" t="s">
        <v>260</v>
      </c>
      <c r="E369" s="60">
        <v>0</v>
      </c>
      <c r="F369" s="26">
        <v>0</v>
      </c>
      <c r="G369" s="27">
        <v>0</v>
      </c>
      <c r="H369" s="25" t="e">
        <f t="shared" si="9"/>
        <v>#DIV/0!</v>
      </c>
    </row>
    <row r="370" spans="1:8" ht="15">
      <c r="A370" s="28"/>
      <c r="B370" s="28">
        <v>3613</v>
      </c>
      <c r="C370" s="28">
        <v>2324</v>
      </c>
      <c r="D370" s="24" t="s">
        <v>261</v>
      </c>
      <c r="E370" s="60">
        <v>0</v>
      </c>
      <c r="F370" s="26">
        <v>0</v>
      </c>
      <c r="G370" s="27">
        <v>0.2</v>
      </c>
      <c r="H370" s="25" t="e">
        <f t="shared" si="9"/>
        <v>#DIV/0!</v>
      </c>
    </row>
    <row r="371" spans="1:8" ht="15">
      <c r="A371" s="28"/>
      <c r="B371" s="24">
        <v>3634</v>
      </c>
      <c r="C371" s="24">
        <v>2132</v>
      </c>
      <c r="D371" s="24" t="s">
        <v>237</v>
      </c>
      <c r="E371" s="25">
        <v>5275</v>
      </c>
      <c r="F371" s="26">
        <v>0</v>
      </c>
      <c r="G371" s="27">
        <v>0</v>
      </c>
      <c r="H371" s="25" t="e">
        <f t="shared" si="9"/>
        <v>#DIV/0!</v>
      </c>
    </row>
    <row r="372" spans="1:8" ht="15" customHeight="1" thickBot="1">
      <c r="A372" s="85"/>
      <c r="B372" s="85"/>
      <c r="C372" s="85"/>
      <c r="D372" s="85"/>
      <c r="E372" s="86"/>
      <c r="F372" s="87"/>
      <c r="G372" s="88"/>
      <c r="H372" s="86"/>
    </row>
    <row r="373" spans="1:8" s="40" customFormat="1" ht="21.75" customHeight="1" thickBot="1" thickTop="1">
      <c r="A373" s="90"/>
      <c r="B373" s="90"/>
      <c r="C373" s="90"/>
      <c r="D373" s="91" t="s">
        <v>262</v>
      </c>
      <c r="E373" s="92">
        <f>SUM(E363:E372)</f>
        <v>27419</v>
      </c>
      <c r="F373" s="93">
        <f>SUM(F363:F372)</f>
        <v>1181.3999999999999</v>
      </c>
      <c r="G373" s="94">
        <f>SUM(G363:G372)</f>
        <v>1181.8</v>
      </c>
      <c r="H373" s="37">
        <f>(G373/F373)*100</f>
        <v>100.0338581344168</v>
      </c>
    </row>
    <row r="374" spans="1:8" ht="15" customHeight="1">
      <c r="A374" s="40"/>
      <c r="B374" s="66"/>
      <c r="C374" s="66"/>
      <c r="D374" s="66"/>
      <c r="E374" s="117"/>
      <c r="F374" s="117"/>
      <c r="G374" s="3"/>
      <c r="H374" s="3"/>
    </row>
    <row r="375" spans="1:8" ht="15" customHeight="1">
      <c r="A375" s="40"/>
      <c r="B375" s="66"/>
      <c r="C375" s="66"/>
      <c r="D375" s="66"/>
      <c r="E375" s="117"/>
      <c r="F375" s="117"/>
      <c r="G375" s="117"/>
      <c r="H375" s="117"/>
    </row>
    <row r="376" spans="1:8" ht="15" customHeight="1">
      <c r="A376" s="40"/>
      <c r="B376" s="66"/>
      <c r="C376" s="66"/>
      <c r="D376" s="66"/>
      <c r="E376" s="117"/>
      <c r="F376" s="117"/>
      <c r="G376" s="117"/>
      <c r="H376" s="117"/>
    </row>
    <row r="377" spans="1:8" ht="15" customHeight="1" thickBot="1">
      <c r="A377" s="40"/>
      <c r="B377" s="66"/>
      <c r="C377" s="66"/>
      <c r="D377" s="66"/>
      <c r="E377" s="117"/>
      <c r="F377" s="117"/>
      <c r="G377" s="117"/>
      <c r="H377" s="117"/>
    </row>
    <row r="378" spans="1:8" ht="15.75">
      <c r="A378" s="12" t="s">
        <v>3</v>
      </c>
      <c r="B378" s="12" t="s">
        <v>4</v>
      </c>
      <c r="C378" s="12" t="s">
        <v>5</v>
      </c>
      <c r="D378" s="13" t="s">
        <v>6</v>
      </c>
      <c r="E378" s="14" t="s">
        <v>7</v>
      </c>
      <c r="F378" s="14" t="s">
        <v>7</v>
      </c>
      <c r="G378" s="14" t="s">
        <v>8</v>
      </c>
      <c r="H378" s="14" t="s">
        <v>9</v>
      </c>
    </row>
    <row r="379" spans="1:8" ht="15.75" customHeight="1" thickBot="1">
      <c r="A379" s="15"/>
      <c r="B379" s="15"/>
      <c r="C379" s="15"/>
      <c r="D379" s="16"/>
      <c r="E379" s="17" t="s">
        <v>10</v>
      </c>
      <c r="F379" s="17" t="s">
        <v>11</v>
      </c>
      <c r="G379" s="18" t="s">
        <v>12</v>
      </c>
      <c r="H379" s="17" t="s">
        <v>13</v>
      </c>
    </row>
    <row r="380" spans="1:8" ht="16.5" thickTop="1">
      <c r="A380" s="19">
        <v>8888</v>
      </c>
      <c r="B380" s="19"/>
      <c r="C380" s="19"/>
      <c r="D380" s="20"/>
      <c r="E380" s="21"/>
      <c r="F380" s="22"/>
      <c r="G380" s="23"/>
      <c r="H380" s="21"/>
    </row>
    <row r="381" spans="1:8" ht="15">
      <c r="A381" s="24"/>
      <c r="B381" s="24">
        <v>6171</v>
      </c>
      <c r="C381" s="24">
        <v>2329</v>
      </c>
      <c r="D381" s="24" t="s">
        <v>263</v>
      </c>
      <c r="E381" s="25">
        <v>0</v>
      </c>
      <c r="F381" s="26">
        <v>0</v>
      </c>
      <c r="G381" s="27">
        <v>0</v>
      </c>
      <c r="H381" s="25" t="e">
        <f>(G381/F381)*100</f>
        <v>#DIV/0!</v>
      </c>
    </row>
    <row r="382" spans="1:8" ht="15">
      <c r="A382" s="24"/>
      <c r="B382" s="24"/>
      <c r="C382" s="24"/>
      <c r="D382" s="24" t="s">
        <v>264</v>
      </c>
      <c r="E382" s="25"/>
      <c r="F382" s="26"/>
      <c r="G382" s="27"/>
      <c r="H382" s="25"/>
    </row>
    <row r="383" spans="1:8" ht="15.75" thickBot="1">
      <c r="A383" s="85"/>
      <c r="B383" s="85"/>
      <c r="C383" s="85"/>
      <c r="D383" s="85" t="s">
        <v>265</v>
      </c>
      <c r="E383" s="86"/>
      <c r="F383" s="87"/>
      <c r="G383" s="88"/>
      <c r="H383" s="86"/>
    </row>
    <row r="384" spans="1:8" s="40" customFormat="1" ht="22.5" customHeight="1" thickBot="1" thickTop="1">
      <c r="A384" s="90"/>
      <c r="B384" s="90"/>
      <c r="C384" s="90"/>
      <c r="D384" s="91" t="s">
        <v>266</v>
      </c>
      <c r="E384" s="92">
        <f>SUM(E381:E382)</f>
        <v>0</v>
      </c>
      <c r="F384" s="93">
        <f>SUM(F381:F382)</f>
        <v>0</v>
      </c>
      <c r="G384" s="94">
        <f>SUM(G381:G382)</f>
        <v>0</v>
      </c>
      <c r="H384" s="37" t="e">
        <f>(G384/F384)*100</f>
        <v>#DIV/0!</v>
      </c>
    </row>
    <row r="385" spans="1:8" ht="15">
      <c r="A385" s="40"/>
      <c r="B385" s="66"/>
      <c r="C385" s="66"/>
      <c r="D385" s="66"/>
      <c r="E385" s="117"/>
      <c r="F385" s="117"/>
      <c r="G385" s="117"/>
      <c r="H385" s="117"/>
    </row>
    <row r="386" spans="1:8" ht="15" hidden="1">
      <c r="A386" s="40"/>
      <c r="B386" s="66"/>
      <c r="C386" s="66"/>
      <c r="D386" s="66"/>
      <c r="E386" s="117"/>
      <c r="F386" s="117"/>
      <c r="G386" s="117"/>
      <c r="H386" s="117"/>
    </row>
    <row r="387" spans="1:8" ht="15" hidden="1">
      <c r="A387" s="40"/>
      <c r="B387" s="66"/>
      <c r="C387" s="66"/>
      <c r="D387" s="66"/>
      <c r="E387" s="117"/>
      <c r="F387" s="117"/>
      <c r="G387" s="117"/>
      <c r="H387" s="117"/>
    </row>
    <row r="388" spans="1:8" ht="15" hidden="1">
      <c r="A388" s="40"/>
      <c r="B388" s="66"/>
      <c r="C388" s="66"/>
      <c r="D388" s="66"/>
      <c r="E388" s="117"/>
      <c r="F388" s="117"/>
      <c r="G388" s="117"/>
      <c r="H388" s="117"/>
    </row>
    <row r="389" spans="1:8" ht="15" hidden="1">
      <c r="A389" s="40"/>
      <c r="B389" s="66"/>
      <c r="C389" s="66"/>
      <c r="D389" s="66"/>
      <c r="E389" s="117"/>
      <c r="F389" s="117"/>
      <c r="G389" s="117"/>
      <c r="H389" s="117"/>
    </row>
    <row r="390" spans="1:8" ht="15" hidden="1">
      <c r="A390" s="40"/>
      <c r="B390" s="66"/>
      <c r="C390" s="66"/>
      <c r="D390" s="66"/>
      <c r="E390" s="117"/>
      <c r="F390" s="117"/>
      <c r="G390" s="117"/>
      <c r="H390" s="117"/>
    </row>
    <row r="391" spans="1:8" ht="15" customHeight="1">
      <c r="A391" s="40"/>
      <c r="B391" s="66"/>
      <c r="C391" s="66"/>
      <c r="D391" s="66"/>
      <c r="E391" s="117"/>
      <c r="F391" s="117"/>
      <c r="G391" s="117"/>
      <c r="H391" s="117"/>
    </row>
    <row r="392" spans="1:8" ht="15" customHeight="1" thickBot="1">
      <c r="A392" s="40"/>
      <c r="B392" s="40"/>
      <c r="C392" s="40"/>
      <c r="D392" s="40"/>
      <c r="E392" s="41"/>
      <c r="F392" s="41"/>
      <c r="G392" s="41"/>
      <c r="H392" s="41"/>
    </row>
    <row r="393" spans="1:8" ht="15.75">
      <c r="A393" s="12" t="s">
        <v>3</v>
      </c>
      <c r="B393" s="12" t="s">
        <v>4</v>
      </c>
      <c r="C393" s="12" t="s">
        <v>5</v>
      </c>
      <c r="D393" s="13" t="s">
        <v>6</v>
      </c>
      <c r="E393" s="14" t="s">
        <v>7</v>
      </c>
      <c r="F393" s="14" t="s">
        <v>7</v>
      </c>
      <c r="G393" s="14" t="s">
        <v>8</v>
      </c>
      <c r="H393" s="14" t="s">
        <v>9</v>
      </c>
    </row>
    <row r="394" spans="1:8" ht="15.75" customHeight="1" thickBot="1">
      <c r="A394" s="15"/>
      <c r="B394" s="15"/>
      <c r="C394" s="15"/>
      <c r="D394" s="16"/>
      <c r="E394" s="17" t="s">
        <v>10</v>
      </c>
      <c r="F394" s="17" t="s">
        <v>11</v>
      </c>
      <c r="G394" s="18" t="s">
        <v>12</v>
      </c>
      <c r="H394" s="17" t="s">
        <v>13</v>
      </c>
    </row>
    <row r="395" spans="1:8" s="40" customFormat="1" ht="22.5" customHeight="1" thickBot="1" thickTop="1">
      <c r="A395" s="91"/>
      <c r="B395" s="126"/>
      <c r="C395" s="127"/>
      <c r="D395" s="128" t="s">
        <v>267</v>
      </c>
      <c r="E395" s="129">
        <f>SUM(E44,E81,E131,E164,E190,E205,E225,E243,E263,E303,E355,E373,E384)</f>
        <v>544183</v>
      </c>
      <c r="F395" s="130">
        <f>SUM(F44,F81,F131,F164,F190,F205,F225,F243,F263,F303,F355,F373,F384)</f>
        <v>573694.3999999999</v>
      </c>
      <c r="G395" s="131">
        <f>SUM(G44,G81,G131,G164,G190,G205,G225,G243,G263,G303,G355,G373,G384)</f>
        <v>542152.6</v>
      </c>
      <c r="H395" s="129">
        <f>(G395/F395)*100</f>
        <v>94.50198572619848</v>
      </c>
    </row>
    <row r="396" spans="1:8" ht="15" customHeight="1">
      <c r="A396" s="7"/>
      <c r="B396" s="132"/>
      <c r="C396" s="133"/>
      <c r="D396" s="134"/>
      <c r="E396" s="135"/>
      <c r="F396" s="135"/>
      <c r="G396" s="135"/>
      <c r="H396" s="135"/>
    </row>
    <row r="397" spans="1:8" ht="15" customHeight="1" hidden="1">
      <c r="A397" s="7"/>
      <c r="B397" s="132"/>
      <c r="C397" s="133"/>
      <c r="D397" s="134"/>
      <c r="E397" s="135"/>
      <c r="F397" s="135"/>
      <c r="G397" s="135"/>
      <c r="H397" s="135"/>
    </row>
    <row r="398" spans="1:8" ht="12.75" customHeight="1" hidden="1">
      <c r="A398" s="7"/>
      <c r="B398" s="132"/>
      <c r="C398" s="133"/>
      <c r="D398" s="134"/>
      <c r="E398" s="135"/>
      <c r="F398" s="135"/>
      <c r="G398" s="135"/>
      <c r="H398" s="135"/>
    </row>
    <row r="399" spans="1:8" ht="12.75" customHeight="1" hidden="1">
      <c r="A399" s="7"/>
      <c r="B399" s="132"/>
      <c r="C399" s="133"/>
      <c r="D399" s="134"/>
      <c r="E399" s="135"/>
      <c r="F399" s="135"/>
      <c r="G399" s="135"/>
      <c r="H399" s="135"/>
    </row>
    <row r="400" spans="1:8" ht="12.75" customHeight="1" hidden="1">
      <c r="A400" s="7"/>
      <c r="B400" s="132"/>
      <c r="C400" s="133"/>
      <c r="D400" s="134"/>
      <c r="E400" s="135"/>
      <c r="F400" s="135"/>
      <c r="G400" s="135"/>
      <c r="H400" s="135"/>
    </row>
    <row r="401" spans="1:8" ht="12.75" customHeight="1" hidden="1">
      <c r="A401" s="7"/>
      <c r="B401" s="132"/>
      <c r="C401" s="133"/>
      <c r="D401" s="134"/>
      <c r="E401" s="135"/>
      <c r="F401" s="135"/>
      <c r="G401" s="135"/>
      <c r="H401" s="135"/>
    </row>
    <row r="402" spans="1:8" ht="12.75" customHeight="1" hidden="1">
      <c r="A402" s="7"/>
      <c r="B402" s="132"/>
      <c r="C402" s="133"/>
      <c r="D402" s="134"/>
      <c r="E402" s="135"/>
      <c r="F402" s="135"/>
      <c r="G402" s="135"/>
      <c r="H402" s="135"/>
    </row>
    <row r="403" spans="1:8" ht="12.75" customHeight="1" hidden="1">
      <c r="A403" s="7"/>
      <c r="B403" s="132"/>
      <c r="C403" s="133"/>
      <c r="D403" s="134"/>
      <c r="E403" s="135"/>
      <c r="F403" s="135"/>
      <c r="G403" s="135"/>
      <c r="H403" s="135"/>
    </row>
    <row r="404" spans="1:8" ht="15" customHeight="1">
      <c r="A404" s="7"/>
      <c r="B404" s="132"/>
      <c r="C404" s="133"/>
      <c r="D404" s="134"/>
      <c r="E404" s="135"/>
      <c r="F404" s="135"/>
      <c r="G404" s="135"/>
      <c r="H404" s="135"/>
    </row>
    <row r="405" spans="1:8" ht="15" customHeight="1" thickBot="1">
      <c r="A405" s="7"/>
      <c r="B405" s="132"/>
      <c r="C405" s="133"/>
      <c r="D405" s="134"/>
      <c r="E405" s="136"/>
      <c r="F405" s="136"/>
      <c r="G405" s="136"/>
      <c r="H405" s="136"/>
    </row>
    <row r="406" spans="1:8" ht="15.75">
      <c r="A406" s="12" t="s">
        <v>3</v>
      </c>
      <c r="B406" s="12" t="s">
        <v>4</v>
      </c>
      <c r="C406" s="12" t="s">
        <v>5</v>
      </c>
      <c r="D406" s="13" t="s">
        <v>6</v>
      </c>
      <c r="E406" s="14" t="s">
        <v>7</v>
      </c>
      <c r="F406" s="14" t="s">
        <v>7</v>
      </c>
      <c r="G406" s="14" t="s">
        <v>8</v>
      </c>
      <c r="H406" s="14" t="s">
        <v>9</v>
      </c>
    </row>
    <row r="407" spans="1:8" ht="15.75" customHeight="1" thickBot="1">
      <c r="A407" s="15"/>
      <c r="B407" s="15"/>
      <c r="C407" s="15"/>
      <c r="D407" s="16"/>
      <c r="E407" s="17" t="s">
        <v>10</v>
      </c>
      <c r="F407" s="17" t="s">
        <v>11</v>
      </c>
      <c r="G407" s="18" t="s">
        <v>12</v>
      </c>
      <c r="H407" s="17" t="s">
        <v>13</v>
      </c>
    </row>
    <row r="408" spans="1:8" ht="16.5" customHeight="1" thickTop="1">
      <c r="A408" s="108">
        <v>110</v>
      </c>
      <c r="B408" s="108"/>
      <c r="C408" s="108"/>
      <c r="D408" s="137" t="s">
        <v>268</v>
      </c>
      <c r="E408" s="138"/>
      <c r="F408" s="139"/>
      <c r="G408" s="140"/>
      <c r="H408" s="138"/>
    </row>
    <row r="409" spans="1:8" ht="14.25" customHeight="1">
      <c r="A409" s="141"/>
      <c r="B409" s="141"/>
      <c r="C409" s="141"/>
      <c r="D409" s="7"/>
      <c r="E409" s="138"/>
      <c r="F409" s="139"/>
      <c r="G409" s="140"/>
      <c r="H409" s="138"/>
    </row>
    <row r="410" spans="1:8" ht="15" customHeight="1">
      <c r="A410" s="24"/>
      <c r="B410" s="24"/>
      <c r="C410" s="24">
        <v>8115</v>
      </c>
      <c r="D410" s="59" t="s">
        <v>269</v>
      </c>
      <c r="E410" s="142">
        <v>17805</v>
      </c>
      <c r="F410" s="143">
        <v>43054.8</v>
      </c>
      <c r="G410" s="144">
        <v>-20392.9</v>
      </c>
      <c r="H410" s="25">
        <f>(G410/F410)*100</f>
        <v>-47.36498601781915</v>
      </c>
    </row>
    <row r="411" spans="1:8" ht="15" hidden="1">
      <c r="A411" s="24"/>
      <c r="B411" s="24"/>
      <c r="C411" s="24">
        <v>8123</v>
      </c>
      <c r="D411" s="145" t="s">
        <v>270</v>
      </c>
      <c r="E411" s="29"/>
      <c r="F411" s="30"/>
      <c r="G411" s="31"/>
      <c r="H411" s="25" t="e">
        <f>(G411/F411)*100</f>
        <v>#DIV/0!</v>
      </c>
    </row>
    <row r="412" spans="1:8" ht="14.25" customHeight="1">
      <c r="A412" s="24"/>
      <c r="B412" s="24"/>
      <c r="C412" s="24">
        <v>8124</v>
      </c>
      <c r="D412" s="59" t="s">
        <v>271</v>
      </c>
      <c r="E412" s="25">
        <v>-17805</v>
      </c>
      <c r="F412" s="26">
        <v>-17805</v>
      </c>
      <c r="G412" s="27">
        <v>-17804.6</v>
      </c>
      <c r="H412" s="25">
        <f>(G412/F412)*100</f>
        <v>99.99775344004492</v>
      </c>
    </row>
    <row r="413" spans="1:8" ht="15" customHeight="1">
      <c r="A413" s="62"/>
      <c r="B413" s="62"/>
      <c r="C413" s="62">
        <v>8902</v>
      </c>
      <c r="D413" s="61" t="s">
        <v>272</v>
      </c>
      <c r="E413" s="63">
        <v>0</v>
      </c>
      <c r="F413" s="64">
        <v>0</v>
      </c>
      <c r="G413" s="45">
        <v>-31.5</v>
      </c>
      <c r="H413" s="29" t="e">
        <f>(G413/F413)*100</f>
        <v>#DIV/0!</v>
      </c>
    </row>
    <row r="414" spans="1:8" ht="15" customHeight="1" thickBot="1">
      <c r="A414" s="85"/>
      <c r="B414" s="85"/>
      <c r="C414" s="85"/>
      <c r="D414" s="84"/>
      <c r="E414" s="86"/>
      <c r="F414" s="87"/>
      <c r="G414" s="88"/>
      <c r="H414" s="86"/>
    </row>
    <row r="415" spans="1:8" s="40" customFormat="1" ht="22.5" customHeight="1" thickBot="1" thickTop="1">
      <c r="A415" s="90"/>
      <c r="B415" s="90"/>
      <c r="C415" s="90"/>
      <c r="D415" s="146" t="s">
        <v>273</v>
      </c>
      <c r="E415" s="92">
        <f>SUM(E410:E413)</f>
        <v>0</v>
      </c>
      <c r="F415" s="93">
        <f>SUM(F410:F413)</f>
        <v>25249.800000000003</v>
      </c>
      <c r="G415" s="94">
        <f>SUM(G410:G413)</f>
        <v>-38229</v>
      </c>
      <c r="H415" s="37">
        <f>(G415/F415)*100</f>
        <v>-151.4031794311242</v>
      </c>
    </row>
    <row r="416" spans="1:8" s="40" customFormat="1" ht="22.5" customHeight="1">
      <c r="A416" s="66"/>
      <c r="B416" s="66"/>
      <c r="C416" s="66"/>
      <c r="D416" s="7"/>
      <c r="E416" s="67"/>
      <c r="F416" s="147"/>
      <c r="G416" s="67"/>
      <c r="H416" s="67"/>
    </row>
    <row r="417" spans="1:8" ht="15" customHeight="1">
      <c r="A417" s="40" t="s">
        <v>274</v>
      </c>
      <c r="B417" s="40"/>
      <c r="C417" s="40"/>
      <c r="D417" s="7"/>
      <c r="E417" s="67"/>
      <c r="F417" s="147"/>
      <c r="G417" s="67"/>
      <c r="H417" s="67"/>
    </row>
    <row r="418" spans="1:8" ht="15">
      <c r="A418" s="66"/>
      <c r="B418" s="40"/>
      <c r="C418" s="66"/>
      <c r="D418" s="40"/>
      <c r="E418" s="41"/>
      <c r="F418" s="148"/>
      <c r="G418" s="41"/>
      <c r="H418" s="41"/>
    </row>
    <row r="419" spans="1:8" ht="15">
      <c r="A419" s="66"/>
      <c r="B419" s="66"/>
      <c r="C419" s="66"/>
      <c r="D419" s="40"/>
      <c r="E419" s="41"/>
      <c r="F419" s="41"/>
      <c r="G419" s="41"/>
      <c r="H419" s="41"/>
    </row>
    <row r="420" spans="1:8" ht="15" hidden="1">
      <c r="A420" s="149"/>
      <c r="B420" s="149"/>
      <c r="C420" s="149"/>
      <c r="D420" s="150" t="s">
        <v>275</v>
      </c>
      <c r="E420" s="151" t="e">
        <f>SUM(E11,E142,E143,E235,E258,E291,#REF!)</f>
        <v>#REF!</v>
      </c>
      <c r="F420" s="151"/>
      <c r="G420" s="151"/>
      <c r="H420" s="151"/>
    </row>
    <row r="421" spans="1:8" ht="15">
      <c r="A421" s="149"/>
      <c r="B421" s="149"/>
      <c r="C421" s="149"/>
      <c r="D421" s="152" t="s">
        <v>276</v>
      </c>
      <c r="E421" s="153">
        <f>E395+E415</f>
        <v>544183</v>
      </c>
      <c r="F421" s="153">
        <f>F395+F415</f>
        <v>598944.2</v>
      </c>
      <c r="G421" s="153">
        <f>G395+G415</f>
        <v>503923.6</v>
      </c>
      <c r="H421" s="25">
        <f>(G421/F421)*100</f>
        <v>84.13531677909228</v>
      </c>
    </row>
    <row r="422" spans="1:8" ht="15" hidden="1">
      <c r="A422" s="149"/>
      <c r="B422" s="149"/>
      <c r="C422" s="149"/>
      <c r="D422" s="152" t="s">
        <v>277</v>
      </c>
      <c r="E422" s="153"/>
      <c r="F422" s="153"/>
      <c r="G422" s="153"/>
      <c r="H422" s="153"/>
    </row>
    <row r="423" spans="1:8" ht="15" hidden="1">
      <c r="A423" s="149"/>
      <c r="B423" s="149"/>
      <c r="C423" s="149"/>
      <c r="D423" s="149" t="s">
        <v>278</v>
      </c>
      <c r="E423" s="154" t="e">
        <f>SUM(#REF!,E323,E328,E342,E347)</f>
        <v>#REF!</v>
      </c>
      <c r="F423" s="154"/>
      <c r="G423" s="154"/>
      <c r="H423" s="154"/>
    </row>
    <row r="424" spans="1:8" ht="15" hidden="1">
      <c r="A424" s="150"/>
      <c r="B424" s="150"/>
      <c r="C424" s="150"/>
      <c r="D424" s="150" t="s">
        <v>279</v>
      </c>
      <c r="E424" s="151"/>
      <c r="F424" s="151"/>
      <c r="G424" s="151"/>
      <c r="H424" s="151"/>
    </row>
    <row r="425" spans="1:8" ht="15" hidden="1">
      <c r="A425" s="150"/>
      <c r="B425" s="150"/>
      <c r="C425" s="150"/>
      <c r="D425" s="150" t="s">
        <v>278</v>
      </c>
      <c r="E425" s="151"/>
      <c r="F425" s="151"/>
      <c r="G425" s="151"/>
      <c r="H425" s="151"/>
    </row>
    <row r="426" spans="1:8" ht="15" hidden="1">
      <c r="A426" s="150"/>
      <c r="B426" s="150"/>
      <c r="C426" s="150"/>
      <c r="D426" s="150"/>
      <c r="E426" s="151"/>
      <c r="F426" s="151"/>
      <c r="G426" s="151"/>
      <c r="H426" s="151"/>
    </row>
    <row r="427" spans="1:8" ht="15" hidden="1">
      <c r="A427" s="150"/>
      <c r="B427" s="150"/>
      <c r="C427" s="150"/>
      <c r="D427" s="150" t="s">
        <v>280</v>
      </c>
      <c r="E427" s="151"/>
      <c r="F427" s="151"/>
      <c r="G427" s="151"/>
      <c r="H427" s="151"/>
    </row>
    <row r="428" spans="1:8" ht="15" hidden="1">
      <c r="A428" s="150"/>
      <c r="B428" s="150"/>
      <c r="C428" s="150"/>
      <c r="D428" s="150" t="s">
        <v>281</v>
      </c>
      <c r="E428" s="151"/>
      <c r="F428" s="151"/>
      <c r="G428" s="151"/>
      <c r="H428" s="151"/>
    </row>
    <row r="429" spans="1:8" ht="15" hidden="1">
      <c r="A429" s="150"/>
      <c r="B429" s="150"/>
      <c r="C429" s="150"/>
      <c r="D429" s="150" t="s">
        <v>282</v>
      </c>
      <c r="E429" s="151" t="e">
        <f>SUM(#REF!,E9,E90,E91,E92,E140,E175,E176,E177,E178,E179,E201,E213,E215,E259,E272,E273,E274,E275,E276,E277,E280,E281,E285,E287,E288,E289)</f>
        <v>#REF!</v>
      </c>
      <c r="F429" s="151"/>
      <c r="G429" s="151"/>
      <c r="H429" s="151"/>
    </row>
    <row r="430" spans="1:8" ht="15.75" hidden="1">
      <c r="A430" s="150"/>
      <c r="B430" s="150"/>
      <c r="C430" s="150"/>
      <c r="D430" s="155" t="s">
        <v>283</v>
      </c>
      <c r="E430" s="156">
        <v>0</v>
      </c>
      <c r="F430" s="156"/>
      <c r="G430" s="156"/>
      <c r="H430" s="156"/>
    </row>
    <row r="431" spans="1:8" ht="15" hidden="1">
      <c r="A431" s="150"/>
      <c r="B431" s="150"/>
      <c r="C431" s="150"/>
      <c r="D431" s="150"/>
      <c r="E431" s="151"/>
      <c r="F431" s="151"/>
      <c r="G431" s="151"/>
      <c r="H431" s="151"/>
    </row>
    <row r="432" spans="1:8" ht="15" hidden="1">
      <c r="A432" s="150"/>
      <c r="B432" s="150"/>
      <c r="C432" s="150"/>
      <c r="D432" s="150"/>
      <c r="E432" s="151"/>
      <c r="F432" s="151"/>
      <c r="G432" s="151"/>
      <c r="H432" s="151"/>
    </row>
    <row r="433" spans="1:8" ht="15">
      <c r="A433" s="150"/>
      <c r="B433" s="150"/>
      <c r="C433" s="150"/>
      <c r="D433" s="150"/>
      <c r="E433" s="151"/>
      <c r="F433" s="151"/>
      <c r="G433" s="151"/>
      <c r="H433" s="151"/>
    </row>
    <row r="434" spans="1:8" ht="15">
      <c r="A434" s="150"/>
      <c r="B434" s="150"/>
      <c r="C434" s="150"/>
      <c r="D434" s="150"/>
      <c r="E434" s="151"/>
      <c r="F434" s="151"/>
      <c r="G434" s="151"/>
      <c r="H434" s="151"/>
    </row>
    <row r="435" spans="1:8" ht="15.75" hidden="1">
      <c r="A435" s="150"/>
      <c r="B435" s="150"/>
      <c r="C435" s="150"/>
      <c r="D435" s="150" t="s">
        <v>279</v>
      </c>
      <c r="E435" s="156" t="e">
        <f>SUM(#REF!,E9,E90,E91,E92,E93,E140,E175,E176,E177,E178,E179,E201,E213,E214,E215,E258,E272,E273,E274,E275,E276,E277,E280,E281,E285,E287,E288,E289)</f>
        <v>#REF!</v>
      </c>
      <c r="F435" s="156" t="e">
        <f>SUM(#REF!,F9,F90,F91,F92,F93,F140,F175,F176,F177,F178,F179,F201,F213,F214,F215,F258,F272,F273,F274,F275,F276,F277,F280,F281,F285,F287,F288,F289)</f>
        <v>#REF!</v>
      </c>
      <c r="G435" s="156" t="e">
        <f>SUM(#REF!,G9,G90,G91,G92,G93,G140,G175,G176,G177,G178,G179,G201,G213,G214,G215,G258,G272,G273,G274,G275,G276,G277,G280,G281,G285,G287,G288,G289)</f>
        <v>#REF!</v>
      </c>
      <c r="H435" s="156" t="e">
        <f>SUM(#REF!,H9,H90,H91,H92,H93,H140,H175,H176,H177,H178,H179,H201,H213,H214,H215,H258,H272,H273,H274,H275,H276,H277,H280,H281,H285,H287,H288,H289)</f>
        <v>#REF!</v>
      </c>
    </row>
    <row r="436" spans="1:8" ht="15" hidden="1">
      <c r="A436" s="150"/>
      <c r="B436" s="150"/>
      <c r="C436" s="150"/>
      <c r="D436" s="150" t="s">
        <v>284</v>
      </c>
      <c r="E436" s="151">
        <f>SUM(E272,E273,E274,E275,E277)</f>
        <v>206090</v>
      </c>
      <c r="F436" s="151">
        <f>SUM(F272,F273,F274,F275,F277)</f>
        <v>206090</v>
      </c>
      <c r="G436" s="151">
        <f>SUM(G272,G273,G274,G275,G277)</f>
        <v>189248.3</v>
      </c>
      <c r="H436" s="151">
        <f>SUM(H272,H273,H274,H275,H277)</f>
        <v>421.6514920083738</v>
      </c>
    </row>
    <row r="437" spans="1:8" ht="15" hidden="1">
      <c r="A437" s="150"/>
      <c r="B437" s="150"/>
      <c r="C437" s="150"/>
      <c r="D437" s="150" t="s">
        <v>285</v>
      </c>
      <c r="E437" s="151" t="e">
        <f>SUM(#REF!,E90,E91,E92,E280,E281,E285)</f>
        <v>#REF!</v>
      </c>
      <c r="F437" s="151" t="e">
        <f>SUM(#REF!,F90,F91,F92,F280,F281,F285)</f>
        <v>#REF!</v>
      </c>
      <c r="G437" s="151" t="e">
        <f>SUM(#REF!,G90,G91,G92,G280,G281,G285)</f>
        <v>#REF!</v>
      </c>
      <c r="H437" s="151" t="e">
        <f>SUM(#REF!,H90,H91,H92,H280,H281,H285)</f>
        <v>#REF!</v>
      </c>
    </row>
    <row r="438" spans="1:8" ht="15" hidden="1">
      <c r="A438" s="150"/>
      <c r="B438" s="150"/>
      <c r="C438" s="150"/>
      <c r="D438" s="150" t="s">
        <v>286</v>
      </c>
      <c r="E438" s="151">
        <f>SUM(E9,E93,E140,E179,E201,E215,E258,E288)</f>
        <v>9333</v>
      </c>
      <c r="F438" s="151">
        <f>SUM(F9,F93,F140,F179,F201,F215,F258,F288)</f>
        <v>9333</v>
      </c>
      <c r="G438" s="151">
        <f>SUM(G9,G93,G140,G179,G201,G215,G258,G288)</f>
        <v>9030.900000000001</v>
      </c>
      <c r="H438" s="151">
        <f>SUM(H9,H93,H140,H179,H201,H215,H258,H288)</f>
        <v>830.379821512603</v>
      </c>
    </row>
    <row r="439" spans="1:8" ht="15" hidden="1">
      <c r="A439" s="150"/>
      <c r="B439" s="150"/>
      <c r="C439" s="150"/>
      <c r="D439" s="150" t="s">
        <v>287</v>
      </c>
      <c r="E439" s="151"/>
      <c r="F439" s="151"/>
      <c r="G439" s="151"/>
      <c r="H439" s="151"/>
    </row>
    <row r="440" spans="1:8" ht="15" hidden="1">
      <c r="A440" s="150"/>
      <c r="B440" s="150"/>
      <c r="C440" s="150"/>
      <c r="D440" s="150" t="s">
        <v>288</v>
      </c>
      <c r="E440" s="151" t="e">
        <f>+E395-E435-E443-E444</f>
        <v>#REF!</v>
      </c>
      <c r="F440" s="151" t="e">
        <f>+F395-F435-F443-F444</f>
        <v>#REF!</v>
      </c>
      <c r="G440" s="151" t="e">
        <f>+G395-G435-G443-G444</f>
        <v>#REF!</v>
      </c>
      <c r="H440" s="151" t="e">
        <f>+H395-H435-H443-H444</f>
        <v>#REF!</v>
      </c>
    </row>
    <row r="441" spans="1:8" ht="15" hidden="1">
      <c r="A441" s="150"/>
      <c r="B441" s="150"/>
      <c r="C441" s="150"/>
      <c r="D441" s="150" t="s">
        <v>289</v>
      </c>
      <c r="E441" s="151" t="e">
        <f>SUM(#REF!,#REF!,E38,E40,E105,E111,E113,E115,E118,E119,E313,E325,E336,E339)</f>
        <v>#REF!</v>
      </c>
      <c r="F441" s="151" t="e">
        <f>SUM(#REF!,#REF!,F38,F40,F105,F111,F113,F115,F118,F119,F313,F325,F336,F339)</f>
        <v>#REF!</v>
      </c>
      <c r="G441" s="151" t="e">
        <f>SUM(#REF!,#REF!,G38,G40,G105,G111,G113,G115,G118,G119,G313,G325,G336,G339)</f>
        <v>#REF!</v>
      </c>
      <c r="H441" s="151" t="e">
        <f>SUM(#REF!,#REF!,H38,H40,H105,H111,H113,H115,H118,H119,H313,H325,H336,H339)</f>
        <v>#REF!</v>
      </c>
    </row>
    <row r="442" spans="1:8" ht="15" hidden="1">
      <c r="A442" s="150"/>
      <c r="B442" s="150"/>
      <c r="C442" s="150"/>
      <c r="D442" s="150" t="s">
        <v>290</v>
      </c>
      <c r="E442" s="151" t="e">
        <f>SUM(E72,#REF!,E159,E186,E202,E220,E238,E260)</f>
        <v>#REF!</v>
      </c>
      <c r="F442" s="151" t="e">
        <f>SUM(F72,#REF!,F159,F186,F202,F220,F238,F260)</f>
        <v>#REF!</v>
      </c>
      <c r="G442" s="151" t="e">
        <f>SUM(G72,#REF!,G159,G186,G202,G220,G238,G260)</f>
        <v>#REF!</v>
      </c>
      <c r="H442" s="151" t="e">
        <f>SUM(H72,#REF!,H159,H186,H202,H220,H238,H260)</f>
        <v>#REF!</v>
      </c>
    </row>
    <row r="443" spans="1:8" ht="15" hidden="1">
      <c r="A443" s="150"/>
      <c r="B443" s="150"/>
      <c r="C443" s="150"/>
      <c r="D443" s="150" t="s">
        <v>278</v>
      </c>
      <c r="E443" s="151" t="e">
        <f>SUM(#REF!,#REF!,E323,E328,E342,E347)</f>
        <v>#REF!</v>
      </c>
      <c r="F443" s="151" t="e">
        <f>SUM(#REF!,#REF!,F323,F328,F342,F347)</f>
        <v>#REF!</v>
      </c>
      <c r="G443" s="151" t="e">
        <f>SUM(#REF!,#REF!,G323,G328,G342,G347)</f>
        <v>#REF!</v>
      </c>
      <c r="H443" s="151" t="e">
        <f>SUM(#REF!,#REF!,H323,H328,H342,H347)</f>
        <v>#REF!</v>
      </c>
    </row>
    <row r="444" spans="1:8" ht="15" hidden="1">
      <c r="A444" s="150"/>
      <c r="B444" s="150"/>
      <c r="C444" s="150"/>
      <c r="D444" s="150" t="s">
        <v>280</v>
      </c>
      <c r="E444" s="151" t="e">
        <f>SUM(E10,E11,E12,E63,#REF!,#REF!,#REF!,#REF!,E78,#REF!,#REF!,#REF!,#REF!,#REF!,#REF!,E96,E97,#REF!,E98,#REF!,E99,E102,#REF!,E142,E143,E181,E235,E259,E291)</f>
        <v>#REF!</v>
      </c>
      <c r="F444" s="151" t="e">
        <f>SUM(F10,F11,F12,F63,#REF!,#REF!,#REF!,#REF!,F78,#REF!,#REF!,#REF!,#REF!,#REF!,#REF!,F96,F97,#REF!,F98,#REF!,F99,F102,#REF!,F142,F143,F181,F235,F259,F291)</f>
        <v>#REF!</v>
      </c>
      <c r="G444" s="151" t="e">
        <f>SUM(G10,G11,G12,G63,#REF!,#REF!,#REF!,#REF!,G78,#REF!,#REF!,#REF!,#REF!,#REF!,#REF!,G96,G97,#REF!,G98,#REF!,G99,G102,#REF!,G142,G143,G181,G235,G259,G291)</f>
        <v>#REF!</v>
      </c>
      <c r="H444" s="151" t="e">
        <f>SUM(H10,H11,H12,H63,#REF!,#REF!,#REF!,#REF!,H78,#REF!,#REF!,#REF!,#REF!,#REF!,#REF!,H96,H97,#REF!,H98,#REF!,H99,H102,#REF!,H142,H143,H181,H235,H259,H291)</f>
        <v>#REF!</v>
      </c>
    </row>
    <row r="445" spans="1:8" ht="15" hidden="1">
      <c r="A445" s="150"/>
      <c r="B445" s="150"/>
      <c r="C445" s="150"/>
      <c r="D445" s="150"/>
      <c r="E445" s="151"/>
      <c r="F445" s="151"/>
      <c r="G445" s="151"/>
      <c r="H445" s="151"/>
    </row>
    <row r="446" spans="1:8" ht="15" hidden="1">
      <c r="A446" s="150"/>
      <c r="B446" s="150"/>
      <c r="C446" s="150"/>
      <c r="D446" s="150"/>
      <c r="E446" s="151"/>
      <c r="F446" s="151"/>
      <c r="G446" s="151"/>
      <c r="H446" s="151"/>
    </row>
    <row r="447" spans="1:8" ht="15" hidden="1">
      <c r="A447" s="150"/>
      <c r="B447" s="150"/>
      <c r="C447" s="150"/>
      <c r="D447" s="150"/>
      <c r="E447" s="151">
        <f>SUM(E319,E323,E328,E342,E347)</f>
        <v>18700</v>
      </c>
      <c r="F447" s="151">
        <f>SUM(F319,F323,F328,F342,F347)</f>
        <v>18700</v>
      </c>
      <c r="G447" s="151">
        <f>SUM(G319,G323,G328,G342,G347)</f>
        <v>19670.3</v>
      </c>
      <c r="H447" s="151" t="e">
        <f>SUM(H319,H323,H328,H342,H347)</f>
        <v>#DIV/0!</v>
      </c>
    </row>
    <row r="448" spans="1:8" ht="15" hidden="1">
      <c r="A448" s="150"/>
      <c r="B448" s="150"/>
      <c r="C448" s="150"/>
      <c r="D448" s="150"/>
      <c r="E448" s="151" t="e">
        <f>SUM(#REF!,#REF!,E78,#REF!,#REF!,#REF!,#REF!,#REF!,#REF!,E259)</f>
        <v>#REF!</v>
      </c>
      <c r="F448" s="151" t="e">
        <f>SUM(#REF!,#REF!,F78,#REF!,#REF!,#REF!,#REF!,#REF!,#REF!,F259)</f>
        <v>#REF!</v>
      </c>
      <c r="G448" s="151" t="e">
        <f>SUM(#REF!,#REF!,G78,#REF!,#REF!,#REF!,#REF!,#REF!,#REF!,G259)</f>
        <v>#REF!</v>
      </c>
      <c r="H448" s="151" t="e">
        <f>SUM(#REF!,#REF!,H78,#REF!,#REF!,#REF!,#REF!,#REF!,#REF!,H259)</f>
        <v>#REF!</v>
      </c>
    </row>
    <row r="449" spans="1:8" ht="15" hidden="1">
      <c r="A449" s="150"/>
      <c r="B449" s="150"/>
      <c r="C449" s="150"/>
      <c r="D449" s="150"/>
      <c r="E449" s="151"/>
      <c r="F449" s="151"/>
      <c r="G449" s="151"/>
      <c r="H449" s="151"/>
    </row>
    <row r="450" spans="1:8" ht="15" hidden="1">
      <c r="A450" s="150"/>
      <c r="B450" s="150"/>
      <c r="C450" s="150"/>
      <c r="D450" s="150"/>
      <c r="E450" s="151" t="e">
        <f>SUM(E447:E449)</f>
        <v>#REF!</v>
      </c>
      <c r="F450" s="151" t="e">
        <f>SUM(F447:F449)</f>
        <v>#REF!</v>
      </c>
      <c r="G450" s="151" t="e">
        <f>SUM(G447:G449)</f>
        <v>#REF!</v>
      </c>
      <c r="H450" s="151" t="e">
        <f>SUM(H447:H449)</f>
        <v>#DIV/0!</v>
      </c>
    </row>
    <row r="451" spans="1:8" ht="15">
      <c r="A451" s="150"/>
      <c r="B451" s="150"/>
      <c r="C451" s="150"/>
      <c r="D451" s="151"/>
      <c r="E451" s="151"/>
      <c r="F451" s="151"/>
      <c r="G451" s="151"/>
      <c r="H451" s="151"/>
    </row>
    <row r="452" spans="1:8" ht="15">
      <c r="A452" s="150"/>
      <c r="B452" s="150"/>
      <c r="C452" s="150"/>
      <c r="D452" s="150"/>
      <c r="E452" s="151"/>
      <c r="F452" s="151"/>
      <c r="G452" s="151"/>
      <c r="H452" s="151"/>
    </row>
    <row r="453" spans="1:8" ht="15">
      <c r="A453" s="150"/>
      <c r="B453" s="150"/>
      <c r="C453" s="150"/>
      <c r="D453" s="150"/>
      <c r="E453" s="151"/>
      <c r="F453" s="151"/>
      <c r="G453" s="151"/>
      <c r="H453" s="151"/>
    </row>
    <row r="454" spans="1:8" ht="15">
      <c r="A454" s="150"/>
      <c r="B454" s="150"/>
      <c r="C454" s="150"/>
      <c r="D454" s="150"/>
      <c r="E454" s="151"/>
      <c r="F454" s="151"/>
      <c r="G454" s="151"/>
      <c r="H454" s="151"/>
    </row>
    <row r="455" spans="1:8" ht="15">
      <c r="A455" s="150"/>
      <c r="B455" s="150"/>
      <c r="C455" s="150"/>
      <c r="D455" s="150"/>
      <c r="E455" s="151"/>
      <c r="F455" s="151"/>
      <c r="G455" s="151"/>
      <c r="H455" s="151"/>
    </row>
    <row r="456" spans="1:8" ht="15">
      <c r="A456" s="150"/>
      <c r="B456" s="150"/>
      <c r="C456" s="150"/>
      <c r="D456" s="150"/>
      <c r="E456" s="151"/>
      <c r="F456" s="151"/>
      <c r="G456" s="151"/>
      <c r="H456" s="151"/>
    </row>
    <row r="457" spans="1:8" ht="15">
      <c r="A457" s="150"/>
      <c r="B457" s="150"/>
      <c r="C457" s="150"/>
      <c r="D457" s="150"/>
      <c r="E457" s="151"/>
      <c r="F457" s="151"/>
      <c r="G457" s="151"/>
      <c r="H457" s="151"/>
    </row>
    <row r="458" spans="1:8" ht="15">
      <c r="A458" s="150"/>
      <c r="B458" s="150"/>
      <c r="C458" s="150"/>
      <c r="D458" s="150"/>
      <c r="E458" s="151"/>
      <c r="F458" s="151"/>
      <c r="G458" s="151"/>
      <c r="H458" s="151"/>
    </row>
    <row r="459" spans="1:8" ht="15">
      <c r="A459" s="150"/>
      <c r="B459" s="150"/>
      <c r="C459" s="150"/>
      <c r="D459" s="150"/>
      <c r="E459" s="151"/>
      <c r="F459" s="151"/>
      <c r="G459" s="151"/>
      <c r="H459" s="151"/>
    </row>
    <row r="460" spans="1:8" ht="15">
      <c r="A460" s="150"/>
      <c r="B460" s="150"/>
      <c r="C460" s="150"/>
      <c r="D460" s="150"/>
      <c r="E460" s="151"/>
      <c r="F460" s="151"/>
      <c r="G460" s="151"/>
      <c r="H460" s="151"/>
    </row>
    <row r="461" spans="1:8" ht="15">
      <c r="A461" s="150"/>
      <c r="B461" s="150"/>
      <c r="C461" s="150"/>
      <c r="D461" s="150"/>
      <c r="E461" s="151"/>
      <c r="F461" s="151"/>
      <c r="G461" s="151"/>
      <c r="H461" s="151"/>
    </row>
    <row r="462" spans="1:8" ht="15">
      <c r="A462" s="150"/>
      <c r="B462" s="150"/>
      <c r="C462" s="150"/>
      <c r="D462" s="150"/>
      <c r="E462" s="151"/>
      <c r="F462" s="151"/>
      <c r="G462" s="151"/>
      <c r="H462" s="151"/>
    </row>
    <row r="463" spans="1:8" ht="15">
      <c r="A463" s="150"/>
      <c r="B463" s="150"/>
      <c r="C463" s="150"/>
      <c r="D463" s="150"/>
      <c r="E463" s="151"/>
      <c r="F463" s="151"/>
      <c r="G463" s="151"/>
      <c r="H463" s="151"/>
    </row>
    <row r="464" spans="1:8" ht="15">
      <c r="A464" s="150"/>
      <c r="B464" s="150"/>
      <c r="C464" s="150"/>
      <c r="D464" s="150"/>
      <c r="E464" s="151"/>
      <c r="F464" s="151"/>
      <c r="G464" s="151"/>
      <c r="H464" s="151"/>
    </row>
    <row r="465" spans="1:8" ht="15">
      <c r="A465" s="150"/>
      <c r="B465" s="150"/>
      <c r="C465" s="150"/>
      <c r="D465" s="150"/>
      <c r="E465" s="151"/>
      <c r="F465" s="151"/>
      <c r="G465" s="151"/>
      <c r="H465" s="151"/>
    </row>
    <row r="466" spans="1:8" ht="15">
      <c r="A466" s="150"/>
      <c r="B466" s="150"/>
      <c r="C466" s="150"/>
      <c r="D466" s="150"/>
      <c r="E466" s="151"/>
      <c r="F466" s="151"/>
      <c r="G466" s="151"/>
      <c r="H466" s="151"/>
    </row>
    <row r="467" spans="1:8" ht="15">
      <c r="A467" s="150"/>
      <c r="B467" s="150"/>
      <c r="C467" s="150"/>
      <c r="D467" s="150"/>
      <c r="E467" s="151"/>
      <c r="F467" s="151"/>
      <c r="G467" s="151"/>
      <c r="H467" s="151"/>
    </row>
    <row r="468" spans="1:8" ht="15">
      <c r="A468" s="150"/>
      <c r="B468" s="150"/>
      <c r="C468" s="150"/>
      <c r="D468" s="150"/>
      <c r="E468" s="151"/>
      <c r="F468" s="151"/>
      <c r="G468" s="151"/>
      <c r="H468" s="151"/>
    </row>
    <row r="469" spans="1:8" ht="15">
      <c r="A469" s="150"/>
      <c r="B469" s="150"/>
      <c r="C469" s="150"/>
      <c r="D469" s="150"/>
      <c r="E469" s="151"/>
      <c r="F469" s="151"/>
      <c r="G469" s="151"/>
      <c r="H469" s="151"/>
    </row>
    <row r="470" spans="1:8" ht="15">
      <c r="A470" s="150"/>
      <c r="B470" s="150"/>
      <c r="C470" s="150"/>
      <c r="D470" s="150"/>
      <c r="E470" s="151"/>
      <c r="F470" s="151"/>
      <c r="G470" s="151"/>
      <c r="H470" s="151"/>
    </row>
    <row r="471" spans="1:8" ht="15">
      <c r="A471" s="150"/>
      <c r="B471" s="150"/>
      <c r="C471" s="150"/>
      <c r="D471" s="150"/>
      <c r="E471" s="151"/>
      <c r="F471" s="151"/>
      <c r="G471" s="151"/>
      <c r="H471" s="151"/>
    </row>
    <row r="472" spans="1:8" ht="15">
      <c r="A472" s="150"/>
      <c r="B472" s="150"/>
      <c r="C472" s="150"/>
      <c r="D472" s="150"/>
      <c r="E472" s="151"/>
      <c r="F472" s="151"/>
      <c r="G472" s="151"/>
      <c r="H472" s="151"/>
    </row>
    <row r="473" spans="1:8" ht="15">
      <c r="A473" s="150"/>
      <c r="B473" s="150"/>
      <c r="C473" s="150"/>
      <c r="D473" s="150"/>
      <c r="E473" s="151"/>
      <c r="F473" s="151"/>
      <c r="G473" s="151"/>
      <c r="H473" s="151"/>
    </row>
    <row r="474" spans="1:8" ht="15">
      <c r="A474" s="150"/>
      <c r="B474" s="150"/>
      <c r="C474" s="150"/>
      <c r="D474" s="150"/>
      <c r="E474" s="151"/>
      <c r="F474" s="151"/>
      <c r="G474" s="151"/>
      <c r="H474" s="151"/>
    </row>
    <row r="475" spans="1:8" ht="15">
      <c r="A475" s="150"/>
      <c r="B475" s="150"/>
      <c r="C475" s="150"/>
      <c r="D475" s="150"/>
      <c r="E475" s="151"/>
      <c r="F475" s="151"/>
      <c r="G475" s="151"/>
      <c r="H475" s="151"/>
    </row>
    <row r="476" spans="1:8" ht="15">
      <c r="A476" s="150"/>
      <c r="B476" s="150"/>
      <c r="C476" s="150"/>
      <c r="D476" s="150"/>
      <c r="E476" s="151"/>
      <c r="F476" s="151"/>
      <c r="G476" s="151"/>
      <c r="H476" s="151"/>
    </row>
    <row r="477" spans="1:8" ht="15">
      <c r="A477" s="150"/>
      <c r="B477" s="150"/>
      <c r="C477" s="150"/>
      <c r="D477" s="150"/>
      <c r="E477" s="151"/>
      <c r="F477" s="151"/>
      <c r="G477" s="151"/>
      <c r="H477" s="151"/>
    </row>
    <row r="478" spans="1:8" ht="15">
      <c r="A478" s="150"/>
      <c r="B478" s="150"/>
      <c r="C478" s="150"/>
      <c r="D478" s="150"/>
      <c r="E478" s="151"/>
      <c r="F478" s="151"/>
      <c r="G478" s="151"/>
      <c r="H478" s="151"/>
    </row>
    <row r="479" spans="1:8" ht="15">
      <c r="A479" s="150"/>
      <c r="B479" s="150"/>
      <c r="C479" s="150"/>
      <c r="D479" s="150"/>
      <c r="E479" s="151"/>
      <c r="F479" s="151"/>
      <c r="G479" s="151"/>
      <c r="H479" s="151"/>
    </row>
    <row r="480" spans="1:8" ht="15">
      <c r="A480" s="150"/>
      <c r="B480" s="150"/>
      <c r="C480" s="150"/>
      <c r="D480" s="150"/>
      <c r="E480" s="151"/>
      <c r="F480" s="151"/>
      <c r="G480" s="151"/>
      <c r="H480" s="151"/>
    </row>
    <row r="481" spans="1:8" ht="15">
      <c r="A481" s="150"/>
      <c r="B481" s="150"/>
      <c r="C481" s="150"/>
      <c r="D481" s="150"/>
      <c r="E481" s="151"/>
      <c r="F481" s="151"/>
      <c r="G481" s="151"/>
      <c r="H481" s="151"/>
    </row>
    <row r="482" spans="1:8" ht="15">
      <c r="A482" s="150"/>
      <c r="B482" s="150"/>
      <c r="C482" s="150"/>
      <c r="D482" s="150"/>
      <c r="E482" s="151"/>
      <c r="F482" s="151"/>
      <c r="G482" s="151"/>
      <c r="H482" s="151"/>
    </row>
    <row r="483" spans="1:8" ht="15">
      <c r="A483" s="150"/>
      <c r="B483" s="150"/>
      <c r="C483" s="150"/>
      <c r="D483" s="150"/>
      <c r="E483" s="151"/>
      <c r="F483" s="151"/>
      <c r="G483" s="151"/>
      <c r="H483" s="151"/>
    </row>
    <row r="484" spans="1:8" ht="15">
      <c r="A484" s="150"/>
      <c r="B484" s="150"/>
      <c r="C484" s="150"/>
      <c r="D484" s="150"/>
      <c r="E484" s="151"/>
      <c r="F484" s="151"/>
      <c r="G484" s="151"/>
      <c r="H484" s="151"/>
    </row>
    <row r="485" spans="1:8" ht="15">
      <c r="A485" s="150"/>
      <c r="B485" s="150"/>
      <c r="C485" s="150"/>
      <c r="D485" s="150"/>
      <c r="E485" s="151"/>
      <c r="F485" s="151"/>
      <c r="G485" s="151"/>
      <c r="H485" s="151"/>
    </row>
    <row r="486" spans="1:8" ht="15">
      <c r="A486" s="150"/>
      <c r="B486" s="150"/>
      <c r="C486" s="150"/>
      <c r="D486" s="150"/>
      <c r="E486" s="151"/>
      <c r="F486" s="151"/>
      <c r="G486" s="151"/>
      <c r="H486" s="151"/>
    </row>
  </sheetData>
  <sheetProtection/>
  <mergeCells count="2">
    <mergeCell ref="A1:C1"/>
    <mergeCell ref="A3:E3"/>
  </mergeCells>
  <printOptions/>
  <pageMargins left="0.63" right="0.1968503937007874" top="0.2362204724409449" bottom="0.2362204724409449" header="0.03937007874015748" footer="0.07874015748031496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362"/>
  <sheetViews>
    <sheetView tabSelected="1" zoomScale="80" zoomScaleNormal="80" zoomScaleSheetLayoutView="100" zoomScalePageLayoutView="0" workbookViewId="0" topLeftCell="A161">
      <selection activeCell="B231" sqref="B231"/>
    </sheetView>
  </sheetViews>
  <sheetFormatPr defaultColWidth="9.140625" defaultRowHeight="12.75"/>
  <cols>
    <col min="1" max="1" width="13.7109375" style="160" customWidth="1"/>
    <col min="2" max="2" width="10.8515625" style="160" bestFit="1" customWidth="1"/>
    <col min="3" max="3" width="79.7109375" style="160" customWidth="1"/>
    <col min="4" max="4" width="15.7109375" style="160" customWidth="1"/>
    <col min="5" max="6" width="15.8515625" style="160" customWidth="1"/>
    <col min="7" max="7" width="13.28125" style="160" customWidth="1"/>
    <col min="8" max="16384" width="9.140625" style="160" customWidth="1"/>
  </cols>
  <sheetData>
    <row r="1" spans="1:7" ht="21" customHeight="1">
      <c r="A1" s="5" t="s">
        <v>291</v>
      </c>
      <c r="B1" s="6"/>
      <c r="C1" s="157"/>
      <c r="D1" s="158"/>
      <c r="E1" s="159"/>
      <c r="F1" s="159"/>
      <c r="G1" s="159"/>
    </row>
    <row r="2" spans="1:3" ht="15.75" customHeight="1">
      <c r="A2" s="5"/>
      <c r="B2" s="6"/>
      <c r="C2" s="161"/>
    </row>
    <row r="3" spans="1:7" s="166" customFormat="1" ht="24" customHeight="1">
      <c r="A3" s="162" t="s">
        <v>292</v>
      </c>
      <c r="B3" s="162"/>
      <c r="C3" s="162"/>
      <c r="D3" s="163"/>
      <c r="E3" s="164"/>
      <c r="F3" s="165"/>
      <c r="G3" s="165"/>
    </row>
    <row r="4" spans="4:7" s="150" customFormat="1" ht="15.75" customHeight="1" thickBot="1">
      <c r="D4" s="167"/>
      <c r="E4" s="168"/>
      <c r="F4" s="165" t="s">
        <v>293</v>
      </c>
      <c r="G4" s="167"/>
    </row>
    <row r="5" spans="1:7" s="150" customFormat="1" ht="15.75" customHeight="1">
      <c r="A5" s="169" t="s">
        <v>3</v>
      </c>
      <c r="B5" s="170" t="s">
        <v>4</v>
      </c>
      <c r="C5" s="169" t="s">
        <v>6</v>
      </c>
      <c r="D5" s="169" t="s">
        <v>7</v>
      </c>
      <c r="E5" s="169" t="s">
        <v>7</v>
      </c>
      <c r="F5" s="169" t="s">
        <v>8</v>
      </c>
      <c r="G5" s="169" t="s">
        <v>294</v>
      </c>
    </row>
    <row r="6" spans="1:7" s="150" customFormat="1" ht="15.75" customHeight="1" thickBot="1">
      <c r="A6" s="171"/>
      <c r="B6" s="172"/>
      <c r="C6" s="173"/>
      <c r="D6" s="174" t="s">
        <v>10</v>
      </c>
      <c r="E6" s="174" t="s">
        <v>11</v>
      </c>
      <c r="F6" s="174" t="s">
        <v>12</v>
      </c>
      <c r="G6" s="174" t="s">
        <v>295</v>
      </c>
    </row>
    <row r="7" spans="1:7" s="150" customFormat="1" ht="16.5" customHeight="1" thickTop="1">
      <c r="A7" s="175">
        <v>10</v>
      </c>
      <c r="B7" s="176"/>
      <c r="C7" s="118" t="s">
        <v>296</v>
      </c>
      <c r="D7" s="177"/>
      <c r="E7" s="178"/>
      <c r="F7" s="179"/>
      <c r="G7" s="177"/>
    </row>
    <row r="8" spans="1:7" s="150" customFormat="1" ht="15" customHeight="1">
      <c r="A8" s="106"/>
      <c r="B8" s="180"/>
      <c r="C8" s="106"/>
      <c r="D8" s="109"/>
      <c r="E8" s="110"/>
      <c r="F8" s="111"/>
      <c r="G8" s="109"/>
    </row>
    <row r="9" spans="1:7" s="150" customFormat="1" ht="15" customHeight="1">
      <c r="A9" s="106"/>
      <c r="B9" s="181">
        <v>2143</v>
      </c>
      <c r="C9" s="73" t="s">
        <v>297</v>
      </c>
      <c r="D9" s="109">
        <v>5663</v>
      </c>
      <c r="E9" s="110">
        <v>5394</v>
      </c>
      <c r="F9" s="111">
        <v>2878.7</v>
      </c>
      <c r="G9" s="109">
        <f aca="true" t="shared" si="0" ref="G9:G31">(F9/E9)*100</f>
        <v>53.36855765665553</v>
      </c>
    </row>
    <row r="10" spans="1:7" s="150" customFormat="1" ht="15">
      <c r="A10" s="73"/>
      <c r="B10" s="181">
        <v>3111</v>
      </c>
      <c r="C10" s="73" t="s">
        <v>298</v>
      </c>
      <c r="D10" s="182">
        <v>7000</v>
      </c>
      <c r="E10" s="183">
        <v>7210.2</v>
      </c>
      <c r="F10" s="184">
        <v>7150.1</v>
      </c>
      <c r="G10" s="109">
        <f t="shared" si="0"/>
        <v>99.16645862805471</v>
      </c>
    </row>
    <row r="11" spans="1:7" s="150" customFormat="1" ht="15">
      <c r="A11" s="73"/>
      <c r="B11" s="181">
        <v>3113</v>
      </c>
      <c r="C11" s="73" t="s">
        <v>299</v>
      </c>
      <c r="D11" s="182">
        <v>30500</v>
      </c>
      <c r="E11" s="183">
        <v>36703.4</v>
      </c>
      <c r="F11" s="184">
        <v>36703.1</v>
      </c>
      <c r="G11" s="109">
        <f t="shared" si="0"/>
        <v>99.9991826370309</v>
      </c>
    </row>
    <row r="12" spans="1:7" s="150" customFormat="1" ht="15">
      <c r="A12" s="73"/>
      <c r="B12" s="181">
        <v>3114</v>
      </c>
      <c r="C12" s="73" t="s">
        <v>300</v>
      </c>
      <c r="D12" s="182">
        <v>150</v>
      </c>
      <c r="E12" s="183">
        <v>0</v>
      </c>
      <c r="F12" s="184">
        <v>0</v>
      </c>
      <c r="G12" s="109" t="e">
        <f t="shared" si="0"/>
        <v>#DIV/0!</v>
      </c>
    </row>
    <row r="13" spans="1:7" s="150" customFormat="1" ht="15">
      <c r="A13" s="73"/>
      <c r="B13" s="181">
        <v>3231</v>
      </c>
      <c r="C13" s="73" t="s">
        <v>301</v>
      </c>
      <c r="D13" s="182">
        <v>650</v>
      </c>
      <c r="E13" s="183">
        <v>650</v>
      </c>
      <c r="F13" s="184">
        <v>650</v>
      </c>
      <c r="G13" s="109">
        <f t="shared" si="0"/>
        <v>100</v>
      </c>
    </row>
    <row r="14" spans="1:7" s="150" customFormat="1" ht="15">
      <c r="A14" s="73"/>
      <c r="B14" s="181">
        <v>3313</v>
      </c>
      <c r="C14" s="73" t="s">
        <v>302</v>
      </c>
      <c r="D14" s="109">
        <v>1460</v>
      </c>
      <c r="E14" s="110">
        <v>1460</v>
      </c>
      <c r="F14" s="111">
        <v>1370.4</v>
      </c>
      <c r="G14" s="109">
        <f t="shared" si="0"/>
        <v>93.86301369863014</v>
      </c>
    </row>
    <row r="15" spans="1:7" s="150" customFormat="1" ht="15" customHeight="1" hidden="1">
      <c r="A15" s="73"/>
      <c r="B15" s="181">
        <v>3314</v>
      </c>
      <c r="C15" s="73" t="s">
        <v>303</v>
      </c>
      <c r="D15" s="109"/>
      <c r="E15" s="110"/>
      <c r="F15" s="111"/>
      <c r="G15" s="109" t="e">
        <f t="shared" si="0"/>
        <v>#DIV/0!</v>
      </c>
    </row>
    <row r="16" spans="1:7" s="150" customFormat="1" ht="15">
      <c r="A16" s="73"/>
      <c r="B16" s="181">
        <v>3314</v>
      </c>
      <c r="C16" s="73" t="s">
        <v>304</v>
      </c>
      <c r="D16" s="109">
        <v>6710</v>
      </c>
      <c r="E16" s="110">
        <v>6977</v>
      </c>
      <c r="F16" s="111">
        <v>6977</v>
      </c>
      <c r="G16" s="109">
        <f t="shared" si="0"/>
        <v>100</v>
      </c>
    </row>
    <row r="17" spans="1:7" s="150" customFormat="1" ht="13.5" customHeight="1" hidden="1">
      <c r="A17" s="73"/>
      <c r="B17" s="181">
        <v>3315</v>
      </c>
      <c r="C17" s="73" t="s">
        <v>305</v>
      </c>
      <c r="D17" s="109"/>
      <c r="E17" s="110"/>
      <c r="F17" s="111"/>
      <c r="G17" s="109" t="e">
        <f t="shared" si="0"/>
        <v>#DIV/0!</v>
      </c>
    </row>
    <row r="18" spans="1:7" s="150" customFormat="1" ht="15">
      <c r="A18" s="73"/>
      <c r="B18" s="181">
        <v>3315</v>
      </c>
      <c r="C18" s="73" t="s">
        <v>306</v>
      </c>
      <c r="D18" s="109">
        <v>6000</v>
      </c>
      <c r="E18" s="110">
        <v>6576.2</v>
      </c>
      <c r="F18" s="111">
        <v>6575.9</v>
      </c>
      <c r="G18" s="109">
        <f t="shared" si="0"/>
        <v>99.99543809494845</v>
      </c>
    </row>
    <row r="19" spans="1:7" s="150" customFormat="1" ht="15">
      <c r="A19" s="73"/>
      <c r="B19" s="181">
        <v>3319</v>
      </c>
      <c r="C19" s="73" t="s">
        <v>307</v>
      </c>
      <c r="D19" s="109">
        <v>800</v>
      </c>
      <c r="E19" s="110">
        <v>700.5</v>
      </c>
      <c r="F19" s="111">
        <v>350.3</v>
      </c>
      <c r="G19" s="109">
        <f t="shared" si="0"/>
        <v>50.00713775874376</v>
      </c>
    </row>
    <row r="20" spans="1:7" s="150" customFormat="1" ht="15">
      <c r="A20" s="73"/>
      <c r="B20" s="181">
        <v>3322</v>
      </c>
      <c r="C20" s="73" t="s">
        <v>308</v>
      </c>
      <c r="D20" s="109">
        <v>67</v>
      </c>
      <c r="E20" s="110">
        <v>64</v>
      </c>
      <c r="F20" s="111">
        <v>20.5</v>
      </c>
      <c r="G20" s="109">
        <f t="shared" si="0"/>
        <v>32.03125</v>
      </c>
    </row>
    <row r="21" spans="1:7" s="150" customFormat="1" ht="15">
      <c r="A21" s="73"/>
      <c r="B21" s="181">
        <v>3326</v>
      </c>
      <c r="C21" s="73" t="s">
        <v>309</v>
      </c>
      <c r="D21" s="109">
        <v>100</v>
      </c>
      <c r="E21" s="110">
        <v>80</v>
      </c>
      <c r="F21" s="111">
        <v>23</v>
      </c>
      <c r="G21" s="109">
        <f t="shared" si="0"/>
        <v>28.749999999999996</v>
      </c>
    </row>
    <row r="22" spans="1:7" s="150" customFormat="1" ht="15">
      <c r="A22" s="73"/>
      <c r="B22" s="181">
        <v>3330</v>
      </c>
      <c r="C22" s="73" t="s">
        <v>310</v>
      </c>
      <c r="D22" s="109">
        <v>40</v>
      </c>
      <c r="E22" s="110">
        <v>43</v>
      </c>
      <c r="F22" s="111">
        <v>43</v>
      </c>
      <c r="G22" s="109">
        <f t="shared" si="0"/>
        <v>100</v>
      </c>
    </row>
    <row r="23" spans="1:7" s="150" customFormat="1" ht="15">
      <c r="A23" s="73"/>
      <c r="B23" s="181">
        <v>3349</v>
      </c>
      <c r="C23" s="73" t="s">
        <v>311</v>
      </c>
      <c r="D23" s="109">
        <v>1391</v>
      </c>
      <c r="E23" s="110">
        <v>129.5</v>
      </c>
      <c r="F23" s="111">
        <v>129.4</v>
      </c>
      <c r="G23" s="109">
        <f t="shared" si="0"/>
        <v>99.92277992277992</v>
      </c>
    </row>
    <row r="24" spans="1:7" s="150" customFormat="1" ht="15">
      <c r="A24" s="73"/>
      <c r="B24" s="181">
        <v>3392</v>
      </c>
      <c r="C24" s="73" t="s">
        <v>312</v>
      </c>
      <c r="D24" s="109">
        <v>750</v>
      </c>
      <c r="E24" s="110">
        <v>803.2</v>
      </c>
      <c r="F24" s="111">
        <v>803</v>
      </c>
      <c r="G24" s="109">
        <f t="shared" si="0"/>
        <v>99.97509960159363</v>
      </c>
    </row>
    <row r="25" spans="1:7" s="150" customFormat="1" ht="15">
      <c r="A25" s="73"/>
      <c r="B25" s="181">
        <v>3399</v>
      </c>
      <c r="C25" s="73" t="s">
        <v>313</v>
      </c>
      <c r="D25" s="109">
        <v>1960</v>
      </c>
      <c r="E25" s="110">
        <v>2323.5</v>
      </c>
      <c r="F25" s="111">
        <v>1858.7</v>
      </c>
      <c r="G25" s="109">
        <f t="shared" si="0"/>
        <v>79.9956961480525</v>
      </c>
    </row>
    <row r="26" spans="1:7" s="150" customFormat="1" ht="15">
      <c r="A26" s="73"/>
      <c r="B26" s="181">
        <v>3412</v>
      </c>
      <c r="C26" s="73" t="s">
        <v>314</v>
      </c>
      <c r="D26" s="109">
        <v>8000</v>
      </c>
      <c r="E26" s="110">
        <v>13999</v>
      </c>
      <c r="F26" s="111">
        <v>13998.7</v>
      </c>
      <c r="G26" s="109">
        <f t="shared" si="0"/>
        <v>99.99785698978499</v>
      </c>
    </row>
    <row r="27" spans="1:7" s="150" customFormat="1" ht="15">
      <c r="A27" s="73"/>
      <c r="B27" s="181">
        <v>3412</v>
      </c>
      <c r="C27" s="73" t="s">
        <v>315</v>
      </c>
      <c r="D27" s="109">
        <f>15120-8000</f>
        <v>7120</v>
      </c>
      <c r="E27" s="183">
        <f>21336.3-13999</f>
        <v>7337.299999999999</v>
      </c>
      <c r="F27" s="111">
        <f>21302.9-13998.7</f>
        <v>7304.200000000001</v>
      </c>
      <c r="G27" s="109">
        <f t="shared" si="0"/>
        <v>99.54888037834083</v>
      </c>
    </row>
    <row r="28" spans="1:7" s="150" customFormat="1" ht="15">
      <c r="A28" s="73"/>
      <c r="B28" s="181">
        <v>3419</v>
      </c>
      <c r="C28" s="73" t="s">
        <v>316</v>
      </c>
      <c r="D28" s="182">
        <v>7530</v>
      </c>
      <c r="E28" s="183">
        <v>2507.3</v>
      </c>
      <c r="F28" s="184">
        <v>2506.9</v>
      </c>
      <c r="G28" s="109">
        <f t="shared" si="0"/>
        <v>99.98404658397479</v>
      </c>
    </row>
    <row r="29" spans="1:7" s="150" customFormat="1" ht="15">
      <c r="A29" s="73"/>
      <c r="B29" s="181">
        <v>3421</v>
      </c>
      <c r="C29" s="73" t="s">
        <v>317</v>
      </c>
      <c r="D29" s="182">
        <v>920</v>
      </c>
      <c r="E29" s="183">
        <v>1582</v>
      </c>
      <c r="F29" s="184">
        <v>1427.8</v>
      </c>
      <c r="G29" s="109">
        <f t="shared" si="0"/>
        <v>90.25284450063211</v>
      </c>
    </row>
    <row r="30" spans="1:7" s="150" customFormat="1" ht="15">
      <c r="A30" s="73"/>
      <c r="B30" s="181">
        <v>3429</v>
      </c>
      <c r="C30" s="73" t="s">
        <v>318</v>
      </c>
      <c r="D30" s="182">
        <v>500</v>
      </c>
      <c r="E30" s="183">
        <v>744</v>
      </c>
      <c r="F30" s="184">
        <v>744</v>
      </c>
      <c r="G30" s="109">
        <f t="shared" si="0"/>
        <v>100</v>
      </c>
    </row>
    <row r="31" spans="1:7" s="150" customFormat="1" ht="15">
      <c r="A31" s="73"/>
      <c r="B31" s="181">
        <v>6223</v>
      </c>
      <c r="C31" s="73" t="s">
        <v>319</v>
      </c>
      <c r="D31" s="109">
        <v>200</v>
      </c>
      <c r="E31" s="110">
        <v>200</v>
      </c>
      <c r="F31" s="111">
        <v>116.8</v>
      </c>
      <c r="G31" s="109">
        <f t="shared" si="0"/>
        <v>58.4</v>
      </c>
    </row>
    <row r="32" spans="1:7" s="150" customFormat="1" ht="14.25" customHeight="1" thickBot="1">
      <c r="A32" s="185"/>
      <c r="B32" s="186"/>
      <c r="C32" s="187"/>
      <c r="D32" s="188"/>
      <c r="E32" s="189"/>
      <c r="F32" s="190"/>
      <c r="G32" s="188"/>
    </row>
    <row r="33" spans="1:7" s="150" customFormat="1" ht="18.75" customHeight="1" thickBot="1" thickTop="1">
      <c r="A33" s="191"/>
      <c r="B33" s="192"/>
      <c r="C33" s="193" t="s">
        <v>320</v>
      </c>
      <c r="D33" s="194">
        <f>SUM(D9:D32)</f>
        <v>87511</v>
      </c>
      <c r="E33" s="195">
        <f>SUM(E9:E32)</f>
        <v>95484.1</v>
      </c>
      <c r="F33" s="196">
        <f>SUM(F9:F32)</f>
        <v>91631.5</v>
      </c>
      <c r="G33" s="194">
        <f>(F33/E33)*100</f>
        <v>95.96519211051891</v>
      </c>
    </row>
    <row r="34" spans="1:7" s="150" customFormat="1" ht="15.75" customHeight="1" thickBot="1">
      <c r="A34" s="149"/>
      <c r="B34" s="152"/>
      <c r="C34" s="197"/>
      <c r="D34" s="198"/>
      <c r="E34" s="198"/>
      <c r="F34" s="198"/>
      <c r="G34" s="198"/>
    </row>
    <row r="35" spans="1:7" s="150" customFormat="1" ht="18.75" customHeight="1" hidden="1">
      <c r="A35" s="149"/>
      <c r="B35" s="152"/>
      <c r="C35" s="197"/>
      <c r="D35" s="198"/>
      <c r="E35" s="198"/>
      <c r="F35" s="198"/>
      <c r="G35" s="198"/>
    </row>
    <row r="36" spans="1:7" s="150" customFormat="1" ht="18.75" customHeight="1" hidden="1">
      <c r="A36" s="149"/>
      <c r="B36" s="152"/>
      <c r="C36" s="197"/>
      <c r="D36" s="198"/>
      <c r="E36" s="198"/>
      <c r="F36" s="198"/>
      <c r="G36" s="198"/>
    </row>
    <row r="37" spans="1:7" s="150" customFormat="1" ht="15.75" customHeight="1" hidden="1">
      <c r="A37" s="149"/>
      <c r="B37" s="152"/>
      <c r="C37" s="197"/>
      <c r="D37" s="198"/>
      <c r="E37" s="198"/>
      <c r="F37" s="198"/>
      <c r="G37" s="198"/>
    </row>
    <row r="38" spans="1:7" s="150" customFormat="1" ht="15.75" customHeight="1" hidden="1">
      <c r="A38" s="149"/>
      <c r="B38" s="152"/>
      <c r="C38" s="197"/>
      <c r="D38" s="199"/>
      <c r="E38" s="199"/>
      <c r="F38" s="199"/>
      <c r="G38" s="199"/>
    </row>
    <row r="39" spans="1:7" s="150" customFormat="1" ht="12.75" customHeight="1" hidden="1">
      <c r="A39" s="149"/>
      <c r="B39" s="152"/>
      <c r="C39" s="197"/>
      <c r="D39" s="199"/>
      <c r="E39" s="199"/>
      <c r="F39" s="199"/>
      <c r="G39" s="199"/>
    </row>
    <row r="40" spans="1:7" s="150" customFormat="1" ht="12.75" customHeight="1" hidden="1">
      <c r="A40" s="149"/>
      <c r="B40" s="152"/>
      <c r="C40" s="197"/>
      <c r="D40" s="199"/>
      <c r="E40" s="199"/>
      <c r="F40" s="199"/>
      <c r="G40" s="199"/>
    </row>
    <row r="41" s="150" customFormat="1" ht="15.75" customHeight="1" hidden="1" thickBot="1">
      <c r="B41" s="200"/>
    </row>
    <row r="42" spans="1:7" s="150" customFormat="1" ht="15.75">
      <c r="A42" s="169" t="s">
        <v>3</v>
      </c>
      <c r="B42" s="170" t="s">
        <v>4</v>
      </c>
      <c r="C42" s="169" t="s">
        <v>6</v>
      </c>
      <c r="D42" s="169" t="s">
        <v>7</v>
      </c>
      <c r="E42" s="169" t="s">
        <v>7</v>
      </c>
      <c r="F42" s="169" t="s">
        <v>8</v>
      </c>
      <c r="G42" s="169" t="s">
        <v>294</v>
      </c>
    </row>
    <row r="43" spans="1:7" s="150" customFormat="1" ht="15.75" customHeight="1" thickBot="1">
      <c r="A43" s="171"/>
      <c r="B43" s="172"/>
      <c r="C43" s="173"/>
      <c r="D43" s="174" t="s">
        <v>10</v>
      </c>
      <c r="E43" s="174" t="s">
        <v>11</v>
      </c>
      <c r="F43" s="174" t="s">
        <v>12</v>
      </c>
      <c r="G43" s="174" t="s">
        <v>295</v>
      </c>
    </row>
    <row r="44" spans="1:7" s="150" customFormat="1" ht="16.5" customHeight="1" thickTop="1">
      <c r="A44" s="175">
        <v>20</v>
      </c>
      <c r="B44" s="176"/>
      <c r="C44" s="20" t="s">
        <v>50</v>
      </c>
      <c r="D44" s="83"/>
      <c r="E44" s="81"/>
      <c r="F44" s="82"/>
      <c r="G44" s="83"/>
    </row>
    <row r="45" spans="1:7" s="150" customFormat="1" ht="15" customHeight="1">
      <c r="A45" s="106"/>
      <c r="B45" s="180"/>
      <c r="C45" s="20" t="s">
        <v>51</v>
      </c>
      <c r="D45" s="109"/>
      <c r="E45" s="110"/>
      <c r="F45" s="111"/>
      <c r="G45" s="109"/>
    </row>
    <row r="46" spans="1:7" s="150" customFormat="1" ht="15" hidden="1">
      <c r="A46" s="73"/>
      <c r="B46" s="181">
        <v>2143</v>
      </c>
      <c r="C46" s="75" t="s">
        <v>321</v>
      </c>
      <c r="D46" s="60">
        <v>0</v>
      </c>
      <c r="E46" s="26">
        <v>0</v>
      </c>
      <c r="F46" s="27"/>
      <c r="G46" s="109" t="e">
        <f>(F46/E46)*100</f>
        <v>#DIV/0!</v>
      </c>
    </row>
    <row r="47" spans="1:7" s="150" customFormat="1" ht="15">
      <c r="A47" s="73"/>
      <c r="B47" s="181"/>
      <c r="C47" s="75"/>
      <c r="D47" s="60"/>
      <c r="E47" s="26"/>
      <c r="F47" s="27"/>
      <c r="G47" s="109"/>
    </row>
    <row r="48" spans="1:7" s="150" customFormat="1" ht="15">
      <c r="A48" s="73"/>
      <c r="B48" s="181">
        <v>2212</v>
      </c>
      <c r="C48" s="75" t="s">
        <v>322</v>
      </c>
      <c r="D48" s="60">
        <f>1200-0</f>
        <v>1200</v>
      </c>
      <c r="E48" s="26">
        <f>15961.5-5132</f>
        <v>10829.5</v>
      </c>
      <c r="F48" s="27">
        <f>13889.2-4743</f>
        <v>9146.2</v>
      </c>
      <c r="G48" s="109">
        <f aca="true" t="shared" si="1" ref="G48:G68">(F48/E48)*100</f>
        <v>84.45634609169399</v>
      </c>
    </row>
    <row r="49" spans="1:7" s="150" customFormat="1" ht="15" customHeight="1">
      <c r="A49" s="73"/>
      <c r="B49" s="181">
        <v>2219</v>
      </c>
      <c r="C49" s="75" t="s">
        <v>323</v>
      </c>
      <c r="D49" s="60">
        <v>0</v>
      </c>
      <c r="E49" s="26">
        <f>16446.9-12433.5</f>
        <v>4013.4000000000015</v>
      </c>
      <c r="F49" s="27">
        <f>9941-6059.5</f>
        <v>3881.5</v>
      </c>
      <c r="G49" s="109">
        <f t="shared" si="1"/>
        <v>96.71350974236304</v>
      </c>
    </row>
    <row r="50" spans="1:7" s="150" customFormat="1" ht="15">
      <c r="A50" s="73"/>
      <c r="B50" s="181">
        <v>2221</v>
      </c>
      <c r="C50" s="75" t="s">
        <v>324</v>
      </c>
      <c r="D50" s="60">
        <v>0</v>
      </c>
      <c r="E50" s="26">
        <v>0</v>
      </c>
      <c r="F50" s="27">
        <v>0</v>
      </c>
      <c r="G50" s="109" t="e">
        <f t="shared" si="1"/>
        <v>#DIV/0!</v>
      </c>
    </row>
    <row r="51" spans="1:7" s="150" customFormat="1" ht="15">
      <c r="A51" s="73"/>
      <c r="B51" s="181">
        <v>2229</v>
      </c>
      <c r="C51" s="75" t="s">
        <v>325</v>
      </c>
      <c r="D51" s="60">
        <v>0</v>
      </c>
      <c r="E51" s="26">
        <v>50</v>
      </c>
      <c r="F51" s="27">
        <v>11.8</v>
      </c>
      <c r="G51" s="109">
        <f t="shared" si="1"/>
        <v>23.6</v>
      </c>
    </row>
    <row r="52" spans="1:7" s="150" customFormat="1" ht="15">
      <c r="A52" s="73"/>
      <c r="B52" s="181">
        <v>2321</v>
      </c>
      <c r="C52" s="75" t="s">
        <v>326</v>
      </c>
      <c r="D52" s="60">
        <v>100</v>
      </c>
      <c r="E52" s="26">
        <v>30</v>
      </c>
      <c r="F52" s="27">
        <v>29.4</v>
      </c>
      <c r="G52" s="109">
        <f t="shared" si="1"/>
        <v>98</v>
      </c>
    </row>
    <row r="53" spans="1:7" s="150" customFormat="1" ht="15">
      <c r="A53" s="73"/>
      <c r="B53" s="181">
        <v>3111</v>
      </c>
      <c r="C53" s="201" t="s">
        <v>327</v>
      </c>
      <c r="D53" s="60">
        <v>0</v>
      </c>
      <c r="E53" s="26">
        <v>40</v>
      </c>
      <c r="F53" s="23">
        <v>0</v>
      </c>
      <c r="G53" s="109">
        <f t="shared" si="1"/>
        <v>0</v>
      </c>
    </row>
    <row r="54" spans="1:7" s="150" customFormat="1" ht="15">
      <c r="A54" s="73"/>
      <c r="B54" s="181">
        <v>3113</v>
      </c>
      <c r="C54" s="201" t="s">
        <v>328</v>
      </c>
      <c r="D54" s="60">
        <v>0</v>
      </c>
      <c r="E54" s="26">
        <v>20</v>
      </c>
      <c r="F54" s="23">
        <v>0</v>
      </c>
      <c r="G54" s="109">
        <f t="shared" si="1"/>
        <v>0</v>
      </c>
    </row>
    <row r="55" spans="1:7" s="150" customFormat="1" ht="15">
      <c r="A55" s="73"/>
      <c r="B55" s="181">
        <v>3313</v>
      </c>
      <c r="C55" s="201" t="s">
        <v>329</v>
      </c>
      <c r="D55" s="60">
        <v>0</v>
      </c>
      <c r="E55" s="26">
        <f>4017-4002</f>
        <v>15</v>
      </c>
      <c r="F55" s="27">
        <f>4012.2-4002</f>
        <v>10.199999999999818</v>
      </c>
      <c r="G55" s="109">
        <f t="shared" si="1"/>
        <v>67.99999999999878</v>
      </c>
    </row>
    <row r="56" spans="1:7" s="150" customFormat="1" ht="15">
      <c r="A56" s="73"/>
      <c r="B56" s="181">
        <v>3322</v>
      </c>
      <c r="C56" s="201" t="s">
        <v>330</v>
      </c>
      <c r="D56" s="60">
        <v>0</v>
      </c>
      <c r="E56" s="26">
        <v>0</v>
      </c>
      <c r="F56" s="27">
        <v>0</v>
      </c>
      <c r="G56" s="109" t="e">
        <f t="shared" si="1"/>
        <v>#DIV/0!</v>
      </c>
    </row>
    <row r="57" spans="1:7" s="150" customFormat="1" ht="15">
      <c r="A57" s="73"/>
      <c r="B57" s="181">
        <v>3631</v>
      </c>
      <c r="C57" s="201" t="s">
        <v>331</v>
      </c>
      <c r="D57" s="60">
        <v>0</v>
      </c>
      <c r="E57" s="26">
        <v>7277.3</v>
      </c>
      <c r="F57" s="27">
        <v>7251.6</v>
      </c>
      <c r="G57" s="109">
        <f t="shared" si="1"/>
        <v>99.6468470449205</v>
      </c>
    </row>
    <row r="58" spans="1:7" s="150" customFormat="1" ht="15">
      <c r="A58" s="73"/>
      <c r="B58" s="181">
        <v>3635</v>
      </c>
      <c r="C58" s="201" t="s">
        <v>332</v>
      </c>
      <c r="D58" s="60">
        <v>1000</v>
      </c>
      <c r="E58" s="26">
        <f>5521.9-4500</f>
        <v>1021.8999999999996</v>
      </c>
      <c r="F58" s="27">
        <f>2936.2-2535.8</f>
        <v>400.39999999999964</v>
      </c>
      <c r="G58" s="109">
        <f t="shared" si="1"/>
        <v>39.181916038751325</v>
      </c>
    </row>
    <row r="59" spans="1:7" s="150" customFormat="1" ht="15">
      <c r="A59" s="73"/>
      <c r="B59" s="181">
        <v>3699</v>
      </c>
      <c r="C59" s="201" t="s">
        <v>333</v>
      </c>
      <c r="D59" s="60">
        <v>0</v>
      </c>
      <c r="E59" s="26">
        <v>21</v>
      </c>
      <c r="F59" s="23">
        <v>11.4</v>
      </c>
      <c r="G59" s="109">
        <f t="shared" si="1"/>
        <v>54.28571428571429</v>
      </c>
    </row>
    <row r="60" spans="1:7" s="150" customFormat="1" ht="15">
      <c r="A60" s="73"/>
      <c r="B60" s="181">
        <v>3722</v>
      </c>
      <c r="C60" s="201" t="s">
        <v>334</v>
      </c>
      <c r="D60" s="60">
        <v>0</v>
      </c>
      <c r="E60" s="26">
        <v>17286.2</v>
      </c>
      <c r="F60" s="27">
        <v>17257.3</v>
      </c>
      <c r="G60" s="109">
        <f t="shared" si="1"/>
        <v>99.83281461512651</v>
      </c>
    </row>
    <row r="61" spans="1:7" s="155" customFormat="1" ht="15.75">
      <c r="A61" s="73"/>
      <c r="B61" s="181">
        <v>3745</v>
      </c>
      <c r="C61" s="75" t="s">
        <v>335</v>
      </c>
      <c r="D61" s="109">
        <v>0</v>
      </c>
      <c r="E61" s="110">
        <v>17920.3</v>
      </c>
      <c r="F61" s="111">
        <v>16741.6</v>
      </c>
      <c r="G61" s="109">
        <f t="shared" si="1"/>
        <v>93.42254314938924</v>
      </c>
    </row>
    <row r="62" spans="1:7" s="155" customFormat="1" ht="15.75">
      <c r="A62" s="73"/>
      <c r="B62" s="181">
        <v>4349</v>
      </c>
      <c r="C62" s="75" t="s">
        <v>336</v>
      </c>
      <c r="D62" s="74">
        <v>0</v>
      </c>
      <c r="E62" s="22">
        <v>158</v>
      </c>
      <c r="F62" s="23">
        <v>153.5</v>
      </c>
      <c r="G62" s="109">
        <f t="shared" si="1"/>
        <v>97.15189873417721</v>
      </c>
    </row>
    <row r="63" spans="1:7" s="155" customFormat="1" ht="15.75" customHeight="1" hidden="1">
      <c r="A63" s="73"/>
      <c r="B63" s="181">
        <v>4349</v>
      </c>
      <c r="C63" s="75" t="s">
        <v>337</v>
      </c>
      <c r="D63" s="74">
        <v>0</v>
      </c>
      <c r="E63" s="22">
        <v>0</v>
      </c>
      <c r="F63" s="23"/>
      <c r="G63" s="109" t="e">
        <f t="shared" si="1"/>
        <v>#DIV/0!</v>
      </c>
    </row>
    <row r="64" spans="1:7" s="150" customFormat="1" ht="15">
      <c r="A64" s="44"/>
      <c r="B64" s="181">
        <v>6223</v>
      </c>
      <c r="C64" s="201" t="s">
        <v>338</v>
      </c>
      <c r="D64" s="74">
        <v>20</v>
      </c>
      <c r="E64" s="22">
        <v>67</v>
      </c>
      <c r="F64" s="23">
        <v>0</v>
      </c>
      <c r="G64" s="109">
        <f t="shared" si="1"/>
        <v>0</v>
      </c>
    </row>
    <row r="65" spans="1:7" s="150" customFormat="1" ht="15">
      <c r="A65" s="44"/>
      <c r="B65" s="181">
        <v>6402</v>
      </c>
      <c r="C65" s="201" t="s">
        <v>339</v>
      </c>
      <c r="D65" s="74">
        <v>0</v>
      </c>
      <c r="E65" s="22">
        <v>6.3</v>
      </c>
      <c r="F65" s="23">
        <v>6.3</v>
      </c>
      <c r="G65" s="109">
        <f t="shared" si="1"/>
        <v>100</v>
      </c>
    </row>
    <row r="66" spans="1:7" s="150" customFormat="1" ht="15">
      <c r="A66" s="44"/>
      <c r="B66" s="181">
        <v>6409</v>
      </c>
      <c r="C66" s="201" t="s">
        <v>340</v>
      </c>
      <c r="D66" s="74">
        <v>200</v>
      </c>
      <c r="E66" s="22">
        <v>248</v>
      </c>
      <c r="F66" s="23">
        <v>0</v>
      </c>
      <c r="G66" s="109">
        <f t="shared" si="1"/>
        <v>0</v>
      </c>
    </row>
    <row r="67" spans="1:7" s="150" customFormat="1" ht="15" customHeight="1" hidden="1">
      <c r="A67" s="44">
        <v>6409</v>
      </c>
      <c r="B67" s="181">
        <v>6409</v>
      </c>
      <c r="C67" s="201" t="s">
        <v>341</v>
      </c>
      <c r="D67" s="74">
        <v>0</v>
      </c>
      <c r="E67" s="22">
        <v>0</v>
      </c>
      <c r="F67" s="23"/>
      <c r="G67" s="109" t="e">
        <f t="shared" si="1"/>
        <v>#DIV/0!</v>
      </c>
    </row>
    <row r="68" spans="1:7" s="155" customFormat="1" ht="15.75">
      <c r="A68" s="118"/>
      <c r="B68" s="180"/>
      <c r="C68" s="202" t="s">
        <v>342</v>
      </c>
      <c r="D68" s="203">
        <f>SUM(D46:D67)</f>
        <v>2520</v>
      </c>
      <c r="E68" s="204">
        <f>SUM(E46:E67)</f>
        <v>59003.90000000001</v>
      </c>
      <c r="F68" s="205">
        <f>SUM(F46:F67)</f>
        <v>54901.200000000004</v>
      </c>
      <c r="G68" s="109">
        <f t="shared" si="1"/>
        <v>93.04673080931937</v>
      </c>
    </row>
    <row r="69" spans="1:7" s="155" customFormat="1" ht="7.5" customHeight="1" hidden="1">
      <c r="A69" s="206"/>
      <c r="B69" s="207"/>
      <c r="C69" s="208"/>
      <c r="D69" s="209"/>
      <c r="E69" s="210"/>
      <c r="F69" s="211"/>
      <c r="G69" s="109" t="e">
        <f>(#REF!/E69)*100</f>
        <v>#REF!</v>
      </c>
    </row>
    <row r="70" spans="1:7" s="155" customFormat="1" ht="17.25" customHeight="1" hidden="1">
      <c r="A70" s="197"/>
      <c r="B70" s="212"/>
      <c r="C70" s="197"/>
      <c r="D70" s="199"/>
      <c r="E70" s="213"/>
      <c r="F70" s="214"/>
      <c r="G70" s="109" t="e">
        <f>(#REF!/E70)*100</f>
        <v>#REF!</v>
      </c>
    </row>
    <row r="71" spans="1:7" s="155" customFormat="1" ht="17.25" customHeight="1" hidden="1">
      <c r="A71" s="197"/>
      <c r="B71" s="212"/>
      <c r="C71" s="197"/>
      <c r="D71" s="199"/>
      <c r="E71" s="215"/>
      <c r="F71" s="216"/>
      <c r="G71" s="109" t="e">
        <f>(#REF!/E71)*100</f>
        <v>#REF!</v>
      </c>
    </row>
    <row r="72" spans="1:7" s="155" customFormat="1" ht="17.25" customHeight="1" hidden="1">
      <c r="A72" s="197"/>
      <c r="B72" s="212"/>
      <c r="C72" s="197"/>
      <c r="D72" s="199"/>
      <c r="E72" s="215"/>
      <c r="F72" s="216"/>
      <c r="G72" s="109" t="e">
        <f>(#REF!/E72)*100</f>
        <v>#REF!</v>
      </c>
    </row>
    <row r="73" spans="1:7" s="155" customFormat="1" ht="17.25" customHeight="1" hidden="1">
      <c r="A73" s="197"/>
      <c r="B73" s="212"/>
      <c r="C73" s="197"/>
      <c r="D73" s="199"/>
      <c r="E73" s="215"/>
      <c r="F73" s="216"/>
      <c r="G73" s="109" t="e">
        <f>(#REF!/E73)*100</f>
        <v>#REF!</v>
      </c>
    </row>
    <row r="74" spans="1:7" s="155" customFormat="1" ht="17.25" customHeight="1" hidden="1">
      <c r="A74" s="197"/>
      <c r="B74" s="212"/>
      <c r="C74" s="197"/>
      <c r="D74" s="199"/>
      <c r="E74" s="215"/>
      <c r="F74" s="216"/>
      <c r="G74" s="109" t="e">
        <f>(#REF!/E74)*100</f>
        <v>#REF!</v>
      </c>
    </row>
    <row r="75" spans="1:7" s="155" customFormat="1" ht="17.25" customHeight="1" hidden="1" thickBot="1">
      <c r="A75" s="197"/>
      <c r="B75" s="212"/>
      <c r="C75" s="197"/>
      <c r="D75" s="199"/>
      <c r="E75" s="217"/>
      <c r="F75" s="218"/>
      <c r="G75" s="109" t="e">
        <f>(#REF!/E75)*100</f>
        <v>#REF!</v>
      </c>
    </row>
    <row r="76" spans="1:7" s="155" customFormat="1" ht="17.25" customHeight="1" hidden="1">
      <c r="A76" s="197"/>
      <c r="B76" s="212"/>
      <c r="C76" s="197"/>
      <c r="D76" s="199"/>
      <c r="E76" s="215"/>
      <c r="F76" s="216"/>
      <c r="G76" s="109" t="e">
        <f>(#REF!/E76)*100</f>
        <v>#REF!</v>
      </c>
    </row>
    <row r="77" spans="1:7" s="155" customFormat="1" ht="16.5" customHeight="1" hidden="1" thickBot="1">
      <c r="A77" s="197"/>
      <c r="B77" s="212"/>
      <c r="C77" s="197"/>
      <c r="D77" s="199"/>
      <c r="E77" s="213"/>
      <c r="F77" s="214"/>
      <c r="G77" s="109" t="e">
        <f>(#REF!/E77)*100</f>
        <v>#REF!</v>
      </c>
    </row>
    <row r="78" spans="1:7" s="155" customFormat="1" ht="15.75" customHeight="1" hidden="1">
      <c r="A78" s="219" t="s">
        <v>3</v>
      </c>
      <c r="B78" s="170" t="s">
        <v>4</v>
      </c>
      <c r="C78" s="169" t="s">
        <v>6</v>
      </c>
      <c r="D78" s="169" t="s">
        <v>7</v>
      </c>
      <c r="E78" s="220" t="s">
        <v>7</v>
      </c>
      <c r="F78" s="221" t="s">
        <v>8</v>
      </c>
      <c r="G78" s="109" t="e">
        <f>(#REF!/E78)*100</f>
        <v>#REF!</v>
      </c>
    </row>
    <row r="79" spans="1:7" s="155" customFormat="1" ht="15.75" customHeight="1" hidden="1" thickBot="1">
      <c r="A79" s="171"/>
      <c r="B79" s="172"/>
      <c r="C79" s="173"/>
      <c r="D79" s="174" t="s">
        <v>10</v>
      </c>
      <c r="E79" s="222" t="s">
        <v>11</v>
      </c>
      <c r="F79" s="223" t="s">
        <v>343</v>
      </c>
      <c r="G79" s="109" t="e">
        <f>(#REF!/E79)*100</f>
        <v>#REF!</v>
      </c>
    </row>
    <row r="80" spans="1:7" s="155" customFormat="1" ht="15.75">
      <c r="A80" s="73"/>
      <c r="B80" s="181"/>
      <c r="C80" s="224"/>
      <c r="D80" s="109"/>
      <c r="E80" s="110"/>
      <c r="F80" s="111"/>
      <c r="G80" s="109"/>
    </row>
    <row r="81" spans="1:7" s="155" customFormat="1" ht="14.25" customHeight="1" hidden="1">
      <c r="A81" s="73"/>
      <c r="B81" s="181"/>
      <c r="C81" s="75"/>
      <c r="D81" s="225"/>
      <c r="E81" s="226"/>
      <c r="F81" s="227"/>
      <c r="G81" s="109"/>
    </row>
    <row r="82" spans="1:7" s="155" customFormat="1" ht="15.75">
      <c r="A82" s="73">
        <v>1011081023</v>
      </c>
      <c r="B82" s="181">
        <v>2143</v>
      </c>
      <c r="C82" s="75" t="s">
        <v>344</v>
      </c>
      <c r="D82" s="109">
        <v>0</v>
      </c>
      <c r="E82" s="110">
        <v>45</v>
      </c>
      <c r="F82" s="111">
        <v>45</v>
      </c>
      <c r="G82" s="109">
        <f aca="true" t="shared" si="2" ref="G82:G106">(F82/E82)*100</f>
        <v>100</v>
      </c>
    </row>
    <row r="83" spans="1:7" s="155" customFormat="1" ht="15.75">
      <c r="A83" s="73">
        <v>1007010024</v>
      </c>
      <c r="B83" s="181">
        <v>2212</v>
      </c>
      <c r="C83" s="75" t="s">
        <v>345</v>
      </c>
      <c r="D83" s="109">
        <v>0</v>
      </c>
      <c r="E83" s="110">
        <v>26</v>
      </c>
      <c r="F83" s="111">
        <v>21.6</v>
      </c>
      <c r="G83" s="109">
        <f t="shared" si="2"/>
        <v>83.07692307692308</v>
      </c>
    </row>
    <row r="84" spans="1:7" s="155" customFormat="1" ht="15.75">
      <c r="A84" s="73">
        <v>1020000000</v>
      </c>
      <c r="B84" s="181">
        <v>2212</v>
      </c>
      <c r="C84" s="75" t="s">
        <v>346</v>
      </c>
      <c r="D84" s="109">
        <v>0</v>
      </c>
      <c r="E84" s="110">
        <v>2200</v>
      </c>
      <c r="F84" s="111">
        <v>2083.6</v>
      </c>
      <c r="G84" s="109">
        <f t="shared" si="2"/>
        <v>94.7090909090909</v>
      </c>
    </row>
    <row r="85" spans="1:7" s="155" customFormat="1" ht="15.75">
      <c r="A85" s="73">
        <v>1021000000</v>
      </c>
      <c r="B85" s="181">
        <v>2212</v>
      </c>
      <c r="C85" s="75" t="s">
        <v>347</v>
      </c>
      <c r="D85" s="109">
        <v>0</v>
      </c>
      <c r="E85" s="110">
        <v>500</v>
      </c>
      <c r="F85" s="111">
        <v>329.3</v>
      </c>
      <c r="G85" s="109">
        <f t="shared" si="2"/>
        <v>65.86000000000001</v>
      </c>
    </row>
    <row r="86" spans="1:7" s="155" customFormat="1" ht="15.75">
      <c r="A86" s="73">
        <v>1022000000</v>
      </c>
      <c r="B86" s="181">
        <v>2212</v>
      </c>
      <c r="C86" s="75" t="s">
        <v>348</v>
      </c>
      <c r="D86" s="109">
        <v>0</v>
      </c>
      <c r="E86" s="110">
        <v>900</v>
      </c>
      <c r="F86" s="111">
        <v>803.4</v>
      </c>
      <c r="G86" s="109">
        <f t="shared" si="2"/>
        <v>89.26666666666667</v>
      </c>
    </row>
    <row r="87" spans="1:7" s="155" customFormat="1" ht="15.75">
      <c r="A87" s="73">
        <v>1024000000</v>
      </c>
      <c r="B87" s="181">
        <v>2212</v>
      </c>
      <c r="C87" s="75" t="s">
        <v>349</v>
      </c>
      <c r="D87" s="109">
        <v>0</v>
      </c>
      <c r="E87" s="110">
        <v>1506</v>
      </c>
      <c r="F87" s="111">
        <v>1505.1</v>
      </c>
      <c r="G87" s="109">
        <f t="shared" si="2"/>
        <v>99.9402390438247</v>
      </c>
    </row>
    <row r="88" spans="1:7" s="155" customFormat="1" ht="15.75">
      <c r="A88" s="73">
        <v>1002010002</v>
      </c>
      <c r="B88" s="181">
        <v>2219</v>
      </c>
      <c r="C88" s="75" t="s">
        <v>350</v>
      </c>
      <c r="D88" s="109">
        <v>7218</v>
      </c>
      <c r="E88" s="110">
        <v>7218</v>
      </c>
      <c r="F88" s="111">
        <v>1431</v>
      </c>
      <c r="G88" s="109">
        <f t="shared" si="2"/>
        <v>19.825436408977556</v>
      </c>
    </row>
    <row r="89" spans="1:7" s="155" customFormat="1" ht="15.75">
      <c r="A89" s="73">
        <v>1005010022</v>
      </c>
      <c r="B89" s="181">
        <v>2219</v>
      </c>
      <c r="C89" s="75" t="s">
        <v>351</v>
      </c>
      <c r="D89" s="109">
        <v>0</v>
      </c>
      <c r="E89" s="110">
        <v>4920.9</v>
      </c>
      <c r="F89" s="111">
        <v>4468.5</v>
      </c>
      <c r="G89" s="109">
        <f t="shared" si="2"/>
        <v>90.8065597756508</v>
      </c>
    </row>
    <row r="90" spans="1:7" s="155" customFormat="1" ht="15.75">
      <c r="A90" s="73">
        <v>1006010023</v>
      </c>
      <c r="B90" s="181">
        <v>2219</v>
      </c>
      <c r="C90" s="75" t="s">
        <v>352</v>
      </c>
      <c r="D90" s="109">
        <v>0</v>
      </c>
      <c r="E90" s="110">
        <v>133.6</v>
      </c>
      <c r="F90" s="111">
        <v>0</v>
      </c>
      <c r="G90" s="109">
        <f t="shared" si="2"/>
        <v>0</v>
      </c>
    </row>
    <row r="91" spans="1:7" s="155" customFormat="1" ht="15.75" customHeight="1">
      <c r="A91" s="73">
        <v>1013091005</v>
      </c>
      <c r="B91" s="181">
        <v>2219</v>
      </c>
      <c r="C91" s="228" t="s">
        <v>353</v>
      </c>
      <c r="D91" s="109">
        <v>0</v>
      </c>
      <c r="E91" s="110">
        <v>161</v>
      </c>
      <c r="F91" s="111">
        <v>160</v>
      </c>
      <c r="G91" s="109">
        <f t="shared" si="2"/>
        <v>99.37888198757764</v>
      </c>
    </row>
    <row r="92" spans="1:7" s="155" customFormat="1" ht="15.75">
      <c r="A92" s="24">
        <v>1003071007</v>
      </c>
      <c r="B92" s="229">
        <v>2221</v>
      </c>
      <c r="C92" s="59" t="s">
        <v>354</v>
      </c>
      <c r="D92" s="109">
        <v>844</v>
      </c>
      <c r="E92" s="110">
        <v>1688</v>
      </c>
      <c r="F92" s="111">
        <v>836.2</v>
      </c>
      <c r="G92" s="109">
        <f t="shared" si="2"/>
        <v>49.53791469194313</v>
      </c>
    </row>
    <row r="93" spans="1:7" s="155" customFormat="1" ht="15.75">
      <c r="A93" s="24">
        <v>1004010017</v>
      </c>
      <c r="B93" s="229">
        <v>3111</v>
      </c>
      <c r="C93" s="59" t="s">
        <v>355</v>
      </c>
      <c r="D93" s="109">
        <v>0</v>
      </c>
      <c r="E93" s="110">
        <v>861.6</v>
      </c>
      <c r="F93" s="111">
        <v>762.6</v>
      </c>
      <c r="G93" s="109">
        <f t="shared" si="2"/>
        <v>88.50974930362116</v>
      </c>
    </row>
    <row r="94" spans="1:7" s="155" customFormat="1" ht="15.75">
      <c r="A94" s="24">
        <v>1018000000</v>
      </c>
      <c r="B94" s="229">
        <v>3111</v>
      </c>
      <c r="C94" s="59" t="s">
        <v>356</v>
      </c>
      <c r="D94" s="109">
        <v>0</v>
      </c>
      <c r="E94" s="110">
        <v>370</v>
      </c>
      <c r="F94" s="31">
        <v>368.1</v>
      </c>
      <c r="G94" s="109">
        <f t="shared" si="2"/>
        <v>99.4864864864865</v>
      </c>
    </row>
    <row r="95" spans="1:7" s="155" customFormat="1" ht="15.75">
      <c r="A95" s="24">
        <v>1019000000</v>
      </c>
      <c r="B95" s="229">
        <v>3111</v>
      </c>
      <c r="C95" s="59" t="s">
        <v>357</v>
      </c>
      <c r="D95" s="109">
        <v>0</v>
      </c>
      <c r="E95" s="110">
        <v>316</v>
      </c>
      <c r="F95" s="31">
        <v>315</v>
      </c>
      <c r="G95" s="109">
        <f t="shared" si="2"/>
        <v>99.68354430379746</v>
      </c>
    </row>
    <row r="96" spans="1:7" s="155" customFormat="1" ht="15.75">
      <c r="A96" s="24">
        <v>1017000000</v>
      </c>
      <c r="B96" s="229">
        <v>3313</v>
      </c>
      <c r="C96" s="59" t="s">
        <v>358</v>
      </c>
      <c r="D96" s="109">
        <v>0</v>
      </c>
      <c r="E96" s="110">
        <v>4002</v>
      </c>
      <c r="F96" s="111">
        <v>4002</v>
      </c>
      <c r="G96" s="109">
        <f t="shared" si="2"/>
        <v>100</v>
      </c>
    </row>
    <row r="97" spans="1:7" s="155" customFormat="1" ht="15.75">
      <c r="A97" s="73">
        <v>1009091003</v>
      </c>
      <c r="B97" s="181">
        <v>3322</v>
      </c>
      <c r="C97" s="75" t="s">
        <v>359</v>
      </c>
      <c r="D97" s="109">
        <v>0</v>
      </c>
      <c r="E97" s="110">
        <f>6825.9-70</f>
        <v>6755.9</v>
      </c>
      <c r="F97" s="111">
        <f>5838.5-63.6</f>
        <v>5774.9</v>
      </c>
      <c r="G97" s="109">
        <f t="shared" si="2"/>
        <v>85.47935878269365</v>
      </c>
    </row>
    <row r="98" spans="1:7" s="155" customFormat="1" ht="15.75">
      <c r="A98" s="73">
        <v>1010071019</v>
      </c>
      <c r="B98" s="181">
        <v>3322</v>
      </c>
      <c r="C98" s="75" t="s">
        <v>360</v>
      </c>
      <c r="D98" s="109">
        <v>0</v>
      </c>
      <c r="E98" s="110">
        <v>70</v>
      </c>
      <c r="F98" s="111">
        <v>63.6</v>
      </c>
      <c r="G98" s="109">
        <f t="shared" si="2"/>
        <v>90.85714285714286</v>
      </c>
    </row>
    <row r="99" spans="1:7" s="155" customFormat="1" ht="15.75">
      <c r="A99" s="73">
        <v>1012081019</v>
      </c>
      <c r="B99" s="181">
        <v>3329</v>
      </c>
      <c r="C99" s="75" t="s">
        <v>361</v>
      </c>
      <c r="D99" s="109">
        <v>0</v>
      </c>
      <c r="E99" s="110">
        <v>200</v>
      </c>
      <c r="F99" s="111">
        <v>24.4</v>
      </c>
      <c r="G99" s="109">
        <f t="shared" si="2"/>
        <v>12.2</v>
      </c>
    </row>
    <row r="100" spans="1:7" s="155" customFormat="1" ht="15.75">
      <c r="A100" s="73">
        <v>1023000000</v>
      </c>
      <c r="B100" s="181">
        <v>3421</v>
      </c>
      <c r="C100" s="75" t="s">
        <v>362</v>
      </c>
      <c r="D100" s="109">
        <v>0</v>
      </c>
      <c r="E100" s="110">
        <v>1402</v>
      </c>
      <c r="F100" s="111">
        <v>0</v>
      </c>
      <c r="G100" s="109">
        <f t="shared" si="2"/>
        <v>0</v>
      </c>
    </row>
    <row r="101" spans="1:7" s="155" customFormat="1" ht="15.75">
      <c r="A101" s="73">
        <v>1014010004</v>
      </c>
      <c r="B101" s="181">
        <v>3612</v>
      </c>
      <c r="C101" s="75" t="s">
        <v>363</v>
      </c>
      <c r="D101" s="109">
        <v>0</v>
      </c>
      <c r="E101" s="110">
        <v>9</v>
      </c>
      <c r="F101" s="111">
        <v>8.5</v>
      </c>
      <c r="G101" s="109">
        <f t="shared" si="2"/>
        <v>94.44444444444444</v>
      </c>
    </row>
    <row r="102" spans="1:7" s="155" customFormat="1" ht="15.75">
      <c r="A102" s="73">
        <v>1016092001</v>
      </c>
      <c r="B102" s="181">
        <v>3635</v>
      </c>
      <c r="C102" s="75" t="s">
        <v>364</v>
      </c>
      <c r="D102" s="109">
        <v>0</v>
      </c>
      <c r="E102" s="110">
        <v>4500</v>
      </c>
      <c r="F102" s="111">
        <v>2535.8</v>
      </c>
      <c r="G102" s="109">
        <f t="shared" si="2"/>
        <v>56.351111111111116</v>
      </c>
    </row>
    <row r="103" spans="1:7" s="155" customFormat="1" ht="15.75">
      <c r="A103" s="73">
        <v>1001081012</v>
      </c>
      <c r="B103" s="181">
        <v>4357</v>
      </c>
      <c r="C103" s="75" t="s">
        <v>365</v>
      </c>
      <c r="D103" s="109">
        <v>27000</v>
      </c>
      <c r="E103" s="110">
        <v>27036.9</v>
      </c>
      <c r="F103" s="111">
        <v>66</v>
      </c>
      <c r="G103" s="109">
        <f t="shared" si="2"/>
        <v>0.24411082631514708</v>
      </c>
    </row>
    <row r="104" spans="1:7" s="155" customFormat="1" ht="15.75">
      <c r="A104" s="73">
        <v>1008010025</v>
      </c>
      <c r="B104" s="181">
        <v>4374</v>
      </c>
      <c r="C104" s="75" t="s">
        <v>366</v>
      </c>
      <c r="D104" s="109">
        <v>0</v>
      </c>
      <c r="E104" s="110">
        <v>512</v>
      </c>
      <c r="F104" s="111">
        <v>487.7</v>
      </c>
      <c r="G104" s="109">
        <f t="shared" si="2"/>
        <v>95.25390625</v>
      </c>
    </row>
    <row r="105" spans="1:7" s="155" customFormat="1" ht="15.75">
      <c r="A105" s="73">
        <v>1000071024</v>
      </c>
      <c r="B105" s="181">
        <v>6171</v>
      </c>
      <c r="C105" s="75" t="s">
        <v>367</v>
      </c>
      <c r="D105" s="109">
        <v>24000</v>
      </c>
      <c r="E105" s="110">
        <v>21119</v>
      </c>
      <c r="F105" s="111">
        <v>60</v>
      </c>
      <c r="G105" s="109">
        <f t="shared" si="2"/>
        <v>0.28410436100194136</v>
      </c>
    </row>
    <row r="106" spans="1:7" s="155" customFormat="1" ht="15.75">
      <c r="A106" s="73">
        <v>1015010026</v>
      </c>
      <c r="B106" s="181">
        <v>6171</v>
      </c>
      <c r="C106" s="75" t="s">
        <v>368</v>
      </c>
      <c r="D106" s="109">
        <v>0</v>
      </c>
      <c r="E106" s="110">
        <f>25702-21119</f>
        <v>4583</v>
      </c>
      <c r="F106" s="111">
        <f>4638.2-60</f>
        <v>4578.2</v>
      </c>
      <c r="G106" s="109">
        <f t="shared" si="2"/>
        <v>99.89526511018983</v>
      </c>
    </row>
    <row r="107" spans="1:7" s="155" customFormat="1" ht="15.75">
      <c r="A107" s="73"/>
      <c r="B107" s="181"/>
      <c r="C107" s="75"/>
      <c r="D107" s="109"/>
      <c r="E107" s="110"/>
      <c r="F107" s="111"/>
      <c r="G107" s="109"/>
    </row>
    <row r="108" spans="1:7" s="161" customFormat="1" ht="16.5" customHeight="1">
      <c r="A108" s="72"/>
      <c r="B108" s="231"/>
      <c r="C108" s="71" t="s">
        <v>369</v>
      </c>
      <c r="D108" s="232">
        <f>SUM(D82:D107)</f>
        <v>59062</v>
      </c>
      <c r="E108" s="233">
        <f>SUM(E82:E107)</f>
        <v>91035.9</v>
      </c>
      <c r="F108" s="234">
        <f>SUM(F82:F107)</f>
        <v>30730.500000000004</v>
      </c>
      <c r="G108" s="109">
        <f>(F108/E108)*100</f>
        <v>33.75646310960841</v>
      </c>
    </row>
    <row r="109" spans="1:7" s="161" customFormat="1" ht="16.5" customHeight="1" hidden="1">
      <c r="A109" s="72"/>
      <c r="B109" s="231"/>
      <c r="C109" s="71" t="s">
        <v>370</v>
      </c>
      <c r="D109" s="232" t="e">
        <f>SUM(#REF!+#REF!+#REF!+#REF!)</f>
        <v>#REF!</v>
      </c>
      <c r="E109" s="233" t="e">
        <f>SUM(#REF!+92+#REF!+#REF!)</f>
        <v>#REF!</v>
      </c>
      <c r="F109" s="234" t="e">
        <f>SUM(#REF!+#REF!+#REF!+#REF!)</f>
        <v>#REF!</v>
      </c>
      <c r="G109" s="109" t="e">
        <f>(F109/E109)*100</f>
        <v>#REF!</v>
      </c>
    </row>
    <row r="110" spans="1:7" s="155" customFormat="1" ht="15.75" customHeight="1" thickBot="1">
      <c r="A110" s="73"/>
      <c r="B110" s="181"/>
      <c r="C110" s="75"/>
      <c r="D110" s="109"/>
      <c r="E110" s="110"/>
      <c r="F110" s="111"/>
      <c r="G110" s="109"/>
    </row>
    <row r="111" spans="1:7" s="155" customFormat="1" ht="12.75" customHeight="1" hidden="1" thickBot="1">
      <c r="A111" s="206"/>
      <c r="B111" s="207"/>
      <c r="C111" s="208"/>
      <c r="D111" s="209"/>
      <c r="E111" s="210"/>
      <c r="F111" s="211"/>
      <c r="G111" s="209"/>
    </row>
    <row r="112" spans="1:7" s="150" customFormat="1" ht="18.75" customHeight="1" thickBot="1" thickTop="1">
      <c r="A112" s="235"/>
      <c r="B112" s="192"/>
      <c r="C112" s="236" t="s">
        <v>371</v>
      </c>
      <c r="D112" s="194">
        <f>SUM(D68,D108)</f>
        <v>61582</v>
      </c>
      <c r="E112" s="195">
        <f>SUM(E68,E108)</f>
        <v>150039.8</v>
      </c>
      <c r="F112" s="196">
        <f>SUM(F68,F108)</f>
        <v>85631.70000000001</v>
      </c>
      <c r="G112" s="194">
        <f>(F112/E112)*100</f>
        <v>57.07265672174984</v>
      </c>
    </row>
    <row r="113" spans="1:7" s="155" customFormat="1" ht="16.5" customHeight="1" thickBot="1">
      <c r="A113" s="197"/>
      <c r="B113" s="212"/>
      <c r="C113" s="197"/>
      <c r="D113" s="199"/>
      <c r="E113" s="237"/>
      <c r="F113" s="159"/>
      <c r="G113" s="159"/>
    </row>
    <row r="114" spans="1:7" s="150" customFormat="1" ht="12.75" customHeight="1" hidden="1">
      <c r="A114" s="149"/>
      <c r="B114" s="152"/>
      <c r="C114" s="197"/>
      <c r="D114" s="199"/>
      <c r="E114" s="199"/>
      <c r="F114" s="199"/>
      <c r="G114" s="199"/>
    </row>
    <row r="115" spans="1:7" s="150" customFormat="1" ht="12.75" customHeight="1" hidden="1">
      <c r="A115" s="149"/>
      <c r="B115" s="152"/>
      <c r="C115" s="197"/>
      <c r="D115" s="199"/>
      <c r="E115" s="199"/>
      <c r="F115" s="199"/>
      <c r="G115" s="199"/>
    </row>
    <row r="116" spans="1:7" s="150" customFormat="1" ht="12.75" customHeight="1" hidden="1">
      <c r="A116" s="149"/>
      <c r="B116" s="152"/>
      <c r="C116" s="197"/>
      <c r="D116" s="199"/>
      <c r="E116" s="199"/>
      <c r="F116" s="199"/>
      <c r="G116" s="199"/>
    </row>
    <row r="117" spans="1:7" s="150" customFormat="1" ht="12.75" customHeight="1" hidden="1">
      <c r="A117" s="149"/>
      <c r="B117" s="152"/>
      <c r="C117" s="197"/>
      <c r="D117" s="199"/>
      <c r="E117" s="199"/>
      <c r="F117" s="199"/>
      <c r="G117" s="199"/>
    </row>
    <row r="118" spans="1:7" s="150" customFormat="1" ht="12.75" customHeight="1" hidden="1">
      <c r="A118" s="149"/>
      <c r="B118" s="152"/>
      <c r="C118" s="197"/>
      <c r="D118" s="199"/>
      <c r="E118" s="199"/>
      <c r="F118" s="199"/>
      <c r="G118" s="199"/>
    </row>
    <row r="119" spans="1:7" s="150" customFormat="1" ht="12.75" customHeight="1" hidden="1">
      <c r="A119" s="149"/>
      <c r="B119" s="152"/>
      <c r="C119" s="197"/>
      <c r="D119" s="199"/>
      <c r="E119" s="199"/>
      <c r="F119" s="199"/>
      <c r="G119" s="199"/>
    </row>
    <row r="120" spans="1:7" s="150" customFormat="1" ht="15.75" customHeight="1" hidden="1" thickBot="1">
      <c r="A120" s="149"/>
      <c r="B120" s="152"/>
      <c r="C120" s="197"/>
      <c r="D120" s="199"/>
      <c r="E120" s="165"/>
      <c r="F120" s="165"/>
      <c r="G120" s="165"/>
    </row>
    <row r="121" spans="1:7" s="150" customFormat="1" ht="15.75">
      <c r="A121" s="169" t="s">
        <v>3</v>
      </c>
      <c r="B121" s="170" t="s">
        <v>4</v>
      </c>
      <c r="C121" s="169" t="s">
        <v>6</v>
      </c>
      <c r="D121" s="169" t="s">
        <v>7</v>
      </c>
      <c r="E121" s="169" t="s">
        <v>7</v>
      </c>
      <c r="F121" s="169" t="s">
        <v>8</v>
      </c>
      <c r="G121" s="169" t="s">
        <v>294</v>
      </c>
    </row>
    <row r="122" spans="1:7" s="150" customFormat="1" ht="15.75" customHeight="1" thickBot="1">
      <c r="A122" s="171"/>
      <c r="B122" s="172"/>
      <c r="C122" s="173"/>
      <c r="D122" s="174" t="s">
        <v>10</v>
      </c>
      <c r="E122" s="174" t="s">
        <v>11</v>
      </c>
      <c r="F122" s="174" t="s">
        <v>12</v>
      </c>
      <c r="G122" s="174" t="s">
        <v>295</v>
      </c>
    </row>
    <row r="123" spans="1:7" s="150" customFormat="1" ht="16.5" customHeight="1" thickTop="1">
      <c r="A123" s="175">
        <v>30</v>
      </c>
      <c r="B123" s="175"/>
      <c r="C123" s="20" t="s">
        <v>79</v>
      </c>
      <c r="D123" s="83"/>
      <c r="E123" s="81"/>
      <c r="F123" s="82"/>
      <c r="G123" s="83"/>
    </row>
    <row r="124" spans="1:7" s="150" customFormat="1" ht="16.5" customHeight="1">
      <c r="A124" s="238">
        <v>31</v>
      </c>
      <c r="B124" s="238"/>
      <c r="C124" s="72" t="s">
        <v>80</v>
      </c>
      <c r="D124" s="109"/>
      <c r="E124" s="110"/>
      <c r="F124" s="111"/>
      <c r="G124" s="109"/>
    </row>
    <row r="125" spans="1:7" s="150" customFormat="1" ht="16.5" customHeight="1">
      <c r="A125" s="238"/>
      <c r="B125" s="238"/>
      <c r="C125" s="71"/>
      <c r="D125" s="109"/>
      <c r="E125" s="110"/>
      <c r="F125" s="111"/>
      <c r="G125" s="109"/>
    </row>
    <row r="126" spans="1:7" s="150" customFormat="1" ht="15">
      <c r="A126" s="239"/>
      <c r="B126" s="239">
        <v>2212</v>
      </c>
      <c r="C126" s="75" t="s">
        <v>322</v>
      </c>
      <c r="D126" s="240">
        <v>10900</v>
      </c>
      <c r="E126" s="241">
        <v>1146.5</v>
      </c>
      <c r="F126" s="242">
        <v>1146.4</v>
      </c>
      <c r="G126" s="109">
        <f aca="true" t="shared" si="3" ref="G126:G143">(F126/E126)*100</f>
        <v>99.99127780200612</v>
      </c>
    </row>
    <row r="127" spans="1:7" s="150" customFormat="1" ht="15">
      <c r="A127" s="239"/>
      <c r="B127" s="239">
        <v>2219</v>
      </c>
      <c r="C127" s="73" t="s">
        <v>372</v>
      </c>
      <c r="D127" s="109">
        <v>8845</v>
      </c>
      <c r="E127" s="110">
        <v>820.7</v>
      </c>
      <c r="F127" s="111">
        <v>820.5</v>
      </c>
      <c r="G127" s="109">
        <f t="shared" si="3"/>
        <v>99.97563055927866</v>
      </c>
    </row>
    <row r="128" spans="1:7" s="150" customFormat="1" ht="15">
      <c r="A128" s="239"/>
      <c r="B128" s="239">
        <v>2221</v>
      </c>
      <c r="C128" s="75" t="s">
        <v>324</v>
      </c>
      <c r="D128" s="109">
        <v>100</v>
      </c>
      <c r="E128" s="110">
        <v>0</v>
      </c>
      <c r="F128" s="111">
        <v>0</v>
      </c>
      <c r="G128" s="109" t="e">
        <f t="shared" si="3"/>
        <v>#DIV/0!</v>
      </c>
    </row>
    <row r="129" spans="1:7" s="150" customFormat="1" ht="15">
      <c r="A129" s="239"/>
      <c r="B129" s="239">
        <v>2229</v>
      </c>
      <c r="C129" s="75" t="s">
        <v>373</v>
      </c>
      <c r="D129" s="109">
        <v>50</v>
      </c>
      <c r="E129" s="110">
        <v>0</v>
      </c>
      <c r="F129" s="111">
        <v>0</v>
      </c>
      <c r="G129" s="109" t="e">
        <f t="shared" si="3"/>
        <v>#DIV/0!</v>
      </c>
    </row>
    <row r="130" spans="1:7" s="150" customFormat="1" ht="15">
      <c r="A130" s="73"/>
      <c r="B130" s="239">
        <v>3341</v>
      </c>
      <c r="C130" s="149" t="s">
        <v>374</v>
      </c>
      <c r="D130" s="109">
        <v>30</v>
      </c>
      <c r="E130" s="110">
        <v>30</v>
      </c>
      <c r="F130" s="111">
        <v>11.7</v>
      </c>
      <c r="G130" s="109">
        <f t="shared" si="3"/>
        <v>38.99999999999999</v>
      </c>
    </row>
    <row r="131" spans="1:7" s="150" customFormat="1" ht="15" customHeight="1">
      <c r="A131" s="73"/>
      <c r="B131" s="239">
        <v>3349</v>
      </c>
      <c r="C131" s="75" t="s">
        <v>375</v>
      </c>
      <c r="D131" s="109">
        <v>0</v>
      </c>
      <c r="E131" s="110">
        <v>1261.5</v>
      </c>
      <c r="F131" s="111">
        <v>849.4</v>
      </c>
      <c r="G131" s="109">
        <f t="shared" si="3"/>
        <v>67.3325406262386</v>
      </c>
    </row>
    <row r="132" spans="1:7" s="150" customFormat="1" ht="15" hidden="1">
      <c r="A132" s="73"/>
      <c r="B132" s="239">
        <v>3421</v>
      </c>
      <c r="C132" s="75" t="s">
        <v>376</v>
      </c>
      <c r="D132" s="109">
        <v>0</v>
      </c>
      <c r="E132" s="110">
        <v>0</v>
      </c>
      <c r="F132" s="111"/>
      <c r="G132" s="109" t="e">
        <f t="shared" si="3"/>
        <v>#DIV/0!</v>
      </c>
    </row>
    <row r="133" spans="1:7" s="150" customFormat="1" ht="15">
      <c r="A133" s="73"/>
      <c r="B133" s="239">
        <v>3631</v>
      </c>
      <c r="C133" s="75" t="s">
        <v>331</v>
      </c>
      <c r="D133" s="109">
        <v>7120</v>
      </c>
      <c r="E133" s="110">
        <v>533.7</v>
      </c>
      <c r="F133" s="111">
        <v>533.6</v>
      </c>
      <c r="G133" s="109">
        <f t="shared" si="3"/>
        <v>99.98126288176879</v>
      </c>
    </row>
    <row r="134" spans="1:7" s="150" customFormat="1" ht="15">
      <c r="A134" s="73"/>
      <c r="B134" s="239">
        <v>3632</v>
      </c>
      <c r="C134" s="149" t="s">
        <v>377</v>
      </c>
      <c r="D134" s="109">
        <v>1075</v>
      </c>
      <c r="E134" s="110">
        <v>114.7</v>
      </c>
      <c r="F134" s="111">
        <v>114.5</v>
      </c>
      <c r="G134" s="109">
        <f t="shared" si="3"/>
        <v>99.8256320836966</v>
      </c>
    </row>
    <row r="135" spans="1:7" s="150" customFormat="1" ht="15">
      <c r="A135" s="73"/>
      <c r="B135" s="239">
        <v>3722</v>
      </c>
      <c r="C135" s="75" t="s">
        <v>378</v>
      </c>
      <c r="D135" s="109">
        <v>18838</v>
      </c>
      <c r="E135" s="110">
        <v>1551.8</v>
      </c>
      <c r="F135" s="111">
        <v>1551.7</v>
      </c>
      <c r="G135" s="109">
        <f t="shared" si="3"/>
        <v>99.9935558706019</v>
      </c>
    </row>
    <row r="136" spans="1:7" s="150" customFormat="1" ht="15">
      <c r="A136" s="73"/>
      <c r="B136" s="239">
        <v>3745</v>
      </c>
      <c r="C136" s="75" t="s">
        <v>335</v>
      </c>
      <c r="D136" s="109">
        <v>15951</v>
      </c>
      <c r="E136" s="110">
        <v>954.8</v>
      </c>
      <c r="F136" s="111">
        <v>954.1</v>
      </c>
      <c r="G136" s="109">
        <f t="shared" si="3"/>
        <v>99.92668621700881</v>
      </c>
    </row>
    <row r="137" spans="1:7" s="150" customFormat="1" ht="15">
      <c r="A137" s="73"/>
      <c r="B137" s="239">
        <v>5512</v>
      </c>
      <c r="C137" s="149" t="s">
        <v>379</v>
      </c>
      <c r="D137" s="109">
        <v>3247</v>
      </c>
      <c r="E137" s="110">
        <v>3612.3</v>
      </c>
      <c r="F137" s="111">
        <v>3421.1</v>
      </c>
      <c r="G137" s="109">
        <f t="shared" si="3"/>
        <v>94.706973396451</v>
      </c>
    </row>
    <row r="138" spans="1:7" s="150" customFormat="1" ht="15.75" customHeight="1">
      <c r="A138" s="73"/>
      <c r="B138" s="239">
        <v>6112</v>
      </c>
      <c r="C138" s="75" t="s">
        <v>380</v>
      </c>
      <c r="D138" s="109">
        <v>4950</v>
      </c>
      <c r="E138" s="110">
        <v>4935</v>
      </c>
      <c r="F138" s="111">
        <v>4364.2</v>
      </c>
      <c r="G138" s="109">
        <f t="shared" si="3"/>
        <v>88.4336372847011</v>
      </c>
    </row>
    <row r="139" spans="1:7" s="150" customFormat="1" ht="15.75" customHeight="1" hidden="1">
      <c r="A139" s="73"/>
      <c r="B139" s="239">
        <v>6114</v>
      </c>
      <c r="C139" s="75" t="s">
        <v>381</v>
      </c>
      <c r="D139" s="109">
        <v>0</v>
      </c>
      <c r="E139" s="110">
        <v>0</v>
      </c>
      <c r="F139" s="111"/>
      <c r="G139" s="109" t="e">
        <f t="shared" si="3"/>
        <v>#DIV/0!</v>
      </c>
    </row>
    <row r="140" spans="1:7" s="150" customFormat="1" ht="15.75" customHeight="1" hidden="1">
      <c r="A140" s="73"/>
      <c r="B140" s="239">
        <v>6115</v>
      </c>
      <c r="C140" s="75" t="s">
        <v>382</v>
      </c>
      <c r="D140" s="109">
        <v>0</v>
      </c>
      <c r="E140" s="110">
        <v>0</v>
      </c>
      <c r="F140" s="111"/>
      <c r="G140" s="109" t="e">
        <f t="shared" si="3"/>
        <v>#DIV/0!</v>
      </c>
    </row>
    <row r="141" spans="1:7" s="150" customFormat="1" ht="15.75" customHeight="1">
      <c r="A141" s="73"/>
      <c r="B141" s="239">
        <v>6149</v>
      </c>
      <c r="C141" s="75" t="s">
        <v>383</v>
      </c>
      <c r="D141" s="243">
        <v>0</v>
      </c>
      <c r="E141" s="244">
        <v>129.8</v>
      </c>
      <c r="F141" s="111">
        <v>0</v>
      </c>
      <c r="G141" s="109">
        <f t="shared" si="3"/>
        <v>0</v>
      </c>
    </row>
    <row r="142" spans="1:7" s="150" customFormat="1" ht="17.25" customHeight="1">
      <c r="A142" s="239" t="s">
        <v>384</v>
      </c>
      <c r="B142" s="239">
        <v>6171</v>
      </c>
      <c r="C142" s="75" t="s">
        <v>385</v>
      </c>
      <c r="D142" s="109">
        <f>96858+200</f>
        <v>97058</v>
      </c>
      <c r="E142" s="110">
        <f>105604.6+200</f>
        <v>105804.6</v>
      </c>
      <c r="F142" s="111">
        <f>95087.8+174.5</f>
        <v>95262.3</v>
      </c>
      <c r="G142" s="109">
        <f t="shared" si="3"/>
        <v>90.03606648482202</v>
      </c>
    </row>
    <row r="143" spans="1:7" s="150" customFormat="1" ht="17.25" customHeight="1">
      <c r="A143" s="245"/>
      <c r="B143" s="245">
        <v>6409</v>
      </c>
      <c r="C143" s="246" t="s">
        <v>386</v>
      </c>
      <c r="D143" s="243">
        <v>968</v>
      </c>
      <c r="E143" s="244">
        <v>0</v>
      </c>
      <c r="F143" s="111">
        <v>0</v>
      </c>
      <c r="G143" s="109" t="e">
        <f t="shared" si="3"/>
        <v>#DIV/0!</v>
      </c>
    </row>
    <row r="144" spans="1:7" s="150" customFormat="1" ht="15.75" customHeight="1" thickBot="1">
      <c r="A144" s="247"/>
      <c r="B144" s="248"/>
      <c r="C144" s="249"/>
      <c r="D144" s="243"/>
      <c r="E144" s="244"/>
      <c r="F144" s="230"/>
      <c r="G144" s="243"/>
    </row>
    <row r="145" spans="1:7" s="150" customFormat="1" ht="18.75" customHeight="1" thickBot="1" thickTop="1">
      <c r="A145" s="235"/>
      <c r="B145" s="250"/>
      <c r="C145" s="251" t="s">
        <v>387</v>
      </c>
      <c r="D145" s="194">
        <f>SUM(D126:D144)</f>
        <v>169132</v>
      </c>
      <c r="E145" s="195">
        <f>SUM(E126:E144)</f>
        <v>120895.40000000001</v>
      </c>
      <c r="F145" s="196">
        <f>SUM(F126:F144)</f>
        <v>109029.5</v>
      </c>
      <c r="G145" s="194">
        <f>(F145/E145)*100</f>
        <v>90.18498636010965</v>
      </c>
    </row>
    <row r="146" spans="1:7" s="150" customFormat="1" ht="15.75" customHeight="1">
      <c r="A146" s="149"/>
      <c r="B146" s="152"/>
      <c r="C146" s="197"/>
      <c r="D146" s="199"/>
      <c r="E146" s="252"/>
      <c r="F146" s="199"/>
      <c r="G146" s="199"/>
    </row>
    <row r="147" spans="1:7" s="150" customFormat="1" ht="12.75" customHeight="1" hidden="1">
      <c r="A147" s="149"/>
      <c r="B147" s="152"/>
      <c r="C147" s="197"/>
      <c r="D147" s="199"/>
      <c r="E147" s="199"/>
      <c r="F147" s="199"/>
      <c r="G147" s="199"/>
    </row>
    <row r="148" spans="1:7" s="150" customFormat="1" ht="12.75" customHeight="1" hidden="1">
      <c r="A148" s="149"/>
      <c r="B148" s="152"/>
      <c r="C148" s="197"/>
      <c r="D148" s="199"/>
      <c r="E148" s="199"/>
      <c r="F148" s="199"/>
      <c r="G148" s="199"/>
    </row>
    <row r="149" spans="1:7" s="150" customFormat="1" ht="12.75" customHeight="1" hidden="1">
      <c r="A149" s="149"/>
      <c r="B149" s="152"/>
      <c r="C149" s="197"/>
      <c r="D149" s="199"/>
      <c r="E149" s="199"/>
      <c r="F149" s="199"/>
      <c r="G149" s="199"/>
    </row>
    <row r="150" spans="1:7" s="150" customFormat="1" ht="12.75" customHeight="1" hidden="1">
      <c r="A150" s="149"/>
      <c r="B150" s="152"/>
      <c r="C150" s="197"/>
      <c r="D150" s="199"/>
      <c r="E150" s="199"/>
      <c r="F150" s="199"/>
      <c r="G150" s="199"/>
    </row>
    <row r="151" spans="1:7" s="150" customFormat="1" ht="15.75" customHeight="1" thickBot="1">
      <c r="A151" s="149"/>
      <c r="B151" s="152"/>
      <c r="C151" s="197"/>
      <c r="D151" s="199"/>
      <c r="E151" s="199"/>
      <c r="F151" s="199"/>
      <c r="G151" s="199"/>
    </row>
    <row r="152" spans="1:7" s="150" customFormat="1" ht="15.75">
      <c r="A152" s="169" t="s">
        <v>3</v>
      </c>
      <c r="B152" s="170" t="s">
        <v>4</v>
      </c>
      <c r="C152" s="169" t="s">
        <v>6</v>
      </c>
      <c r="D152" s="169" t="s">
        <v>7</v>
      </c>
      <c r="E152" s="169" t="s">
        <v>7</v>
      </c>
      <c r="F152" s="169" t="s">
        <v>8</v>
      </c>
      <c r="G152" s="169" t="s">
        <v>294</v>
      </c>
    </row>
    <row r="153" spans="1:7" s="150" customFormat="1" ht="15.75" customHeight="1" thickBot="1">
      <c r="A153" s="171"/>
      <c r="B153" s="172"/>
      <c r="C153" s="173"/>
      <c r="D153" s="174" t="s">
        <v>10</v>
      </c>
      <c r="E153" s="174" t="s">
        <v>11</v>
      </c>
      <c r="F153" s="174" t="s">
        <v>12</v>
      </c>
      <c r="G153" s="174" t="s">
        <v>295</v>
      </c>
    </row>
    <row r="154" spans="1:7" s="150" customFormat="1" ht="16.5" thickTop="1">
      <c r="A154" s="175">
        <v>50</v>
      </c>
      <c r="B154" s="176"/>
      <c r="C154" s="118" t="s">
        <v>120</v>
      </c>
      <c r="D154" s="83"/>
      <c r="E154" s="81"/>
      <c r="F154" s="82"/>
      <c r="G154" s="83"/>
    </row>
    <row r="155" spans="1:7" s="150" customFormat="1" ht="14.25" customHeight="1">
      <c r="A155" s="175"/>
      <c r="B155" s="176"/>
      <c r="C155" s="118"/>
      <c r="D155" s="83"/>
      <c r="E155" s="81"/>
      <c r="F155" s="82"/>
      <c r="G155" s="83"/>
    </row>
    <row r="156" spans="1:7" s="150" customFormat="1" ht="15">
      <c r="A156" s="73"/>
      <c r="B156" s="181">
        <v>3541</v>
      </c>
      <c r="C156" s="73" t="s">
        <v>388</v>
      </c>
      <c r="D156" s="60">
        <v>350</v>
      </c>
      <c r="E156" s="26">
        <v>350</v>
      </c>
      <c r="F156" s="27">
        <v>350</v>
      </c>
      <c r="G156" s="109">
        <f aca="true" t="shared" si="4" ref="G156:G187">(F156/E156)*100</f>
        <v>100</v>
      </c>
    </row>
    <row r="157" spans="1:7" s="150" customFormat="1" ht="15">
      <c r="A157" s="73"/>
      <c r="B157" s="181">
        <v>3599</v>
      </c>
      <c r="C157" s="73" t="s">
        <v>389</v>
      </c>
      <c r="D157" s="60">
        <v>100</v>
      </c>
      <c r="E157" s="26">
        <v>44.5</v>
      </c>
      <c r="F157" s="27">
        <v>21.7</v>
      </c>
      <c r="G157" s="109">
        <f t="shared" si="4"/>
        <v>48.764044943820224</v>
      </c>
    </row>
    <row r="158" spans="1:7" s="150" customFormat="1" ht="15">
      <c r="A158" s="73"/>
      <c r="B158" s="181">
        <v>4171</v>
      </c>
      <c r="C158" s="73" t="s">
        <v>390</v>
      </c>
      <c r="D158" s="60">
        <v>15500</v>
      </c>
      <c r="E158" s="26">
        <v>22400</v>
      </c>
      <c r="F158" s="27">
        <v>21761.4</v>
      </c>
      <c r="G158" s="109">
        <f t="shared" si="4"/>
        <v>97.14910714285715</v>
      </c>
    </row>
    <row r="159" spans="1:7" s="150" customFormat="1" ht="15">
      <c r="A159" s="73"/>
      <c r="B159" s="181">
        <v>4172</v>
      </c>
      <c r="C159" s="73" t="s">
        <v>391</v>
      </c>
      <c r="D159" s="60">
        <v>2000</v>
      </c>
      <c r="E159" s="26">
        <v>2700</v>
      </c>
      <c r="F159" s="27">
        <v>2549.6</v>
      </c>
      <c r="G159" s="109">
        <f t="shared" si="4"/>
        <v>94.42962962962963</v>
      </c>
    </row>
    <row r="160" spans="1:7" s="150" customFormat="1" ht="15">
      <c r="A160" s="73"/>
      <c r="B160" s="181">
        <v>4173</v>
      </c>
      <c r="C160" s="73" t="s">
        <v>392</v>
      </c>
      <c r="D160" s="60">
        <v>380</v>
      </c>
      <c r="E160" s="26">
        <v>380</v>
      </c>
      <c r="F160" s="27">
        <v>134.9</v>
      </c>
      <c r="G160" s="109">
        <f t="shared" si="4"/>
        <v>35.50000000000001</v>
      </c>
    </row>
    <row r="161" spans="1:7" s="150" customFormat="1" ht="15">
      <c r="A161" s="73"/>
      <c r="B161" s="181">
        <v>4177</v>
      </c>
      <c r="C161" s="73" t="s">
        <v>393</v>
      </c>
      <c r="D161" s="60">
        <v>120</v>
      </c>
      <c r="E161" s="26">
        <v>120</v>
      </c>
      <c r="F161" s="27">
        <v>79</v>
      </c>
      <c r="G161" s="109">
        <f t="shared" si="4"/>
        <v>65.83333333333333</v>
      </c>
    </row>
    <row r="162" spans="1:7" s="150" customFormat="1" ht="15" customHeight="1" hidden="1">
      <c r="A162" s="73"/>
      <c r="B162" s="181">
        <v>4179</v>
      </c>
      <c r="C162" s="73" t="s">
        <v>394</v>
      </c>
      <c r="D162" s="109"/>
      <c r="E162" s="110"/>
      <c r="F162" s="111"/>
      <c r="G162" s="109" t="e">
        <f t="shared" si="4"/>
        <v>#DIV/0!</v>
      </c>
    </row>
    <row r="163" spans="1:7" s="150" customFormat="1" ht="15" customHeight="1" hidden="1">
      <c r="A163" s="73"/>
      <c r="B163" s="181">
        <v>4181</v>
      </c>
      <c r="C163" s="73" t="s">
        <v>395</v>
      </c>
      <c r="D163" s="109"/>
      <c r="E163" s="110"/>
      <c r="F163" s="111"/>
      <c r="G163" s="109" t="e">
        <f t="shared" si="4"/>
        <v>#DIV/0!</v>
      </c>
    </row>
    <row r="164" spans="1:7" s="150" customFormat="1" ht="15">
      <c r="A164" s="73"/>
      <c r="B164" s="181">
        <v>4182</v>
      </c>
      <c r="C164" s="73" t="s">
        <v>396</v>
      </c>
      <c r="D164" s="60">
        <v>3750</v>
      </c>
      <c r="E164" s="26">
        <v>3650</v>
      </c>
      <c r="F164" s="27">
        <v>2326.2</v>
      </c>
      <c r="G164" s="109">
        <f t="shared" si="4"/>
        <v>63.73150684931507</v>
      </c>
    </row>
    <row r="165" spans="1:7" s="150" customFormat="1" ht="15">
      <c r="A165" s="73"/>
      <c r="B165" s="181">
        <v>4183</v>
      </c>
      <c r="C165" s="73" t="s">
        <v>397</v>
      </c>
      <c r="D165" s="60">
        <v>750</v>
      </c>
      <c r="E165" s="26">
        <v>750</v>
      </c>
      <c r="F165" s="27">
        <v>305</v>
      </c>
      <c r="G165" s="109">
        <f t="shared" si="4"/>
        <v>40.666666666666664</v>
      </c>
    </row>
    <row r="166" spans="1:7" s="150" customFormat="1" ht="15">
      <c r="A166" s="73"/>
      <c r="B166" s="181">
        <v>4184</v>
      </c>
      <c r="C166" s="73" t="s">
        <v>398</v>
      </c>
      <c r="D166" s="60">
        <v>3500</v>
      </c>
      <c r="E166" s="26">
        <v>1900</v>
      </c>
      <c r="F166" s="27">
        <v>1692.9</v>
      </c>
      <c r="G166" s="109">
        <f t="shared" si="4"/>
        <v>89.1</v>
      </c>
    </row>
    <row r="167" spans="1:7" s="150" customFormat="1" ht="15">
      <c r="A167" s="73"/>
      <c r="B167" s="181">
        <v>4185</v>
      </c>
      <c r="C167" s="73" t="s">
        <v>399</v>
      </c>
      <c r="D167" s="60">
        <v>4000</v>
      </c>
      <c r="E167" s="26">
        <v>4000</v>
      </c>
      <c r="F167" s="27">
        <v>3240.9</v>
      </c>
      <c r="G167" s="109">
        <f t="shared" si="4"/>
        <v>81.0225</v>
      </c>
    </row>
    <row r="168" spans="1:7" s="150" customFormat="1" ht="15">
      <c r="A168" s="73"/>
      <c r="B168" s="181">
        <v>4186</v>
      </c>
      <c r="C168" s="73" t="s">
        <v>400</v>
      </c>
      <c r="D168" s="60">
        <v>100</v>
      </c>
      <c r="E168" s="26">
        <v>100</v>
      </c>
      <c r="F168" s="27">
        <v>43.4</v>
      </c>
      <c r="G168" s="109">
        <f t="shared" si="4"/>
        <v>43.4</v>
      </c>
    </row>
    <row r="169" spans="1:7" s="150" customFormat="1" ht="15" customHeight="1" hidden="1">
      <c r="A169" s="73"/>
      <c r="B169" s="181">
        <v>4189</v>
      </c>
      <c r="C169" s="73" t="s">
        <v>401</v>
      </c>
      <c r="D169" s="109"/>
      <c r="E169" s="110"/>
      <c r="F169" s="111"/>
      <c r="G169" s="109" t="e">
        <f t="shared" si="4"/>
        <v>#DIV/0!</v>
      </c>
    </row>
    <row r="170" spans="1:7" s="150" customFormat="1" ht="15">
      <c r="A170" s="73"/>
      <c r="B170" s="181">
        <v>4195</v>
      </c>
      <c r="C170" s="73" t="s">
        <v>402</v>
      </c>
      <c r="D170" s="60">
        <v>109000</v>
      </c>
      <c r="E170" s="26">
        <v>99450</v>
      </c>
      <c r="F170" s="27">
        <v>99057</v>
      </c>
      <c r="G170" s="109">
        <f t="shared" si="4"/>
        <v>99.60482654600301</v>
      </c>
    </row>
    <row r="171" spans="1:7" s="150" customFormat="1" ht="15">
      <c r="A171" s="253"/>
      <c r="B171" s="181">
        <v>4312</v>
      </c>
      <c r="C171" s="73" t="s">
        <v>403</v>
      </c>
      <c r="D171" s="60">
        <v>0</v>
      </c>
      <c r="E171" s="26">
        <v>2.5</v>
      </c>
      <c r="F171" s="27">
        <v>1.8</v>
      </c>
      <c r="G171" s="109">
        <f t="shared" si="4"/>
        <v>72</v>
      </c>
    </row>
    <row r="172" spans="1:7" s="150" customFormat="1" ht="15">
      <c r="A172" s="253"/>
      <c r="B172" s="181">
        <v>4329</v>
      </c>
      <c r="C172" s="73" t="s">
        <v>404</v>
      </c>
      <c r="D172" s="60">
        <v>40</v>
      </c>
      <c r="E172" s="26">
        <v>55.5</v>
      </c>
      <c r="F172" s="27">
        <v>55.5</v>
      </c>
      <c r="G172" s="109">
        <f t="shared" si="4"/>
        <v>100</v>
      </c>
    </row>
    <row r="173" spans="1:7" s="150" customFormat="1" ht="15">
      <c r="A173" s="73"/>
      <c r="B173" s="181">
        <v>4333</v>
      </c>
      <c r="C173" s="73" t="s">
        <v>405</v>
      </c>
      <c r="D173" s="60">
        <v>115</v>
      </c>
      <c r="E173" s="26">
        <v>115</v>
      </c>
      <c r="F173" s="27">
        <v>115</v>
      </c>
      <c r="G173" s="109">
        <f t="shared" si="4"/>
        <v>100</v>
      </c>
    </row>
    <row r="174" spans="1:7" s="150" customFormat="1" ht="15" customHeight="1" hidden="1">
      <c r="A174" s="73"/>
      <c r="B174" s="181">
        <v>4341</v>
      </c>
      <c r="C174" s="73" t="s">
        <v>406</v>
      </c>
      <c r="D174" s="60">
        <v>0</v>
      </c>
      <c r="E174" s="26">
        <v>0</v>
      </c>
      <c r="F174" s="27"/>
      <c r="G174" s="109" t="e">
        <f t="shared" si="4"/>
        <v>#DIV/0!</v>
      </c>
    </row>
    <row r="175" spans="1:7" s="150" customFormat="1" ht="15">
      <c r="A175" s="73"/>
      <c r="B175" s="181">
        <v>4342</v>
      </c>
      <c r="C175" s="73" t="s">
        <v>407</v>
      </c>
      <c r="D175" s="60">
        <v>20</v>
      </c>
      <c r="E175" s="26">
        <v>20</v>
      </c>
      <c r="F175" s="27">
        <v>0</v>
      </c>
      <c r="G175" s="109">
        <f t="shared" si="4"/>
        <v>0</v>
      </c>
    </row>
    <row r="176" spans="1:7" s="150" customFormat="1" ht="15">
      <c r="A176" s="73"/>
      <c r="B176" s="181">
        <v>4343</v>
      </c>
      <c r="C176" s="73" t="s">
        <v>408</v>
      </c>
      <c r="D176" s="60">
        <v>50</v>
      </c>
      <c r="E176" s="26">
        <v>50</v>
      </c>
      <c r="F176" s="27">
        <v>0</v>
      </c>
      <c r="G176" s="109">
        <f t="shared" si="4"/>
        <v>0</v>
      </c>
    </row>
    <row r="177" spans="1:7" s="150" customFormat="1" ht="15">
      <c r="A177" s="73"/>
      <c r="B177" s="181">
        <v>4349</v>
      </c>
      <c r="C177" s="73" t="s">
        <v>409</v>
      </c>
      <c r="D177" s="60">
        <v>412</v>
      </c>
      <c r="E177" s="26">
        <v>412</v>
      </c>
      <c r="F177" s="27">
        <v>411.3</v>
      </c>
      <c r="G177" s="109">
        <f t="shared" si="4"/>
        <v>99.83009708737865</v>
      </c>
    </row>
    <row r="178" spans="1:7" s="150" customFormat="1" ht="15">
      <c r="A178" s="253"/>
      <c r="B178" s="254">
        <v>4351</v>
      </c>
      <c r="C178" s="253" t="s">
        <v>410</v>
      </c>
      <c r="D178" s="60">
        <v>1841</v>
      </c>
      <c r="E178" s="26">
        <v>1868</v>
      </c>
      <c r="F178" s="27">
        <v>1868</v>
      </c>
      <c r="G178" s="109">
        <f t="shared" si="4"/>
        <v>100</v>
      </c>
    </row>
    <row r="179" spans="1:7" s="150" customFormat="1" ht="15">
      <c r="A179" s="253"/>
      <c r="B179" s="254">
        <v>4356</v>
      </c>
      <c r="C179" s="253" t="s">
        <v>411</v>
      </c>
      <c r="D179" s="60">
        <v>500</v>
      </c>
      <c r="E179" s="26">
        <v>500</v>
      </c>
      <c r="F179" s="27">
        <v>500</v>
      </c>
      <c r="G179" s="109">
        <f t="shared" si="4"/>
        <v>100</v>
      </c>
    </row>
    <row r="180" spans="1:7" s="150" customFormat="1" ht="15">
      <c r="A180" s="253"/>
      <c r="B180" s="254">
        <v>4357</v>
      </c>
      <c r="C180" s="253" t="s">
        <v>412</v>
      </c>
      <c r="D180" s="60">
        <v>8200</v>
      </c>
      <c r="E180" s="26">
        <v>6200</v>
      </c>
      <c r="F180" s="27">
        <v>6200</v>
      </c>
      <c r="G180" s="109">
        <f t="shared" si="4"/>
        <v>100</v>
      </c>
    </row>
    <row r="181" spans="1:7" s="150" customFormat="1" ht="15">
      <c r="A181" s="253"/>
      <c r="B181" s="254">
        <v>4357</v>
      </c>
      <c r="C181" s="253" t="s">
        <v>413</v>
      </c>
      <c r="D181" s="60">
        <v>450</v>
      </c>
      <c r="E181" s="26">
        <v>450</v>
      </c>
      <c r="F181" s="27">
        <v>450</v>
      </c>
      <c r="G181" s="109">
        <f t="shared" si="4"/>
        <v>100</v>
      </c>
    </row>
    <row r="182" spans="1:7" s="150" customFormat="1" ht="15">
      <c r="A182" s="253"/>
      <c r="B182" s="255">
        <v>4359</v>
      </c>
      <c r="C182" s="256" t="s">
        <v>414</v>
      </c>
      <c r="D182" s="257">
        <v>75</v>
      </c>
      <c r="E182" s="30">
        <v>75</v>
      </c>
      <c r="F182" s="31">
        <v>75</v>
      </c>
      <c r="G182" s="109">
        <f t="shared" si="4"/>
        <v>100</v>
      </c>
    </row>
    <row r="183" spans="1:7" s="150" customFormat="1" ht="15">
      <c r="A183" s="73"/>
      <c r="B183" s="181">
        <v>4371</v>
      </c>
      <c r="C183" s="258" t="s">
        <v>415</v>
      </c>
      <c r="D183" s="60">
        <v>400</v>
      </c>
      <c r="E183" s="26">
        <v>400</v>
      </c>
      <c r="F183" s="27">
        <v>400</v>
      </c>
      <c r="G183" s="109">
        <f t="shared" si="4"/>
        <v>100</v>
      </c>
    </row>
    <row r="184" spans="1:7" s="150" customFormat="1" ht="15">
      <c r="A184" s="73"/>
      <c r="B184" s="181">
        <v>4374</v>
      </c>
      <c r="C184" s="73" t="s">
        <v>416</v>
      </c>
      <c r="D184" s="60">
        <v>250</v>
      </c>
      <c r="E184" s="26">
        <v>250</v>
      </c>
      <c r="F184" s="27">
        <v>250</v>
      </c>
      <c r="G184" s="109">
        <f t="shared" si="4"/>
        <v>100</v>
      </c>
    </row>
    <row r="185" spans="1:7" s="150" customFormat="1" ht="15">
      <c r="A185" s="253"/>
      <c r="B185" s="254">
        <v>4399</v>
      </c>
      <c r="C185" s="253" t="s">
        <v>417</v>
      </c>
      <c r="D185" s="257">
        <v>55</v>
      </c>
      <c r="E185" s="30">
        <v>68.5</v>
      </c>
      <c r="F185" s="31">
        <v>63.9</v>
      </c>
      <c r="G185" s="109">
        <f t="shared" si="4"/>
        <v>93.2846715328467</v>
      </c>
    </row>
    <row r="186" spans="1:7" s="150" customFormat="1" ht="15" customHeight="1">
      <c r="A186" s="253"/>
      <c r="B186" s="254">
        <v>6171</v>
      </c>
      <c r="C186" s="253" t="s">
        <v>418</v>
      </c>
      <c r="D186" s="243">
        <v>400</v>
      </c>
      <c r="E186" s="244">
        <v>400</v>
      </c>
      <c r="F186" s="230">
        <v>0</v>
      </c>
      <c r="G186" s="109">
        <f t="shared" si="4"/>
        <v>0</v>
      </c>
    </row>
    <row r="187" spans="1:7" s="150" customFormat="1" ht="15">
      <c r="A187" s="253"/>
      <c r="B187" s="254">
        <v>6402</v>
      </c>
      <c r="C187" s="253" t="s">
        <v>419</v>
      </c>
      <c r="D187" s="243">
        <v>50</v>
      </c>
      <c r="E187" s="244">
        <v>50</v>
      </c>
      <c r="F187" s="31">
        <v>0</v>
      </c>
      <c r="G187" s="109">
        <f t="shared" si="4"/>
        <v>0</v>
      </c>
    </row>
    <row r="188" spans="1:7" s="150" customFormat="1" ht="15" customHeight="1" hidden="1">
      <c r="A188" s="253"/>
      <c r="B188" s="254">
        <v>6409</v>
      </c>
      <c r="C188" s="253" t="s">
        <v>420</v>
      </c>
      <c r="D188" s="243">
        <v>0</v>
      </c>
      <c r="E188" s="244">
        <v>0</v>
      </c>
      <c r="F188" s="230"/>
      <c r="G188" s="109" t="e">
        <f>(#REF!/E188)*100</f>
        <v>#REF!</v>
      </c>
    </row>
    <row r="189" spans="1:7" s="150" customFormat="1" ht="15" customHeight="1" thickBot="1">
      <c r="A189" s="253"/>
      <c r="B189" s="254"/>
      <c r="C189" s="253"/>
      <c r="D189" s="243"/>
      <c r="E189" s="244"/>
      <c r="F189" s="230"/>
      <c r="G189" s="109"/>
    </row>
    <row r="190" spans="1:7" s="150" customFormat="1" ht="18.75" customHeight="1" thickBot="1" thickTop="1">
      <c r="A190" s="235"/>
      <c r="B190" s="192"/>
      <c r="C190" s="193" t="s">
        <v>421</v>
      </c>
      <c r="D190" s="194">
        <f>SUM(D156:D189)</f>
        <v>152408</v>
      </c>
      <c r="E190" s="195">
        <f>SUM(E156:E189)</f>
        <v>146761</v>
      </c>
      <c r="F190" s="196">
        <f>SUM(F156:F189)</f>
        <v>141952.49999999997</v>
      </c>
      <c r="G190" s="194">
        <f>(F190/E190)*100</f>
        <v>96.72358460353907</v>
      </c>
    </row>
    <row r="191" spans="1:7" s="150" customFormat="1" ht="15.75" customHeight="1">
      <c r="A191" s="149"/>
      <c r="B191" s="152"/>
      <c r="C191" s="197"/>
      <c r="D191" s="198"/>
      <c r="E191" s="198"/>
      <c r="F191" s="198"/>
      <c r="G191" s="198"/>
    </row>
    <row r="192" spans="1:7" s="150" customFormat="1" ht="15.75" customHeight="1" hidden="1">
      <c r="A192" s="149"/>
      <c r="B192" s="152"/>
      <c r="C192" s="197"/>
      <c r="D192" s="199"/>
      <c r="E192" s="199"/>
      <c r="F192" s="199"/>
      <c r="G192" s="199"/>
    </row>
    <row r="193" spans="1:7" s="150" customFormat="1" ht="12.75" customHeight="1" hidden="1">
      <c r="A193" s="149"/>
      <c r="C193" s="152"/>
      <c r="D193" s="199"/>
      <c r="E193" s="199"/>
      <c r="F193" s="199"/>
      <c r="G193" s="199"/>
    </row>
    <row r="194" spans="1:7" s="150" customFormat="1" ht="12.75" customHeight="1" hidden="1">
      <c r="A194" s="149"/>
      <c r="B194" s="152"/>
      <c r="C194" s="197"/>
      <c r="D194" s="199"/>
      <c r="E194" s="199"/>
      <c r="F194" s="199"/>
      <c r="G194" s="199"/>
    </row>
    <row r="195" spans="1:7" s="150" customFormat="1" ht="12.75" customHeight="1" hidden="1">
      <c r="A195" s="149"/>
      <c r="B195" s="152"/>
      <c r="C195" s="197"/>
      <c r="D195" s="199"/>
      <c r="E195" s="199"/>
      <c r="F195" s="199"/>
      <c r="G195" s="199"/>
    </row>
    <row r="196" spans="1:7" s="150" customFormat="1" ht="12.75" customHeight="1" hidden="1">
      <c r="A196" s="149"/>
      <c r="B196" s="152"/>
      <c r="C196" s="197"/>
      <c r="D196" s="199"/>
      <c r="E196" s="199"/>
      <c r="F196" s="199"/>
      <c r="G196" s="199"/>
    </row>
    <row r="197" spans="1:7" s="150" customFormat="1" ht="12.75" customHeight="1" hidden="1">
      <c r="A197" s="149"/>
      <c r="B197" s="152"/>
      <c r="C197" s="197"/>
      <c r="D197" s="199"/>
      <c r="E197" s="199"/>
      <c r="F197" s="199"/>
      <c r="G197" s="199"/>
    </row>
    <row r="198" spans="1:7" s="150" customFormat="1" ht="12.75" customHeight="1" hidden="1">
      <c r="A198" s="149"/>
      <c r="B198" s="152"/>
      <c r="C198" s="197"/>
      <c r="D198" s="199"/>
      <c r="E198" s="199"/>
      <c r="F198" s="199"/>
      <c r="G198" s="199"/>
    </row>
    <row r="199" spans="1:7" s="150" customFormat="1" ht="12.75" customHeight="1" hidden="1">
      <c r="A199" s="149"/>
      <c r="B199" s="152"/>
      <c r="C199" s="197"/>
      <c r="D199" s="199"/>
      <c r="E199" s="159"/>
      <c r="F199" s="159"/>
      <c r="G199" s="159"/>
    </row>
    <row r="200" spans="1:7" s="150" customFormat="1" ht="12.75" customHeight="1" hidden="1">
      <c r="A200" s="149"/>
      <c r="B200" s="152"/>
      <c r="C200" s="197"/>
      <c r="D200" s="199"/>
      <c r="E200" s="199"/>
      <c r="F200" s="199"/>
      <c r="G200" s="199"/>
    </row>
    <row r="201" spans="1:7" s="150" customFormat="1" ht="12.75" customHeight="1" hidden="1">
      <c r="A201" s="149"/>
      <c r="B201" s="152"/>
      <c r="C201" s="197"/>
      <c r="D201" s="199"/>
      <c r="E201" s="199"/>
      <c r="F201" s="199"/>
      <c r="G201" s="199"/>
    </row>
    <row r="202" spans="1:7" s="150" customFormat="1" ht="18" customHeight="1" hidden="1">
      <c r="A202" s="149"/>
      <c r="B202" s="152"/>
      <c r="C202" s="197"/>
      <c r="D202" s="199"/>
      <c r="E202" s="159"/>
      <c r="F202" s="159"/>
      <c r="G202" s="159"/>
    </row>
    <row r="203" spans="1:7" s="150" customFormat="1" ht="15.75" customHeight="1" thickBot="1">
      <c r="A203" s="149"/>
      <c r="B203" s="152"/>
      <c r="C203" s="197"/>
      <c r="D203" s="199"/>
      <c r="E203" s="165"/>
      <c r="F203" s="165"/>
      <c r="G203" s="165"/>
    </row>
    <row r="204" spans="1:7" s="150" customFormat="1" ht="15.75">
      <c r="A204" s="169" t="s">
        <v>3</v>
      </c>
      <c r="B204" s="170" t="s">
        <v>4</v>
      </c>
      <c r="C204" s="169" t="s">
        <v>6</v>
      </c>
      <c r="D204" s="169" t="s">
        <v>7</v>
      </c>
      <c r="E204" s="169" t="s">
        <v>7</v>
      </c>
      <c r="F204" s="169" t="s">
        <v>8</v>
      </c>
      <c r="G204" s="169" t="s">
        <v>294</v>
      </c>
    </row>
    <row r="205" spans="1:7" s="150" customFormat="1" ht="15.75" customHeight="1" thickBot="1">
      <c r="A205" s="171"/>
      <c r="B205" s="172"/>
      <c r="C205" s="173"/>
      <c r="D205" s="174" t="s">
        <v>10</v>
      </c>
      <c r="E205" s="174" t="s">
        <v>11</v>
      </c>
      <c r="F205" s="174" t="s">
        <v>12</v>
      </c>
      <c r="G205" s="174" t="s">
        <v>295</v>
      </c>
    </row>
    <row r="206" spans="1:7" s="150" customFormat="1" ht="16.5" thickTop="1">
      <c r="A206" s="175">
        <v>60</v>
      </c>
      <c r="B206" s="176"/>
      <c r="C206" s="118" t="s">
        <v>144</v>
      </c>
      <c r="D206" s="83"/>
      <c r="E206" s="81"/>
      <c r="F206" s="82"/>
      <c r="G206" s="83"/>
    </row>
    <row r="207" spans="1:7" s="150" customFormat="1" ht="15.75">
      <c r="A207" s="106"/>
      <c r="B207" s="180"/>
      <c r="C207" s="106"/>
      <c r="D207" s="109"/>
      <c r="E207" s="110"/>
      <c r="F207" s="111"/>
      <c r="G207" s="109"/>
    </row>
    <row r="208" spans="1:7" s="150" customFormat="1" ht="15">
      <c r="A208" s="73"/>
      <c r="B208" s="181">
        <v>1014</v>
      </c>
      <c r="C208" s="73" t="s">
        <v>422</v>
      </c>
      <c r="D208" s="25">
        <v>635</v>
      </c>
      <c r="E208" s="26">
        <v>635</v>
      </c>
      <c r="F208" s="27">
        <v>478.7</v>
      </c>
      <c r="G208" s="109">
        <f aca="true" t="shared" si="5" ref="G208:G222">(F208/E208)*100</f>
        <v>75.38582677165354</v>
      </c>
    </row>
    <row r="209" spans="1:7" s="150" customFormat="1" ht="15" customHeight="1" hidden="1">
      <c r="A209" s="253"/>
      <c r="B209" s="254">
        <v>1031</v>
      </c>
      <c r="C209" s="253" t="s">
        <v>423</v>
      </c>
      <c r="D209" s="29"/>
      <c r="E209" s="30"/>
      <c r="F209" s="31"/>
      <c r="G209" s="109" t="e">
        <f t="shared" si="5"/>
        <v>#DIV/0!</v>
      </c>
    </row>
    <row r="210" spans="1:7" s="150" customFormat="1" ht="15">
      <c r="A210" s="73"/>
      <c r="B210" s="181">
        <v>1036</v>
      </c>
      <c r="C210" s="73" t="s">
        <v>424</v>
      </c>
      <c r="D210" s="25">
        <v>0</v>
      </c>
      <c r="E210" s="26">
        <v>62.2</v>
      </c>
      <c r="F210" s="27">
        <v>62.1</v>
      </c>
      <c r="G210" s="109">
        <f t="shared" si="5"/>
        <v>99.83922829581994</v>
      </c>
    </row>
    <row r="211" spans="1:7" s="150" customFormat="1" ht="15" customHeight="1">
      <c r="A211" s="253"/>
      <c r="B211" s="254">
        <v>1037</v>
      </c>
      <c r="C211" s="253" t="s">
        <v>425</v>
      </c>
      <c r="D211" s="29">
        <v>0</v>
      </c>
      <c r="E211" s="30">
        <v>70.7</v>
      </c>
      <c r="F211" s="31">
        <v>70.7</v>
      </c>
      <c r="G211" s="109">
        <f t="shared" si="5"/>
        <v>100</v>
      </c>
    </row>
    <row r="212" spans="1:7" s="150" customFormat="1" ht="15" hidden="1">
      <c r="A212" s="253"/>
      <c r="B212" s="254">
        <v>1039</v>
      </c>
      <c r="C212" s="253" t="s">
        <v>426</v>
      </c>
      <c r="D212" s="29">
        <v>0</v>
      </c>
      <c r="E212" s="30">
        <v>0</v>
      </c>
      <c r="F212" s="31"/>
      <c r="G212" s="109" t="e">
        <f t="shared" si="5"/>
        <v>#DIV/0!</v>
      </c>
    </row>
    <row r="213" spans="1:7" s="150" customFormat="1" ht="15" customHeight="1" hidden="1">
      <c r="A213" s="73"/>
      <c r="B213" s="181">
        <v>2331</v>
      </c>
      <c r="C213" s="73" t="s">
        <v>427</v>
      </c>
      <c r="D213" s="25">
        <v>0</v>
      </c>
      <c r="E213" s="26">
        <v>0</v>
      </c>
      <c r="F213" s="27"/>
      <c r="G213" s="109" t="e">
        <f t="shared" si="5"/>
        <v>#DIV/0!</v>
      </c>
    </row>
    <row r="214" spans="1:7" s="150" customFormat="1" ht="15" customHeight="1" hidden="1">
      <c r="A214" s="73"/>
      <c r="B214" s="181">
        <v>2339</v>
      </c>
      <c r="C214" s="73" t="s">
        <v>428</v>
      </c>
      <c r="D214" s="25">
        <v>0</v>
      </c>
      <c r="E214" s="26">
        <v>0</v>
      </c>
      <c r="F214" s="27"/>
      <c r="G214" s="109" t="e">
        <f t="shared" si="5"/>
        <v>#DIV/0!</v>
      </c>
    </row>
    <row r="215" spans="1:7" s="150" customFormat="1" ht="15" customHeight="1" hidden="1">
      <c r="A215" s="73"/>
      <c r="B215" s="181">
        <v>2399</v>
      </c>
      <c r="C215" s="73" t="s">
        <v>429</v>
      </c>
      <c r="D215" s="25">
        <v>0</v>
      </c>
      <c r="E215" s="26">
        <v>0</v>
      </c>
      <c r="F215" s="27"/>
      <c r="G215" s="109" t="e">
        <f t="shared" si="5"/>
        <v>#DIV/0!</v>
      </c>
    </row>
    <row r="216" spans="1:7" s="150" customFormat="1" ht="15" customHeight="1" hidden="1">
      <c r="A216" s="73"/>
      <c r="B216" s="181">
        <v>3728</v>
      </c>
      <c r="C216" s="73" t="s">
        <v>430</v>
      </c>
      <c r="D216" s="25"/>
      <c r="E216" s="26"/>
      <c r="F216" s="27"/>
      <c r="G216" s="109" t="e">
        <f t="shared" si="5"/>
        <v>#DIV/0!</v>
      </c>
    </row>
    <row r="217" spans="1:7" s="150" customFormat="1" ht="15" customHeight="1" hidden="1">
      <c r="A217" s="253"/>
      <c r="B217" s="254">
        <v>3729</v>
      </c>
      <c r="C217" s="253" t="s">
        <v>431</v>
      </c>
      <c r="D217" s="29"/>
      <c r="E217" s="30"/>
      <c r="F217" s="31"/>
      <c r="G217" s="109" t="e">
        <f t="shared" si="5"/>
        <v>#DIV/0!</v>
      </c>
    </row>
    <row r="218" spans="1:7" s="150" customFormat="1" ht="15">
      <c r="A218" s="253"/>
      <c r="B218" s="254">
        <v>1070</v>
      </c>
      <c r="C218" s="253" t="s">
        <v>432</v>
      </c>
      <c r="D218" s="29">
        <v>20</v>
      </c>
      <c r="E218" s="30">
        <v>20</v>
      </c>
      <c r="F218" s="31">
        <v>7</v>
      </c>
      <c r="G218" s="109">
        <f t="shared" si="5"/>
        <v>35</v>
      </c>
    </row>
    <row r="219" spans="1:7" s="150" customFormat="1" ht="15">
      <c r="A219" s="253"/>
      <c r="B219" s="254">
        <v>2331</v>
      </c>
      <c r="C219" s="253" t="s">
        <v>433</v>
      </c>
      <c r="D219" s="29">
        <v>1000</v>
      </c>
      <c r="E219" s="30">
        <v>1000</v>
      </c>
      <c r="F219" s="27">
        <v>120</v>
      </c>
      <c r="G219" s="109">
        <f t="shared" si="5"/>
        <v>12</v>
      </c>
    </row>
    <row r="220" spans="1:7" s="150" customFormat="1" ht="15">
      <c r="A220" s="253"/>
      <c r="B220" s="254">
        <v>3739</v>
      </c>
      <c r="C220" s="253" t="s">
        <v>434</v>
      </c>
      <c r="D220" s="25">
        <v>50</v>
      </c>
      <c r="E220" s="26">
        <v>100</v>
      </c>
      <c r="F220" s="27">
        <v>7.2</v>
      </c>
      <c r="G220" s="109">
        <f t="shared" si="5"/>
        <v>7.200000000000001</v>
      </c>
    </row>
    <row r="221" spans="1:7" s="150" customFormat="1" ht="15">
      <c r="A221" s="73"/>
      <c r="B221" s="181">
        <v>3741</v>
      </c>
      <c r="C221" s="73" t="s">
        <v>435</v>
      </c>
      <c r="D221" s="25">
        <v>50</v>
      </c>
      <c r="E221" s="26">
        <v>0</v>
      </c>
      <c r="F221" s="27">
        <v>0</v>
      </c>
      <c r="G221" s="109" t="e">
        <f t="shared" si="5"/>
        <v>#DIV/0!</v>
      </c>
    </row>
    <row r="222" spans="1:7" s="150" customFormat="1" ht="15">
      <c r="A222" s="73"/>
      <c r="B222" s="181">
        <v>3749</v>
      </c>
      <c r="C222" s="73" t="s">
        <v>436</v>
      </c>
      <c r="D222" s="25">
        <v>20</v>
      </c>
      <c r="E222" s="26">
        <v>22</v>
      </c>
      <c r="F222" s="27">
        <v>11.6</v>
      </c>
      <c r="G222" s="109">
        <f t="shared" si="5"/>
        <v>52.72727272727272</v>
      </c>
    </row>
    <row r="223" spans="1:7" s="150" customFormat="1" ht="15.75" thickBot="1">
      <c r="A223" s="185"/>
      <c r="B223" s="259"/>
      <c r="C223" s="185"/>
      <c r="D223" s="243"/>
      <c r="E223" s="244"/>
      <c r="F223" s="230"/>
      <c r="G223" s="243"/>
    </row>
    <row r="224" spans="1:7" s="150" customFormat="1" ht="18.75" customHeight="1" thickBot="1" thickTop="1">
      <c r="A224" s="191"/>
      <c r="B224" s="260"/>
      <c r="C224" s="261" t="s">
        <v>437</v>
      </c>
      <c r="D224" s="194">
        <f>SUM(D206:D223)</f>
        <v>1775</v>
      </c>
      <c r="E224" s="195">
        <f>SUM(E206:E223)</f>
        <v>1909.9</v>
      </c>
      <c r="F224" s="196">
        <f>SUM(F206:F223)</f>
        <v>757.3000000000001</v>
      </c>
      <c r="G224" s="194">
        <f>(F224/E224)*100</f>
        <v>39.65129064348919</v>
      </c>
    </row>
    <row r="225" spans="1:7" s="150" customFormat="1" ht="12.75" customHeight="1">
      <c r="A225" s="149"/>
      <c r="B225" s="152"/>
      <c r="C225" s="197"/>
      <c r="D225" s="199"/>
      <c r="E225" s="199"/>
      <c r="F225" s="199"/>
      <c r="G225" s="199"/>
    </row>
    <row r="226" spans="1:7" s="150" customFormat="1" ht="12.75" customHeight="1" hidden="1">
      <c r="A226" s="149"/>
      <c r="B226" s="152"/>
      <c r="C226" s="197"/>
      <c r="D226" s="199"/>
      <c r="E226" s="199"/>
      <c r="F226" s="199"/>
      <c r="G226" s="199"/>
    </row>
    <row r="227" spans="1:7" s="150" customFormat="1" ht="12.75" customHeight="1" hidden="1">
      <c r="A227" s="149"/>
      <c r="B227" s="152"/>
      <c r="C227" s="197"/>
      <c r="D227" s="199"/>
      <c r="E227" s="199"/>
      <c r="F227" s="199"/>
      <c r="G227" s="199"/>
    </row>
    <row r="228" spans="1:7" s="150" customFormat="1" ht="12.75" customHeight="1" hidden="1">
      <c r="A228" s="149"/>
      <c r="B228" s="152"/>
      <c r="C228" s="197"/>
      <c r="D228" s="199"/>
      <c r="E228" s="199"/>
      <c r="F228" s="199"/>
      <c r="G228" s="199"/>
    </row>
    <row r="229" s="150" customFormat="1" ht="12.75" customHeight="1" hidden="1">
      <c r="B229" s="200"/>
    </row>
    <row r="230" s="150" customFormat="1" ht="12.75" customHeight="1" hidden="1">
      <c r="B230" s="200"/>
    </row>
    <row r="231" s="150" customFormat="1" ht="12.75" customHeight="1" thickBot="1">
      <c r="B231" s="200"/>
    </row>
    <row r="232" spans="1:7" s="150" customFormat="1" ht="15.75">
      <c r="A232" s="169" t="s">
        <v>3</v>
      </c>
      <c r="B232" s="170" t="s">
        <v>4</v>
      </c>
      <c r="C232" s="169" t="s">
        <v>6</v>
      </c>
      <c r="D232" s="169" t="s">
        <v>7</v>
      </c>
      <c r="E232" s="169" t="s">
        <v>7</v>
      </c>
      <c r="F232" s="169" t="s">
        <v>8</v>
      </c>
      <c r="G232" s="169" t="s">
        <v>294</v>
      </c>
    </row>
    <row r="233" spans="1:7" s="150" customFormat="1" ht="15.75" customHeight="1" thickBot="1">
      <c r="A233" s="171"/>
      <c r="B233" s="172"/>
      <c r="C233" s="173"/>
      <c r="D233" s="174" t="s">
        <v>10</v>
      </c>
      <c r="E233" s="174" t="s">
        <v>11</v>
      </c>
      <c r="F233" s="174" t="s">
        <v>12</v>
      </c>
      <c r="G233" s="174" t="s">
        <v>295</v>
      </c>
    </row>
    <row r="234" spans="1:7" s="150" customFormat="1" ht="16.5" thickTop="1">
      <c r="A234" s="175">
        <v>80</v>
      </c>
      <c r="B234" s="175"/>
      <c r="C234" s="118" t="s">
        <v>161</v>
      </c>
      <c r="D234" s="83"/>
      <c r="E234" s="81"/>
      <c r="F234" s="82"/>
      <c r="G234" s="83"/>
    </row>
    <row r="235" spans="1:7" s="150" customFormat="1" ht="15.75">
      <c r="A235" s="106"/>
      <c r="B235" s="238"/>
      <c r="C235" s="106"/>
      <c r="D235" s="109"/>
      <c r="E235" s="110"/>
      <c r="F235" s="111"/>
      <c r="G235" s="109"/>
    </row>
    <row r="236" spans="1:7" s="150" customFormat="1" ht="15">
      <c r="A236" s="73"/>
      <c r="B236" s="239">
        <v>2219</v>
      </c>
      <c r="C236" s="73" t="s">
        <v>438</v>
      </c>
      <c r="D236" s="112">
        <v>100</v>
      </c>
      <c r="E236" s="26">
        <v>3724.9</v>
      </c>
      <c r="F236" s="27">
        <v>3224.2</v>
      </c>
      <c r="G236" s="109">
        <f>(F236/E236)*100</f>
        <v>86.55802840344707</v>
      </c>
    </row>
    <row r="237" spans="1:82" s="149" customFormat="1" ht="15">
      <c r="A237" s="73"/>
      <c r="B237" s="239">
        <v>2221</v>
      </c>
      <c r="C237" s="73" t="s">
        <v>439</v>
      </c>
      <c r="D237" s="112">
        <v>15400</v>
      </c>
      <c r="E237" s="26">
        <v>15554</v>
      </c>
      <c r="F237" s="27">
        <v>15206.1</v>
      </c>
      <c r="G237" s="109">
        <f>(F237/E237)*100</f>
        <v>97.76327632763277</v>
      </c>
      <c r="H237" s="150"/>
      <c r="I237" s="150"/>
      <c r="J237" s="150"/>
      <c r="K237" s="150"/>
      <c r="L237" s="150"/>
      <c r="M237" s="150"/>
      <c r="N237" s="150"/>
      <c r="O237" s="150"/>
      <c r="P237" s="150"/>
      <c r="Q237" s="150"/>
      <c r="R237" s="150"/>
      <c r="S237" s="150"/>
      <c r="T237" s="150"/>
      <c r="U237" s="150"/>
      <c r="V237" s="150"/>
      <c r="W237" s="150"/>
      <c r="X237" s="150"/>
      <c r="Y237" s="150"/>
      <c r="Z237" s="150"/>
      <c r="AA237" s="150"/>
      <c r="AB237" s="150"/>
      <c r="AC237" s="150"/>
      <c r="AD237" s="150"/>
      <c r="AE237" s="150"/>
      <c r="AF237" s="150"/>
      <c r="AG237" s="150"/>
      <c r="AH237" s="150"/>
      <c r="AI237" s="150"/>
      <c r="AJ237" s="150"/>
      <c r="AK237" s="150"/>
      <c r="AL237" s="150"/>
      <c r="AM237" s="150"/>
      <c r="AN237" s="150"/>
      <c r="AO237" s="150"/>
      <c r="AP237" s="150"/>
      <c r="AQ237" s="150"/>
      <c r="AR237" s="150"/>
      <c r="AS237" s="150"/>
      <c r="AT237" s="150"/>
      <c r="AU237" s="150"/>
      <c r="AV237" s="150"/>
      <c r="AW237" s="150"/>
      <c r="AX237" s="150"/>
      <c r="AY237" s="150"/>
      <c r="AZ237" s="150"/>
      <c r="BA237" s="150"/>
      <c r="BB237" s="150"/>
      <c r="BC237" s="150"/>
      <c r="BD237" s="150"/>
      <c r="BE237" s="150"/>
      <c r="BF237" s="150"/>
      <c r="BG237" s="150"/>
      <c r="BH237" s="150"/>
      <c r="BI237" s="150"/>
      <c r="BJ237" s="150"/>
      <c r="BK237" s="150"/>
      <c r="BL237" s="150"/>
      <c r="BM237" s="150"/>
      <c r="BN237" s="150"/>
      <c r="BO237" s="150"/>
      <c r="BP237" s="150"/>
      <c r="BQ237" s="150"/>
      <c r="BR237" s="150"/>
      <c r="BS237" s="150"/>
      <c r="BT237" s="150"/>
      <c r="BU237" s="150"/>
      <c r="BV237" s="150"/>
      <c r="BW237" s="150"/>
      <c r="BX237" s="150"/>
      <c r="BY237" s="150"/>
      <c r="BZ237" s="150"/>
      <c r="CA237" s="150"/>
      <c r="CB237" s="150"/>
      <c r="CC237" s="150"/>
      <c r="CD237" s="150"/>
    </row>
    <row r="238" spans="1:82" s="149" customFormat="1" ht="15">
      <c r="A238" s="73"/>
      <c r="B238" s="239">
        <v>2232</v>
      </c>
      <c r="C238" s="73" t="s">
        <v>440</v>
      </c>
      <c r="D238" s="25">
        <v>150</v>
      </c>
      <c r="E238" s="26">
        <v>250</v>
      </c>
      <c r="F238" s="27">
        <v>200</v>
      </c>
      <c r="G238" s="109">
        <f>(F238/E238)*100</f>
        <v>80</v>
      </c>
      <c r="H238" s="150"/>
      <c r="I238" s="150"/>
      <c r="J238" s="150"/>
      <c r="K238" s="150"/>
      <c r="L238" s="150"/>
      <c r="M238" s="150"/>
      <c r="N238" s="150"/>
      <c r="O238" s="150"/>
      <c r="P238" s="150"/>
      <c r="Q238" s="150"/>
      <c r="R238" s="150"/>
      <c r="S238" s="150"/>
      <c r="T238" s="150"/>
      <c r="U238" s="150"/>
      <c r="V238" s="150"/>
      <c r="W238" s="150"/>
      <c r="X238" s="150"/>
      <c r="Y238" s="150"/>
      <c r="Z238" s="150"/>
      <c r="AA238" s="150"/>
      <c r="AB238" s="150"/>
      <c r="AC238" s="150"/>
      <c r="AD238" s="150"/>
      <c r="AE238" s="150"/>
      <c r="AF238" s="150"/>
      <c r="AG238" s="150"/>
      <c r="AH238" s="150"/>
      <c r="AI238" s="150"/>
      <c r="AJ238" s="150"/>
      <c r="AK238" s="150"/>
      <c r="AL238" s="150"/>
      <c r="AM238" s="150"/>
      <c r="AN238" s="150"/>
      <c r="AO238" s="150"/>
      <c r="AP238" s="150"/>
      <c r="AQ238" s="150"/>
      <c r="AR238" s="150"/>
      <c r="AS238" s="150"/>
      <c r="AT238" s="150"/>
      <c r="AU238" s="150"/>
      <c r="AV238" s="150"/>
      <c r="AW238" s="150"/>
      <c r="AX238" s="150"/>
      <c r="AY238" s="150"/>
      <c r="AZ238" s="150"/>
      <c r="BA238" s="150"/>
      <c r="BB238" s="150"/>
      <c r="BC238" s="150"/>
      <c r="BD238" s="150"/>
      <c r="BE238" s="150"/>
      <c r="BF238" s="150"/>
      <c r="BG238" s="150"/>
      <c r="BH238" s="150"/>
      <c r="BI238" s="150"/>
      <c r="BJ238" s="150"/>
      <c r="BK238" s="150"/>
      <c r="BL238" s="150"/>
      <c r="BM238" s="150"/>
      <c r="BN238" s="150"/>
      <c r="BO238" s="150"/>
      <c r="BP238" s="150"/>
      <c r="BQ238" s="150"/>
      <c r="BR238" s="150"/>
      <c r="BS238" s="150"/>
      <c r="BT238" s="150"/>
      <c r="BU238" s="150"/>
      <c r="BV238" s="150"/>
      <c r="BW238" s="150"/>
      <c r="BX238" s="150"/>
      <c r="BY238" s="150"/>
      <c r="BZ238" s="150"/>
      <c r="CA238" s="150"/>
      <c r="CB238" s="150"/>
      <c r="CC238" s="150"/>
      <c r="CD238" s="150"/>
    </row>
    <row r="239" spans="1:82" s="149" customFormat="1" ht="15">
      <c r="A239" s="253"/>
      <c r="B239" s="245">
        <v>6171</v>
      </c>
      <c r="C239" s="253" t="s">
        <v>441</v>
      </c>
      <c r="D239" s="109">
        <v>0</v>
      </c>
      <c r="E239" s="110">
        <v>0</v>
      </c>
      <c r="F239" s="111">
        <v>0</v>
      </c>
      <c r="G239" s="109" t="e">
        <f>(F239/E239)*100</f>
        <v>#DIV/0!</v>
      </c>
      <c r="H239" s="150"/>
      <c r="I239" s="150"/>
      <c r="J239" s="150"/>
      <c r="K239" s="150"/>
      <c r="L239" s="150"/>
      <c r="M239" s="150"/>
      <c r="N239" s="150"/>
      <c r="O239" s="150"/>
      <c r="P239" s="150"/>
      <c r="Q239" s="150"/>
      <c r="R239" s="150"/>
      <c r="S239" s="150"/>
      <c r="T239" s="150"/>
      <c r="U239" s="150"/>
      <c r="V239" s="150"/>
      <c r="W239" s="150"/>
      <c r="X239" s="150"/>
      <c r="Y239" s="150"/>
      <c r="Z239" s="150"/>
      <c r="AA239" s="150"/>
      <c r="AB239" s="150"/>
      <c r="AC239" s="150"/>
      <c r="AD239" s="150"/>
      <c r="AE239" s="150"/>
      <c r="AF239" s="150"/>
      <c r="AG239" s="150"/>
      <c r="AH239" s="150"/>
      <c r="AI239" s="150"/>
      <c r="AJ239" s="150"/>
      <c r="AK239" s="150"/>
      <c r="AL239" s="150"/>
      <c r="AM239" s="150"/>
      <c r="AN239" s="150"/>
      <c r="AO239" s="150"/>
      <c r="AP239" s="150"/>
      <c r="AQ239" s="150"/>
      <c r="AR239" s="150"/>
      <c r="AS239" s="150"/>
      <c r="AT239" s="150"/>
      <c r="AU239" s="150"/>
      <c r="AV239" s="150"/>
      <c r="AW239" s="150"/>
      <c r="AX239" s="150"/>
      <c r="AY239" s="150"/>
      <c r="AZ239" s="150"/>
      <c r="BA239" s="150"/>
      <c r="BB239" s="150"/>
      <c r="BC239" s="150"/>
      <c r="BD239" s="150"/>
      <c r="BE239" s="150"/>
      <c r="BF239" s="150"/>
      <c r="BG239" s="150"/>
      <c r="BH239" s="150"/>
      <c r="BI239" s="150"/>
      <c r="BJ239" s="150"/>
      <c r="BK239" s="150"/>
      <c r="BL239" s="150"/>
      <c r="BM239" s="150"/>
      <c r="BN239" s="150"/>
      <c r="BO239" s="150"/>
      <c r="BP239" s="150"/>
      <c r="BQ239" s="150"/>
      <c r="BR239" s="150"/>
      <c r="BS239" s="150"/>
      <c r="BT239" s="150"/>
      <c r="BU239" s="150"/>
      <c r="BV239" s="150"/>
      <c r="BW239" s="150"/>
      <c r="BX239" s="150"/>
      <c r="BY239" s="150"/>
      <c r="BZ239" s="150"/>
      <c r="CA239" s="150"/>
      <c r="CB239" s="150"/>
      <c r="CC239" s="150"/>
      <c r="CD239" s="150"/>
    </row>
    <row r="240" spans="1:82" s="149" customFormat="1" ht="15.75" thickBot="1">
      <c r="A240" s="249"/>
      <c r="B240" s="248"/>
      <c r="C240" s="249"/>
      <c r="D240" s="188"/>
      <c r="E240" s="189"/>
      <c r="F240" s="190"/>
      <c r="G240" s="188"/>
      <c r="H240" s="150"/>
      <c r="I240" s="150"/>
      <c r="J240" s="150"/>
      <c r="K240" s="150"/>
      <c r="L240" s="150"/>
      <c r="M240" s="150"/>
      <c r="N240" s="150"/>
      <c r="O240" s="150"/>
      <c r="P240" s="150"/>
      <c r="Q240" s="150"/>
      <c r="R240" s="150"/>
      <c r="S240" s="150"/>
      <c r="T240" s="150"/>
      <c r="U240" s="150"/>
      <c r="V240" s="150"/>
      <c r="W240" s="150"/>
      <c r="X240" s="150"/>
      <c r="Y240" s="150"/>
      <c r="Z240" s="150"/>
      <c r="AA240" s="150"/>
      <c r="AB240" s="150"/>
      <c r="AC240" s="150"/>
      <c r="AD240" s="150"/>
      <c r="AE240" s="150"/>
      <c r="AF240" s="150"/>
      <c r="AG240" s="150"/>
      <c r="AH240" s="150"/>
      <c r="AI240" s="150"/>
      <c r="AJ240" s="150"/>
      <c r="AK240" s="150"/>
      <c r="AL240" s="150"/>
      <c r="AM240" s="150"/>
      <c r="AN240" s="150"/>
      <c r="AO240" s="150"/>
      <c r="AP240" s="150"/>
      <c r="AQ240" s="150"/>
      <c r="AR240" s="150"/>
      <c r="AS240" s="150"/>
      <c r="AT240" s="150"/>
      <c r="AU240" s="150"/>
      <c r="AV240" s="150"/>
      <c r="AW240" s="150"/>
      <c r="AX240" s="150"/>
      <c r="AY240" s="150"/>
      <c r="AZ240" s="150"/>
      <c r="BA240" s="150"/>
      <c r="BB240" s="150"/>
      <c r="BC240" s="150"/>
      <c r="BD240" s="150"/>
      <c r="BE240" s="150"/>
      <c r="BF240" s="150"/>
      <c r="BG240" s="150"/>
      <c r="BH240" s="150"/>
      <c r="BI240" s="150"/>
      <c r="BJ240" s="150"/>
      <c r="BK240" s="150"/>
      <c r="BL240" s="150"/>
      <c r="BM240" s="150"/>
      <c r="BN240" s="150"/>
      <c r="BO240" s="150"/>
      <c r="BP240" s="150"/>
      <c r="BQ240" s="150"/>
      <c r="BR240" s="150"/>
      <c r="BS240" s="150"/>
      <c r="BT240" s="150"/>
      <c r="BU240" s="150"/>
      <c r="BV240" s="150"/>
      <c r="BW240" s="150"/>
      <c r="BX240" s="150"/>
      <c r="BY240" s="150"/>
      <c r="BZ240" s="150"/>
      <c r="CA240" s="150"/>
      <c r="CB240" s="150"/>
      <c r="CC240" s="150"/>
      <c r="CD240" s="150"/>
    </row>
    <row r="241" spans="1:82" s="149" customFormat="1" ht="18.75" customHeight="1" thickBot="1" thickTop="1">
      <c r="A241" s="191"/>
      <c r="B241" s="262"/>
      <c r="C241" s="261" t="s">
        <v>442</v>
      </c>
      <c r="D241" s="194">
        <f>SUM(D236:D239)</f>
        <v>15650</v>
      </c>
      <c r="E241" s="195">
        <f>SUM(E236:E239)</f>
        <v>19528.9</v>
      </c>
      <c r="F241" s="196">
        <f>SUM(F236:F239)</f>
        <v>18630.3</v>
      </c>
      <c r="G241" s="194">
        <f>(F241/E241)*100</f>
        <v>95.39861436127994</v>
      </c>
      <c r="H241" s="150"/>
      <c r="I241" s="150"/>
      <c r="J241" s="150"/>
      <c r="K241" s="150"/>
      <c r="L241" s="150"/>
      <c r="M241" s="150"/>
      <c r="N241" s="150"/>
      <c r="O241" s="150"/>
      <c r="P241" s="150"/>
      <c r="Q241" s="150"/>
      <c r="R241" s="150"/>
      <c r="S241" s="150"/>
      <c r="T241" s="150"/>
      <c r="U241" s="150"/>
      <c r="V241" s="150"/>
      <c r="W241" s="150"/>
      <c r="X241" s="150"/>
      <c r="Y241" s="150"/>
      <c r="Z241" s="150"/>
      <c r="AA241" s="150"/>
      <c r="AB241" s="150"/>
      <c r="AC241" s="150"/>
      <c r="AD241" s="150"/>
      <c r="AE241" s="150"/>
      <c r="AF241" s="150"/>
      <c r="AG241" s="150"/>
      <c r="AH241" s="150"/>
      <c r="AI241" s="150"/>
      <c r="AJ241" s="150"/>
      <c r="AK241" s="150"/>
      <c r="AL241" s="150"/>
      <c r="AM241" s="150"/>
      <c r="AN241" s="150"/>
      <c r="AO241" s="150"/>
      <c r="AP241" s="150"/>
      <c r="AQ241" s="150"/>
      <c r="AR241" s="150"/>
      <c r="AS241" s="150"/>
      <c r="AT241" s="150"/>
      <c r="AU241" s="150"/>
      <c r="AV241" s="150"/>
      <c r="AW241" s="150"/>
      <c r="AX241" s="150"/>
      <c r="AY241" s="150"/>
      <c r="AZ241" s="150"/>
      <c r="BA241" s="150"/>
      <c r="BB241" s="150"/>
      <c r="BC241" s="150"/>
      <c r="BD241" s="150"/>
      <c r="BE241" s="150"/>
      <c r="BF241" s="150"/>
      <c r="BG241" s="150"/>
      <c r="BH241" s="150"/>
      <c r="BI241" s="150"/>
      <c r="BJ241" s="150"/>
      <c r="BK241" s="150"/>
      <c r="BL241" s="150"/>
      <c r="BM241" s="150"/>
      <c r="BN241" s="150"/>
      <c r="BO241" s="150"/>
      <c r="BP241" s="150"/>
      <c r="BQ241" s="150"/>
      <c r="BR241" s="150"/>
      <c r="BS241" s="150"/>
      <c r="BT241" s="150"/>
      <c r="BU241" s="150"/>
      <c r="BV241" s="150"/>
      <c r="BW241" s="150"/>
      <c r="BX241" s="150"/>
      <c r="BY241" s="150"/>
      <c r="BZ241" s="150"/>
      <c r="CA241" s="150"/>
      <c r="CB241" s="150"/>
      <c r="CC241" s="150"/>
      <c r="CD241" s="150"/>
    </row>
    <row r="242" spans="2:82" s="149" customFormat="1" ht="15.75" customHeight="1">
      <c r="B242" s="152"/>
      <c r="C242" s="197"/>
      <c r="D242" s="199"/>
      <c r="E242" s="199"/>
      <c r="F242" s="199"/>
      <c r="G242" s="199"/>
      <c r="H242" s="150"/>
      <c r="I242" s="150"/>
      <c r="J242" s="150"/>
      <c r="K242" s="150"/>
      <c r="L242" s="150"/>
      <c r="M242" s="150"/>
      <c r="N242" s="150"/>
      <c r="O242" s="150"/>
      <c r="P242" s="150"/>
      <c r="Q242" s="150"/>
      <c r="R242" s="150"/>
      <c r="S242" s="150"/>
      <c r="T242" s="150"/>
      <c r="U242" s="150"/>
      <c r="V242" s="150"/>
      <c r="W242" s="150"/>
      <c r="X242" s="150"/>
      <c r="Y242" s="150"/>
      <c r="Z242" s="150"/>
      <c r="AA242" s="150"/>
      <c r="AB242" s="150"/>
      <c r="AC242" s="150"/>
      <c r="AD242" s="150"/>
      <c r="AE242" s="150"/>
      <c r="AF242" s="150"/>
      <c r="AG242" s="150"/>
      <c r="AH242" s="150"/>
      <c r="AI242" s="150"/>
      <c r="AJ242" s="150"/>
      <c r="AK242" s="150"/>
      <c r="AL242" s="150"/>
      <c r="AM242" s="150"/>
      <c r="AN242" s="150"/>
      <c r="AO242" s="150"/>
      <c r="AP242" s="150"/>
      <c r="AQ242" s="150"/>
      <c r="AR242" s="150"/>
      <c r="AS242" s="150"/>
      <c r="AT242" s="150"/>
      <c r="AU242" s="150"/>
      <c r="AV242" s="150"/>
      <c r="AW242" s="150"/>
      <c r="AX242" s="150"/>
      <c r="AY242" s="150"/>
      <c r="AZ242" s="150"/>
      <c r="BA242" s="150"/>
      <c r="BB242" s="150"/>
      <c r="BC242" s="150"/>
      <c r="BD242" s="150"/>
      <c r="BE242" s="150"/>
      <c r="BF242" s="150"/>
      <c r="BG242" s="150"/>
      <c r="BH242" s="150"/>
      <c r="BI242" s="150"/>
      <c r="BJ242" s="150"/>
      <c r="BK242" s="150"/>
      <c r="BL242" s="150"/>
      <c r="BM242" s="150"/>
      <c r="BN242" s="150"/>
      <c r="BO242" s="150"/>
      <c r="BP242" s="150"/>
      <c r="BQ242" s="150"/>
      <c r="BR242" s="150"/>
      <c r="BS242" s="150"/>
      <c r="BT242" s="150"/>
      <c r="BU242" s="150"/>
      <c r="BV242" s="150"/>
      <c r="BW242" s="150"/>
      <c r="BX242" s="150"/>
      <c r="BY242" s="150"/>
      <c r="BZ242" s="150"/>
      <c r="CA242" s="150"/>
      <c r="CB242" s="150"/>
      <c r="CC242" s="150"/>
      <c r="CD242" s="150"/>
    </row>
    <row r="243" spans="2:82" s="149" customFormat="1" ht="12.75" customHeight="1" hidden="1">
      <c r="B243" s="152"/>
      <c r="C243" s="197"/>
      <c r="D243" s="199"/>
      <c r="E243" s="199"/>
      <c r="F243" s="199"/>
      <c r="G243" s="199"/>
      <c r="H243" s="150"/>
      <c r="I243" s="150"/>
      <c r="J243" s="150"/>
      <c r="K243" s="150"/>
      <c r="L243" s="150"/>
      <c r="M243" s="150"/>
      <c r="N243" s="150"/>
      <c r="O243" s="150"/>
      <c r="P243" s="150"/>
      <c r="Q243" s="150"/>
      <c r="R243" s="150"/>
      <c r="S243" s="150"/>
      <c r="T243" s="150"/>
      <c r="U243" s="150"/>
      <c r="V243" s="150"/>
      <c r="W243" s="150"/>
      <c r="X243" s="150"/>
      <c r="Y243" s="150"/>
      <c r="Z243" s="150"/>
      <c r="AA243" s="150"/>
      <c r="AB243" s="150"/>
      <c r="AC243" s="150"/>
      <c r="AD243" s="150"/>
      <c r="AE243" s="150"/>
      <c r="AF243" s="150"/>
      <c r="AG243" s="150"/>
      <c r="AH243" s="150"/>
      <c r="AI243" s="150"/>
      <c r="AJ243" s="150"/>
      <c r="AK243" s="150"/>
      <c r="AL243" s="150"/>
      <c r="AM243" s="150"/>
      <c r="AN243" s="150"/>
      <c r="AO243" s="150"/>
      <c r="AP243" s="150"/>
      <c r="AQ243" s="150"/>
      <c r="AR243" s="150"/>
      <c r="AS243" s="150"/>
      <c r="AT243" s="150"/>
      <c r="AU243" s="150"/>
      <c r="AV243" s="150"/>
      <c r="AW243" s="150"/>
      <c r="AX243" s="150"/>
      <c r="AY243" s="150"/>
      <c r="AZ243" s="150"/>
      <c r="BA243" s="150"/>
      <c r="BB243" s="150"/>
      <c r="BC243" s="150"/>
      <c r="BD243" s="150"/>
      <c r="BE243" s="150"/>
      <c r="BF243" s="150"/>
      <c r="BG243" s="150"/>
      <c r="BH243" s="150"/>
      <c r="BI243" s="150"/>
      <c r="BJ243" s="150"/>
      <c r="BK243" s="150"/>
      <c r="BL243" s="150"/>
      <c r="BM243" s="150"/>
      <c r="BN243" s="150"/>
      <c r="BO243" s="150"/>
      <c r="BP243" s="150"/>
      <c r="BQ243" s="150"/>
      <c r="BR243" s="150"/>
      <c r="BS243" s="150"/>
      <c r="BT243" s="150"/>
      <c r="BU243" s="150"/>
      <c r="BV243" s="150"/>
      <c r="BW243" s="150"/>
      <c r="BX243" s="150"/>
      <c r="BY243" s="150"/>
      <c r="BZ243" s="150"/>
      <c r="CA243" s="150"/>
      <c r="CB243" s="150"/>
      <c r="CC243" s="150"/>
      <c r="CD243" s="150"/>
    </row>
    <row r="244" spans="2:82" s="149" customFormat="1" ht="12.75" customHeight="1" hidden="1">
      <c r="B244" s="152"/>
      <c r="C244" s="197"/>
      <c r="D244" s="199"/>
      <c r="E244" s="199"/>
      <c r="F244" s="199"/>
      <c r="G244" s="199"/>
      <c r="H244" s="150"/>
      <c r="I244" s="150"/>
      <c r="J244" s="150"/>
      <c r="K244" s="150"/>
      <c r="L244" s="150"/>
      <c r="M244" s="150"/>
      <c r="N244" s="150"/>
      <c r="O244" s="150"/>
      <c r="P244" s="150"/>
      <c r="Q244" s="150"/>
      <c r="R244" s="150"/>
      <c r="S244" s="150"/>
      <c r="T244" s="150"/>
      <c r="U244" s="150"/>
      <c r="V244" s="150"/>
      <c r="W244" s="150"/>
      <c r="X244" s="150"/>
      <c r="Y244" s="150"/>
      <c r="Z244" s="150"/>
      <c r="AA244" s="150"/>
      <c r="AB244" s="150"/>
      <c r="AC244" s="150"/>
      <c r="AD244" s="150"/>
      <c r="AE244" s="150"/>
      <c r="AF244" s="150"/>
      <c r="AG244" s="150"/>
      <c r="AH244" s="150"/>
      <c r="AI244" s="150"/>
      <c r="AJ244" s="150"/>
      <c r="AK244" s="150"/>
      <c r="AL244" s="150"/>
      <c r="AM244" s="150"/>
      <c r="AN244" s="150"/>
      <c r="AO244" s="150"/>
      <c r="AP244" s="150"/>
      <c r="AQ244" s="150"/>
      <c r="AR244" s="150"/>
      <c r="AS244" s="150"/>
      <c r="AT244" s="150"/>
      <c r="AU244" s="150"/>
      <c r="AV244" s="150"/>
      <c r="AW244" s="150"/>
      <c r="AX244" s="150"/>
      <c r="AY244" s="150"/>
      <c r="AZ244" s="150"/>
      <c r="BA244" s="150"/>
      <c r="BB244" s="150"/>
      <c r="BC244" s="150"/>
      <c r="BD244" s="150"/>
      <c r="BE244" s="150"/>
      <c r="BF244" s="150"/>
      <c r="BG244" s="150"/>
      <c r="BH244" s="150"/>
      <c r="BI244" s="150"/>
      <c r="BJ244" s="150"/>
      <c r="BK244" s="150"/>
      <c r="BL244" s="150"/>
      <c r="BM244" s="150"/>
      <c r="BN244" s="150"/>
      <c r="BO244" s="150"/>
      <c r="BP244" s="150"/>
      <c r="BQ244" s="150"/>
      <c r="BR244" s="150"/>
      <c r="BS244" s="150"/>
      <c r="BT244" s="150"/>
      <c r="BU244" s="150"/>
      <c r="BV244" s="150"/>
      <c r="BW244" s="150"/>
      <c r="BX244" s="150"/>
      <c r="BY244" s="150"/>
      <c r="BZ244" s="150"/>
      <c r="CA244" s="150"/>
      <c r="CB244" s="150"/>
      <c r="CC244" s="150"/>
      <c r="CD244" s="150"/>
    </row>
    <row r="245" spans="2:82" s="149" customFormat="1" ht="12.75" customHeight="1" hidden="1">
      <c r="B245" s="152"/>
      <c r="C245" s="197"/>
      <c r="D245" s="199"/>
      <c r="E245" s="199"/>
      <c r="F245" s="199"/>
      <c r="G245" s="199"/>
      <c r="H245" s="150"/>
      <c r="I245" s="150"/>
      <c r="J245" s="150"/>
      <c r="K245" s="150"/>
      <c r="L245" s="150"/>
      <c r="M245" s="150"/>
      <c r="N245" s="150"/>
      <c r="O245" s="150"/>
      <c r="P245" s="150"/>
      <c r="Q245" s="150"/>
      <c r="R245" s="150"/>
      <c r="S245" s="150"/>
      <c r="T245" s="150"/>
      <c r="U245" s="150"/>
      <c r="V245" s="150"/>
      <c r="W245" s="150"/>
      <c r="X245" s="150"/>
      <c r="Y245" s="150"/>
      <c r="Z245" s="150"/>
      <c r="AA245" s="150"/>
      <c r="AB245" s="150"/>
      <c r="AC245" s="150"/>
      <c r="AD245" s="150"/>
      <c r="AE245" s="150"/>
      <c r="AF245" s="150"/>
      <c r="AG245" s="150"/>
      <c r="AH245" s="150"/>
      <c r="AI245" s="150"/>
      <c r="AJ245" s="150"/>
      <c r="AK245" s="150"/>
      <c r="AL245" s="150"/>
      <c r="AM245" s="150"/>
      <c r="AN245" s="150"/>
      <c r="AO245" s="150"/>
      <c r="AP245" s="150"/>
      <c r="AQ245" s="150"/>
      <c r="AR245" s="150"/>
      <c r="AS245" s="150"/>
      <c r="AT245" s="150"/>
      <c r="AU245" s="150"/>
      <c r="AV245" s="150"/>
      <c r="AW245" s="150"/>
      <c r="AX245" s="150"/>
      <c r="AY245" s="150"/>
      <c r="AZ245" s="150"/>
      <c r="BA245" s="150"/>
      <c r="BB245" s="150"/>
      <c r="BC245" s="150"/>
      <c r="BD245" s="150"/>
      <c r="BE245" s="150"/>
      <c r="BF245" s="150"/>
      <c r="BG245" s="150"/>
      <c r="BH245" s="150"/>
      <c r="BI245" s="150"/>
      <c r="BJ245" s="150"/>
      <c r="BK245" s="150"/>
      <c r="BL245" s="150"/>
      <c r="BM245" s="150"/>
      <c r="BN245" s="150"/>
      <c r="BO245" s="150"/>
      <c r="BP245" s="150"/>
      <c r="BQ245" s="150"/>
      <c r="BR245" s="150"/>
      <c r="BS245" s="150"/>
      <c r="BT245" s="150"/>
      <c r="BU245" s="150"/>
      <c r="BV245" s="150"/>
      <c r="BW245" s="150"/>
      <c r="BX245" s="150"/>
      <c r="BY245" s="150"/>
      <c r="BZ245" s="150"/>
      <c r="CA245" s="150"/>
      <c r="CB245" s="150"/>
      <c r="CC245" s="150"/>
      <c r="CD245" s="150"/>
    </row>
    <row r="246" spans="2:82" s="149" customFormat="1" ht="12.75" customHeight="1" hidden="1">
      <c r="B246" s="152"/>
      <c r="C246" s="197"/>
      <c r="D246" s="199"/>
      <c r="E246" s="199"/>
      <c r="F246" s="199"/>
      <c r="G246" s="199"/>
      <c r="H246" s="150"/>
      <c r="I246" s="150"/>
      <c r="J246" s="150"/>
      <c r="K246" s="150"/>
      <c r="L246" s="150"/>
      <c r="M246" s="150"/>
      <c r="N246" s="150"/>
      <c r="O246" s="150"/>
      <c r="P246" s="150"/>
      <c r="Q246" s="150"/>
      <c r="R246" s="150"/>
      <c r="S246" s="150"/>
      <c r="T246" s="150"/>
      <c r="U246" s="150"/>
      <c r="V246" s="150"/>
      <c r="W246" s="150"/>
      <c r="X246" s="150"/>
      <c r="Y246" s="150"/>
      <c r="Z246" s="150"/>
      <c r="AA246" s="150"/>
      <c r="AB246" s="150"/>
      <c r="AC246" s="150"/>
      <c r="AD246" s="150"/>
      <c r="AE246" s="150"/>
      <c r="AF246" s="150"/>
      <c r="AG246" s="150"/>
      <c r="AH246" s="150"/>
      <c r="AI246" s="150"/>
      <c r="AJ246" s="150"/>
      <c r="AK246" s="150"/>
      <c r="AL246" s="150"/>
      <c r="AM246" s="150"/>
      <c r="AN246" s="150"/>
      <c r="AO246" s="150"/>
      <c r="AP246" s="150"/>
      <c r="AQ246" s="150"/>
      <c r="AR246" s="150"/>
      <c r="AS246" s="150"/>
      <c r="AT246" s="150"/>
      <c r="AU246" s="150"/>
      <c r="AV246" s="150"/>
      <c r="AW246" s="150"/>
      <c r="AX246" s="150"/>
      <c r="AY246" s="150"/>
      <c r="AZ246" s="150"/>
      <c r="BA246" s="150"/>
      <c r="BB246" s="150"/>
      <c r="BC246" s="150"/>
      <c r="BD246" s="150"/>
      <c r="BE246" s="150"/>
      <c r="BF246" s="150"/>
      <c r="BG246" s="150"/>
      <c r="BH246" s="150"/>
      <c r="BI246" s="150"/>
      <c r="BJ246" s="150"/>
      <c r="BK246" s="150"/>
      <c r="BL246" s="150"/>
      <c r="BM246" s="150"/>
      <c r="BN246" s="150"/>
      <c r="BO246" s="150"/>
      <c r="BP246" s="150"/>
      <c r="BQ246" s="150"/>
      <c r="BR246" s="150"/>
      <c r="BS246" s="150"/>
      <c r="BT246" s="150"/>
      <c r="BU246" s="150"/>
      <c r="BV246" s="150"/>
      <c r="BW246" s="150"/>
      <c r="BX246" s="150"/>
      <c r="BY246" s="150"/>
      <c r="BZ246" s="150"/>
      <c r="CA246" s="150"/>
      <c r="CB246" s="150"/>
      <c r="CC246" s="150"/>
      <c r="CD246" s="150"/>
    </row>
    <row r="247" spans="2:82" s="149" customFormat="1" ht="12.75" customHeight="1" hidden="1">
      <c r="B247" s="152"/>
      <c r="C247" s="197"/>
      <c r="D247" s="199"/>
      <c r="E247" s="199"/>
      <c r="F247" s="199"/>
      <c r="G247" s="199"/>
      <c r="H247" s="150"/>
      <c r="I247" s="150"/>
      <c r="J247" s="150"/>
      <c r="K247" s="150"/>
      <c r="L247" s="150"/>
      <c r="M247" s="150"/>
      <c r="N247" s="150"/>
      <c r="O247" s="150"/>
      <c r="P247" s="150"/>
      <c r="Q247" s="150"/>
      <c r="R247" s="150"/>
      <c r="S247" s="150"/>
      <c r="T247" s="150"/>
      <c r="U247" s="150"/>
      <c r="V247" s="150"/>
      <c r="W247" s="150"/>
      <c r="X247" s="150"/>
      <c r="Y247" s="150"/>
      <c r="Z247" s="150"/>
      <c r="AA247" s="150"/>
      <c r="AB247" s="150"/>
      <c r="AC247" s="150"/>
      <c r="AD247" s="150"/>
      <c r="AE247" s="150"/>
      <c r="AF247" s="150"/>
      <c r="AG247" s="150"/>
      <c r="AH247" s="150"/>
      <c r="AI247" s="150"/>
      <c r="AJ247" s="150"/>
      <c r="AK247" s="150"/>
      <c r="AL247" s="150"/>
      <c r="AM247" s="150"/>
      <c r="AN247" s="150"/>
      <c r="AO247" s="150"/>
      <c r="AP247" s="150"/>
      <c r="AQ247" s="150"/>
      <c r="AR247" s="150"/>
      <c r="AS247" s="150"/>
      <c r="AT247" s="150"/>
      <c r="AU247" s="150"/>
      <c r="AV247" s="150"/>
      <c r="AW247" s="150"/>
      <c r="AX247" s="150"/>
      <c r="AY247" s="150"/>
      <c r="AZ247" s="150"/>
      <c r="BA247" s="150"/>
      <c r="BB247" s="150"/>
      <c r="BC247" s="150"/>
      <c r="BD247" s="150"/>
      <c r="BE247" s="150"/>
      <c r="BF247" s="150"/>
      <c r="BG247" s="150"/>
      <c r="BH247" s="150"/>
      <c r="BI247" s="150"/>
      <c r="BJ247" s="150"/>
      <c r="BK247" s="150"/>
      <c r="BL247" s="150"/>
      <c r="BM247" s="150"/>
      <c r="BN247" s="150"/>
      <c r="BO247" s="150"/>
      <c r="BP247" s="150"/>
      <c r="BQ247" s="150"/>
      <c r="BR247" s="150"/>
      <c r="BS247" s="150"/>
      <c r="BT247" s="150"/>
      <c r="BU247" s="150"/>
      <c r="BV247" s="150"/>
      <c r="BW247" s="150"/>
      <c r="BX247" s="150"/>
      <c r="BY247" s="150"/>
      <c r="BZ247" s="150"/>
      <c r="CA247" s="150"/>
      <c r="CB247" s="150"/>
      <c r="CC247" s="150"/>
      <c r="CD247" s="150"/>
    </row>
    <row r="248" spans="2:82" s="149" customFormat="1" ht="12.75" customHeight="1" hidden="1">
      <c r="B248" s="152"/>
      <c r="C248" s="197"/>
      <c r="D248" s="199"/>
      <c r="E248" s="199"/>
      <c r="F248" s="199"/>
      <c r="G248" s="199"/>
      <c r="H248" s="150"/>
      <c r="I248" s="150"/>
      <c r="J248" s="150"/>
      <c r="K248" s="150"/>
      <c r="L248" s="150"/>
      <c r="M248" s="150"/>
      <c r="N248" s="150"/>
      <c r="O248" s="150"/>
      <c r="P248" s="150"/>
      <c r="Q248" s="150"/>
      <c r="R248" s="150"/>
      <c r="S248" s="150"/>
      <c r="T248" s="150"/>
      <c r="U248" s="150"/>
      <c r="V248" s="150"/>
      <c r="W248" s="150"/>
      <c r="X248" s="150"/>
      <c r="Y248" s="150"/>
      <c r="Z248" s="150"/>
      <c r="AA248" s="150"/>
      <c r="AB248" s="150"/>
      <c r="AC248" s="150"/>
      <c r="AD248" s="150"/>
      <c r="AE248" s="150"/>
      <c r="AF248" s="150"/>
      <c r="AG248" s="150"/>
      <c r="AH248" s="150"/>
      <c r="AI248" s="150"/>
      <c r="AJ248" s="150"/>
      <c r="AK248" s="150"/>
      <c r="AL248" s="150"/>
      <c r="AM248" s="150"/>
      <c r="AN248" s="150"/>
      <c r="AO248" s="150"/>
      <c r="AP248" s="150"/>
      <c r="AQ248" s="150"/>
      <c r="AR248" s="150"/>
      <c r="AS248" s="150"/>
      <c r="AT248" s="150"/>
      <c r="AU248" s="150"/>
      <c r="AV248" s="150"/>
      <c r="AW248" s="150"/>
      <c r="AX248" s="150"/>
      <c r="AY248" s="150"/>
      <c r="AZ248" s="150"/>
      <c r="BA248" s="150"/>
      <c r="BB248" s="150"/>
      <c r="BC248" s="150"/>
      <c r="BD248" s="150"/>
      <c r="BE248" s="150"/>
      <c r="BF248" s="150"/>
      <c r="BG248" s="150"/>
      <c r="BH248" s="150"/>
      <c r="BI248" s="150"/>
      <c r="BJ248" s="150"/>
      <c r="BK248" s="150"/>
      <c r="BL248" s="150"/>
      <c r="BM248" s="150"/>
      <c r="BN248" s="150"/>
      <c r="BO248" s="150"/>
      <c r="BP248" s="150"/>
      <c r="BQ248" s="150"/>
      <c r="BR248" s="150"/>
      <c r="BS248" s="150"/>
      <c r="BT248" s="150"/>
      <c r="BU248" s="150"/>
      <c r="BV248" s="150"/>
      <c r="BW248" s="150"/>
      <c r="BX248" s="150"/>
      <c r="BY248" s="150"/>
      <c r="BZ248" s="150"/>
      <c r="CA248" s="150"/>
      <c r="CB248" s="150"/>
      <c r="CC248" s="150"/>
      <c r="CD248" s="150"/>
    </row>
    <row r="249" spans="2:82" s="149" customFormat="1" ht="12.75" customHeight="1" hidden="1">
      <c r="B249" s="152"/>
      <c r="C249" s="197"/>
      <c r="D249" s="199"/>
      <c r="E249" s="199"/>
      <c r="F249" s="199"/>
      <c r="G249" s="199"/>
      <c r="H249" s="150"/>
      <c r="I249" s="150"/>
      <c r="J249" s="150"/>
      <c r="K249" s="150"/>
      <c r="L249" s="150"/>
      <c r="M249" s="150"/>
      <c r="N249" s="150"/>
      <c r="O249" s="150"/>
      <c r="P249" s="150"/>
      <c r="Q249" s="150"/>
      <c r="R249" s="150"/>
      <c r="S249" s="150"/>
      <c r="T249" s="150"/>
      <c r="U249" s="150"/>
      <c r="V249" s="150"/>
      <c r="W249" s="150"/>
      <c r="X249" s="150"/>
      <c r="Y249" s="150"/>
      <c r="Z249" s="150"/>
      <c r="AA249" s="150"/>
      <c r="AB249" s="150"/>
      <c r="AC249" s="150"/>
      <c r="AD249" s="150"/>
      <c r="AE249" s="150"/>
      <c r="AF249" s="150"/>
      <c r="AG249" s="150"/>
      <c r="AH249" s="150"/>
      <c r="AI249" s="150"/>
      <c r="AJ249" s="150"/>
      <c r="AK249" s="150"/>
      <c r="AL249" s="150"/>
      <c r="AM249" s="150"/>
      <c r="AN249" s="150"/>
      <c r="AO249" s="150"/>
      <c r="AP249" s="150"/>
      <c r="AQ249" s="150"/>
      <c r="AR249" s="150"/>
      <c r="AS249" s="150"/>
      <c r="AT249" s="150"/>
      <c r="AU249" s="150"/>
      <c r="AV249" s="150"/>
      <c r="AW249" s="150"/>
      <c r="AX249" s="150"/>
      <c r="AY249" s="150"/>
      <c r="AZ249" s="150"/>
      <c r="BA249" s="150"/>
      <c r="BB249" s="150"/>
      <c r="BC249" s="150"/>
      <c r="BD249" s="150"/>
      <c r="BE249" s="150"/>
      <c r="BF249" s="150"/>
      <c r="BG249" s="150"/>
      <c r="BH249" s="150"/>
      <c r="BI249" s="150"/>
      <c r="BJ249" s="150"/>
      <c r="BK249" s="150"/>
      <c r="BL249" s="150"/>
      <c r="BM249" s="150"/>
      <c r="BN249" s="150"/>
      <c r="BO249" s="150"/>
      <c r="BP249" s="150"/>
      <c r="BQ249" s="150"/>
      <c r="BR249" s="150"/>
      <c r="BS249" s="150"/>
      <c r="BT249" s="150"/>
      <c r="BU249" s="150"/>
      <c r="BV249" s="150"/>
      <c r="BW249" s="150"/>
      <c r="BX249" s="150"/>
      <c r="BY249" s="150"/>
      <c r="BZ249" s="150"/>
      <c r="CA249" s="150"/>
      <c r="CB249" s="150"/>
      <c r="CC249" s="150"/>
      <c r="CD249" s="150"/>
    </row>
    <row r="250" spans="2:82" s="149" customFormat="1" ht="15.75" customHeight="1">
      <c r="B250" s="152"/>
      <c r="C250" s="197"/>
      <c r="D250" s="199"/>
      <c r="E250" s="159"/>
      <c r="F250" s="159"/>
      <c r="G250" s="159"/>
      <c r="H250" s="150"/>
      <c r="I250" s="150"/>
      <c r="J250" s="150"/>
      <c r="K250" s="150"/>
      <c r="L250" s="150"/>
      <c r="M250" s="150"/>
      <c r="N250" s="150"/>
      <c r="O250" s="150"/>
      <c r="P250" s="150"/>
      <c r="Q250" s="150"/>
      <c r="R250" s="150"/>
      <c r="S250" s="150"/>
      <c r="T250" s="150"/>
      <c r="U250" s="150"/>
      <c r="V250" s="150"/>
      <c r="W250" s="150"/>
      <c r="X250" s="150"/>
      <c r="Y250" s="150"/>
      <c r="Z250" s="150"/>
      <c r="AA250" s="150"/>
      <c r="AB250" s="150"/>
      <c r="AC250" s="150"/>
      <c r="AD250" s="150"/>
      <c r="AE250" s="150"/>
      <c r="AF250" s="150"/>
      <c r="AG250" s="150"/>
      <c r="AH250" s="150"/>
      <c r="AI250" s="150"/>
      <c r="AJ250" s="150"/>
      <c r="AK250" s="150"/>
      <c r="AL250" s="150"/>
      <c r="AM250" s="150"/>
      <c r="AN250" s="150"/>
      <c r="AO250" s="150"/>
      <c r="AP250" s="150"/>
      <c r="AQ250" s="150"/>
      <c r="AR250" s="150"/>
      <c r="AS250" s="150"/>
      <c r="AT250" s="150"/>
      <c r="AU250" s="150"/>
      <c r="AV250" s="150"/>
      <c r="AW250" s="150"/>
      <c r="AX250" s="150"/>
      <c r="AY250" s="150"/>
      <c r="AZ250" s="150"/>
      <c r="BA250" s="150"/>
      <c r="BB250" s="150"/>
      <c r="BC250" s="150"/>
      <c r="BD250" s="150"/>
      <c r="BE250" s="150"/>
      <c r="BF250" s="150"/>
      <c r="BG250" s="150"/>
      <c r="BH250" s="150"/>
      <c r="BI250" s="150"/>
      <c r="BJ250" s="150"/>
      <c r="BK250" s="150"/>
      <c r="BL250" s="150"/>
      <c r="BM250" s="150"/>
      <c r="BN250" s="150"/>
      <c r="BO250" s="150"/>
      <c r="BP250" s="150"/>
      <c r="BQ250" s="150"/>
      <c r="BR250" s="150"/>
      <c r="BS250" s="150"/>
      <c r="BT250" s="150"/>
      <c r="BU250" s="150"/>
      <c r="BV250" s="150"/>
      <c r="BW250" s="150"/>
      <c r="BX250" s="150"/>
      <c r="BY250" s="150"/>
      <c r="BZ250" s="150"/>
      <c r="CA250" s="150"/>
      <c r="CB250" s="150"/>
      <c r="CC250" s="150"/>
      <c r="CD250" s="150"/>
    </row>
    <row r="251" spans="2:82" s="149" customFormat="1" ht="15.75" customHeight="1">
      <c r="B251" s="152"/>
      <c r="C251" s="197"/>
      <c r="D251" s="199"/>
      <c r="E251" s="199"/>
      <c r="F251" s="199"/>
      <c r="G251" s="199"/>
      <c r="H251" s="150"/>
      <c r="I251" s="150"/>
      <c r="J251" s="150"/>
      <c r="K251" s="150"/>
      <c r="L251" s="150"/>
      <c r="M251" s="150"/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  <c r="X251" s="150"/>
      <c r="Y251" s="150"/>
      <c r="Z251" s="150"/>
      <c r="AA251" s="150"/>
      <c r="AB251" s="150"/>
      <c r="AC251" s="150"/>
      <c r="AD251" s="150"/>
      <c r="AE251" s="150"/>
      <c r="AF251" s="150"/>
      <c r="AG251" s="150"/>
      <c r="AH251" s="150"/>
      <c r="AI251" s="150"/>
      <c r="AJ251" s="150"/>
      <c r="AK251" s="150"/>
      <c r="AL251" s="150"/>
      <c r="AM251" s="150"/>
      <c r="AN251" s="150"/>
      <c r="AO251" s="150"/>
      <c r="AP251" s="150"/>
      <c r="AQ251" s="150"/>
      <c r="AR251" s="150"/>
      <c r="AS251" s="150"/>
      <c r="AT251" s="150"/>
      <c r="AU251" s="150"/>
      <c r="AV251" s="150"/>
      <c r="AW251" s="150"/>
      <c r="AX251" s="150"/>
      <c r="AY251" s="150"/>
      <c r="AZ251" s="150"/>
      <c r="BA251" s="150"/>
      <c r="BB251" s="150"/>
      <c r="BC251" s="150"/>
      <c r="BD251" s="150"/>
      <c r="BE251" s="150"/>
      <c r="BF251" s="150"/>
      <c r="BG251" s="150"/>
      <c r="BH251" s="150"/>
      <c r="BI251" s="150"/>
      <c r="BJ251" s="150"/>
      <c r="BK251" s="150"/>
      <c r="BL251" s="150"/>
      <c r="BM251" s="150"/>
      <c r="BN251" s="150"/>
      <c r="BO251" s="150"/>
      <c r="BP251" s="150"/>
      <c r="BQ251" s="150"/>
      <c r="BR251" s="150"/>
      <c r="BS251" s="150"/>
      <c r="BT251" s="150"/>
      <c r="BU251" s="150"/>
      <c r="BV251" s="150"/>
      <c r="BW251" s="150"/>
      <c r="BX251" s="150"/>
      <c r="BY251" s="150"/>
      <c r="BZ251" s="150"/>
      <c r="CA251" s="150"/>
      <c r="CB251" s="150"/>
      <c r="CC251" s="150"/>
      <c r="CD251" s="150"/>
    </row>
    <row r="252" spans="2:82" s="149" customFormat="1" ht="15.75" customHeight="1" thickBot="1">
      <c r="B252" s="152"/>
      <c r="C252" s="197"/>
      <c r="D252" s="199"/>
      <c r="E252" s="165"/>
      <c r="F252" s="165"/>
      <c r="G252" s="165"/>
      <c r="H252" s="150"/>
      <c r="I252" s="150"/>
      <c r="J252" s="150"/>
      <c r="K252" s="150"/>
      <c r="L252" s="150"/>
      <c r="M252" s="150"/>
      <c r="N252" s="150"/>
      <c r="O252" s="150"/>
      <c r="P252" s="150"/>
      <c r="Q252" s="150"/>
      <c r="R252" s="150"/>
      <c r="S252" s="150"/>
      <c r="T252" s="150"/>
      <c r="U252" s="150"/>
      <c r="V252" s="150"/>
      <c r="W252" s="150"/>
      <c r="X252" s="150"/>
      <c r="Y252" s="150"/>
      <c r="Z252" s="150"/>
      <c r="AA252" s="150"/>
      <c r="AB252" s="150"/>
      <c r="AC252" s="150"/>
      <c r="AD252" s="150"/>
      <c r="AE252" s="150"/>
      <c r="AF252" s="150"/>
      <c r="AG252" s="150"/>
      <c r="AH252" s="150"/>
      <c r="AI252" s="150"/>
      <c r="AJ252" s="150"/>
      <c r="AK252" s="150"/>
      <c r="AL252" s="150"/>
      <c r="AM252" s="150"/>
      <c r="AN252" s="150"/>
      <c r="AO252" s="150"/>
      <c r="AP252" s="150"/>
      <c r="AQ252" s="150"/>
      <c r="AR252" s="150"/>
      <c r="AS252" s="150"/>
      <c r="AT252" s="150"/>
      <c r="AU252" s="150"/>
      <c r="AV252" s="150"/>
      <c r="AW252" s="150"/>
      <c r="AX252" s="150"/>
      <c r="AY252" s="150"/>
      <c r="AZ252" s="150"/>
      <c r="BA252" s="150"/>
      <c r="BB252" s="150"/>
      <c r="BC252" s="150"/>
      <c r="BD252" s="150"/>
      <c r="BE252" s="150"/>
      <c r="BF252" s="150"/>
      <c r="BG252" s="150"/>
      <c r="BH252" s="150"/>
      <c r="BI252" s="150"/>
      <c r="BJ252" s="150"/>
      <c r="BK252" s="150"/>
      <c r="BL252" s="150"/>
      <c r="BM252" s="150"/>
      <c r="BN252" s="150"/>
      <c r="BO252" s="150"/>
      <c r="BP252" s="150"/>
      <c r="BQ252" s="150"/>
      <c r="BR252" s="150"/>
      <c r="BS252" s="150"/>
      <c r="BT252" s="150"/>
      <c r="BU252" s="150"/>
      <c r="BV252" s="150"/>
      <c r="BW252" s="150"/>
      <c r="BX252" s="150"/>
      <c r="BY252" s="150"/>
      <c r="BZ252" s="150"/>
      <c r="CA252" s="150"/>
      <c r="CB252" s="150"/>
      <c r="CC252" s="150"/>
      <c r="CD252" s="150"/>
    </row>
    <row r="253" spans="1:82" s="149" customFormat="1" ht="15.75" customHeight="1">
      <c r="A253" s="169" t="s">
        <v>3</v>
      </c>
      <c r="B253" s="170" t="s">
        <v>4</v>
      </c>
      <c r="C253" s="169" t="s">
        <v>6</v>
      </c>
      <c r="D253" s="169" t="s">
        <v>7</v>
      </c>
      <c r="E253" s="169" t="s">
        <v>7</v>
      </c>
      <c r="F253" s="169" t="s">
        <v>8</v>
      </c>
      <c r="G253" s="169" t="s">
        <v>294</v>
      </c>
      <c r="H253" s="150"/>
      <c r="I253" s="150"/>
      <c r="J253" s="150"/>
      <c r="K253" s="150"/>
      <c r="L253" s="150"/>
      <c r="M253" s="150"/>
      <c r="N253" s="150"/>
      <c r="O253" s="150"/>
      <c r="P253" s="150"/>
      <c r="Q253" s="150"/>
      <c r="R253" s="150"/>
      <c r="S253" s="150"/>
      <c r="T253" s="150"/>
      <c r="U253" s="150"/>
      <c r="V253" s="150"/>
      <c r="W253" s="150"/>
      <c r="X253" s="150"/>
      <c r="Y253" s="150"/>
      <c r="Z253" s="150"/>
      <c r="AA253" s="150"/>
      <c r="AB253" s="150"/>
      <c r="AC253" s="150"/>
      <c r="AD253" s="150"/>
      <c r="AE253" s="150"/>
      <c r="AF253" s="150"/>
      <c r="AG253" s="150"/>
      <c r="AH253" s="150"/>
      <c r="AI253" s="150"/>
      <c r="AJ253" s="150"/>
      <c r="AK253" s="150"/>
      <c r="AL253" s="150"/>
      <c r="AM253" s="150"/>
      <c r="AN253" s="150"/>
      <c r="AO253" s="150"/>
      <c r="AP253" s="150"/>
      <c r="AQ253" s="150"/>
      <c r="AR253" s="150"/>
      <c r="AS253" s="150"/>
      <c r="AT253" s="150"/>
      <c r="AU253" s="150"/>
      <c r="AV253" s="150"/>
      <c r="AW253" s="150"/>
      <c r="AX253" s="150"/>
      <c r="AY253" s="150"/>
      <c r="AZ253" s="150"/>
      <c r="BA253" s="150"/>
      <c r="BB253" s="150"/>
      <c r="BC253" s="150"/>
      <c r="BD253" s="150"/>
      <c r="BE253" s="150"/>
      <c r="BF253" s="150"/>
      <c r="BG253" s="150"/>
      <c r="BH253" s="150"/>
      <c r="BI253" s="150"/>
      <c r="BJ253" s="150"/>
      <c r="BK253" s="150"/>
      <c r="BL253" s="150"/>
      <c r="BM253" s="150"/>
      <c r="BN253" s="150"/>
      <c r="BO253" s="150"/>
      <c r="BP253" s="150"/>
      <c r="BQ253" s="150"/>
      <c r="BR253" s="150"/>
      <c r="BS253" s="150"/>
      <c r="BT253" s="150"/>
      <c r="BU253" s="150"/>
      <c r="BV253" s="150"/>
      <c r="BW253" s="150"/>
      <c r="BX253" s="150"/>
      <c r="BY253" s="150"/>
      <c r="BZ253" s="150"/>
      <c r="CA253" s="150"/>
      <c r="CB253" s="150"/>
      <c r="CC253" s="150"/>
      <c r="CD253" s="150"/>
    </row>
    <row r="254" spans="1:7" s="150" customFormat="1" ht="15.75" customHeight="1" thickBot="1">
      <c r="A254" s="171"/>
      <c r="B254" s="172"/>
      <c r="C254" s="173"/>
      <c r="D254" s="174" t="s">
        <v>10</v>
      </c>
      <c r="E254" s="174" t="s">
        <v>11</v>
      </c>
      <c r="F254" s="174" t="s">
        <v>12</v>
      </c>
      <c r="G254" s="174" t="s">
        <v>295</v>
      </c>
    </row>
    <row r="255" spans="1:7" s="150" customFormat="1" ht="16.5" thickTop="1">
      <c r="A255" s="175">
        <v>90</v>
      </c>
      <c r="B255" s="175"/>
      <c r="C255" s="118" t="s">
        <v>172</v>
      </c>
      <c r="D255" s="83"/>
      <c r="E255" s="81"/>
      <c r="F255" s="82"/>
      <c r="G255" s="83"/>
    </row>
    <row r="256" spans="1:7" s="150" customFormat="1" ht="15.75">
      <c r="A256" s="106"/>
      <c r="B256" s="238"/>
      <c r="C256" s="106"/>
      <c r="D256" s="109"/>
      <c r="E256" s="110"/>
      <c r="F256" s="111"/>
      <c r="G256" s="109"/>
    </row>
    <row r="257" spans="1:7" s="150" customFormat="1" ht="15">
      <c r="A257" s="73"/>
      <c r="B257" s="239">
        <v>5311</v>
      </c>
      <c r="C257" s="73" t="s">
        <v>443</v>
      </c>
      <c r="D257" s="109">
        <v>13595</v>
      </c>
      <c r="E257" s="110">
        <v>14268.2</v>
      </c>
      <c r="F257" s="111">
        <v>12310.5</v>
      </c>
      <c r="G257" s="109">
        <f>(F257/E257)*100</f>
        <v>86.27927839531266</v>
      </c>
    </row>
    <row r="258" spans="1:7" s="150" customFormat="1" ht="16.5" thickBot="1">
      <c r="A258" s="247"/>
      <c r="B258" s="247"/>
      <c r="C258" s="263"/>
      <c r="D258" s="264"/>
      <c r="E258" s="265"/>
      <c r="F258" s="266"/>
      <c r="G258" s="264"/>
    </row>
    <row r="259" spans="1:7" s="150" customFormat="1" ht="18.75" customHeight="1" thickBot="1" thickTop="1">
      <c r="A259" s="191"/>
      <c r="B259" s="262"/>
      <c r="C259" s="261" t="s">
        <v>444</v>
      </c>
      <c r="D259" s="194">
        <f>SUM(D255:D258)</f>
        <v>13595</v>
      </c>
      <c r="E259" s="195">
        <f>SUM(E255:E258)</f>
        <v>14268.2</v>
      </c>
      <c r="F259" s="196">
        <f>SUM(F255:F258)</f>
        <v>12310.5</v>
      </c>
      <c r="G259" s="194">
        <f>(F259/E259)*100</f>
        <v>86.27927839531266</v>
      </c>
    </row>
    <row r="260" spans="1:7" s="150" customFormat="1" ht="15.75" customHeight="1">
      <c r="A260" s="149"/>
      <c r="B260" s="152"/>
      <c r="C260" s="197"/>
      <c r="D260" s="199"/>
      <c r="E260" s="199"/>
      <c r="F260" s="199"/>
      <c r="G260" s="199"/>
    </row>
    <row r="261" spans="1:7" s="150" customFormat="1" ht="15.75" customHeight="1" thickBot="1">
      <c r="A261" s="149"/>
      <c r="B261" s="152"/>
      <c r="C261" s="197"/>
      <c r="D261" s="199"/>
      <c r="E261" s="199"/>
      <c r="F261" s="199"/>
      <c r="G261" s="199"/>
    </row>
    <row r="262" spans="1:82" s="149" customFormat="1" ht="15.75" customHeight="1">
      <c r="A262" s="169" t="s">
        <v>3</v>
      </c>
      <c r="B262" s="170" t="s">
        <v>4</v>
      </c>
      <c r="C262" s="169" t="s">
        <v>6</v>
      </c>
      <c r="D262" s="169" t="s">
        <v>7</v>
      </c>
      <c r="E262" s="169" t="s">
        <v>7</v>
      </c>
      <c r="F262" s="169" t="s">
        <v>8</v>
      </c>
      <c r="G262" s="169" t="s">
        <v>294</v>
      </c>
      <c r="H262" s="150"/>
      <c r="I262" s="150"/>
      <c r="J262" s="150"/>
      <c r="K262" s="150"/>
      <c r="L262" s="150"/>
      <c r="M262" s="150"/>
      <c r="N262" s="150"/>
      <c r="O262" s="150"/>
      <c r="P262" s="150"/>
      <c r="Q262" s="150"/>
      <c r="R262" s="150"/>
      <c r="S262" s="150"/>
      <c r="T262" s="150"/>
      <c r="U262" s="150"/>
      <c r="V262" s="150"/>
      <c r="W262" s="150"/>
      <c r="X262" s="150"/>
      <c r="Y262" s="150"/>
      <c r="Z262" s="150"/>
      <c r="AA262" s="150"/>
      <c r="AB262" s="150"/>
      <c r="AC262" s="150"/>
      <c r="AD262" s="150"/>
      <c r="AE262" s="150"/>
      <c r="AF262" s="150"/>
      <c r="AG262" s="150"/>
      <c r="AH262" s="150"/>
      <c r="AI262" s="150"/>
      <c r="AJ262" s="150"/>
      <c r="AK262" s="150"/>
      <c r="AL262" s="150"/>
      <c r="AM262" s="150"/>
      <c r="AN262" s="150"/>
      <c r="AO262" s="150"/>
      <c r="AP262" s="150"/>
      <c r="AQ262" s="150"/>
      <c r="AR262" s="150"/>
      <c r="AS262" s="150"/>
      <c r="AT262" s="150"/>
      <c r="AU262" s="150"/>
      <c r="AV262" s="150"/>
      <c r="AW262" s="150"/>
      <c r="AX262" s="150"/>
      <c r="AY262" s="150"/>
      <c r="AZ262" s="150"/>
      <c r="BA262" s="150"/>
      <c r="BB262" s="150"/>
      <c r="BC262" s="150"/>
      <c r="BD262" s="150"/>
      <c r="BE262" s="150"/>
      <c r="BF262" s="150"/>
      <c r="BG262" s="150"/>
      <c r="BH262" s="150"/>
      <c r="BI262" s="150"/>
      <c r="BJ262" s="150"/>
      <c r="BK262" s="150"/>
      <c r="BL262" s="150"/>
      <c r="BM262" s="150"/>
      <c r="BN262" s="150"/>
      <c r="BO262" s="150"/>
      <c r="BP262" s="150"/>
      <c r="BQ262" s="150"/>
      <c r="BR262" s="150"/>
      <c r="BS262" s="150"/>
      <c r="BT262" s="150"/>
      <c r="BU262" s="150"/>
      <c r="BV262" s="150"/>
      <c r="BW262" s="150"/>
      <c r="BX262" s="150"/>
      <c r="BY262" s="150"/>
      <c r="BZ262" s="150"/>
      <c r="CA262" s="150"/>
      <c r="CB262" s="150"/>
      <c r="CC262" s="150"/>
      <c r="CD262" s="150"/>
    </row>
    <row r="263" spans="1:7" s="150" customFormat="1" ht="15.75" customHeight="1" thickBot="1">
      <c r="A263" s="171"/>
      <c r="B263" s="172"/>
      <c r="C263" s="173"/>
      <c r="D263" s="174" t="s">
        <v>10</v>
      </c>
      <c r="E263" s="174" t="s">
        <v>11</v>
      </c>
      <c r="F263" s="174" t="s">
        <v>12</v>
      </c>
      <c r="G263" s="174" t="s">
        <v>295</v>
      </c>
    </row>
    <row r="264" spans="1:7" s="150" customFormat="1" ht="16.5" thickTop="1">
      <c r="A264" s="175">
        <v>100</v>
      </c>
      <c r="B264" s="175"/>
      <c r="C264" s="20" t="s">
        <v>180</v>
      </c>
      <c r="D264" s="83"/>
      <c r="E264" s="81"/>
      <c r="F264" s="82"/>
      <c r="G264" s="83"/>
    </row>
    <row r="265" spans="1:7" s="150" customFormat="1" ht="15.75">
      <c r="A265" s="106"/>
      <c r="B265" s="238"/>
      <c r="C265" s="106" t="s">
        <v>181</v>
      </c>
      <c r="D265" s="109"/>
      <c r="E265" s="110"/>
      <c r="F265" s="111"/>
      <c r="G265" s="109"/>
    </row>
    <row r="266" spans="1:7" s="150" customFormat="1" ht="15.75">
      <c r="A266" s="106"/>
      <c r="B266" s="238"/>
      <c r="C266" s="106"/>
      <c r="D266" s="109"/>
      <c r="E266" s="110"/>
      <c r="F266" s="111"/>
      <c r="G266" s="109"/>
    </row>
    <row r="267" spans="1:7" s="150" customFormat="1" ht="15.75">
      <c r="A267" s="238"/>
      <c r="B267" s="267">
        <v>2169</v>
      </c>
      <c r="C267" s="268" t="s">
        <v>445</v>
      </c>
      <c r="D267" s="60">
        <v>300</v>
      </c>
      <c r="E267" s="26">
        <v>950</v>
      </c>
      <c r="F267" s="27">
        <v>642.1</v>
      </c>
      <c r="G267" s="109">
        <f>(F267/E267)*100</f>
        <v>67.58947368421053</v>
      </c>
    </row>
    <row r="268" spans="1:7" s="150" customFormat="1" ht="15">
      <c r="A268" s="44"/>
      <c r="B268" s="269">
        <v>3635</v>
      </c>
      <c r="C268" s="44" t="s">
        <v>332</v>
      </c>
      <c r="D268" s="74">
        <v>5000</v>
      </c>
      <c r="E268" s="22">
        <v>0</v>
      </c>
      <c r="F268" s="23">
        <v>0</v>
      </c>
      <c r="G268" s="109" t="e">
        <f>(F268/E268)*100</f>
        <v>#DIV/0!</v>
      </c>
    </row>
    <row r="269" spans="1:7" s="150" customFormat="1" ht="16.5" thickBot="1">
      <c r="A269" s="247"/>
      <c r="B269" s="270"/>
      <c r="C269" s="271"/>
      <c r="D269" s="272"/>
      <c r="E269" s="124"/>
      <c r="F269" s="125"/>
      <c r="G269" s="109"/>
    </row>
    <row r="270" spans="1:7" s="150" customFormat="1" ht="18.75" customHeight="1" thickBot="1" thickTop="1">
      <c r="A270" s="191"/>
      <c r="B270" s="262"/>
      <c r="C270" s="261" t="s">
        <v>446</v>
      </c>
      <c r="D270" s="194">
        <f>SUM(D264:D269)</f>
        <v>5300</v>
      </c>
      <c r="E270" s="195">
        <f>SUM(E264:E269)</f>
        <v>950</v>
      </c>
      <c r="F270" s="196">
        <f>SUM(F264:F269)</f>
        <v>642.1</v>
      </c>
      <c r="G270" s="194">
        <f>(F270/E270)*100</f>
        <v>67.58947368421053</v>
      </c>
    </row>
    <row r="271" spans="1:7" s="150" customFormat="1" ht="15.75" customHeight="1">
      <c r="A271" s="149"/>
      <c r="B271" s="152"/>
      <c r="C271" s="197"/>
      <c r="D271" s="199"/>
      <c r="E271" s="199"/>
      <c r="F271" s="199"/>
      <c r="G271" s="199"/>
    </row>
    <row r="272" spans="1:7" s="150" customFormat="1" ht="15.75" customHeight="1">
      <c r="A272" s="149"/>
      <c r="B272" s="152"/>
      <c r="C272" s="197"/>
      <c r="D272" s="199"/>
      <c r="E272" s="199"/>
      <c r="F272" s="199"/>
      <c r="G272" s="199"/>
    </row>
    <row r="273" s="150" customFormat="1" ht="15.75" customHeight="1" thickBot="1">
      <c r="B273" s="200"/>
    </row>
    <row r="274" spans="1:7" s="150" customFormat="1" ht="15.75">
      <c r="A274" s="169" t="s">
        <v>3</v>
      </c>
      <c r="B274" s="170" t="s">
        <v>4</v>
      </c>
      <c r="C274" s="169" t="s">
        <v>6</v>
      </c>
      <c r="D274" s="169" t="s">
        <v>7</v>
      </c>
      <c r="E274" s="169" t="s">
        <v>7</v>
      </c>
      <c r="F274" s="169" t="s">
        <v>8</v>
      </c>
      <c r="G274" s="169" t="s">
        <v>294</v>
      </c>
    </row>
    <row r="275" spans="1:7" s="150" customFormat="1" ht="15.75" customHeight="1" thickBot="1">
      <c r="A275" s="171"/>
      <c r="B275" s="172"/>
      <c r="C275" s="173"/>
      <c r="D275" s="174" t="s">
        <v>10</v>
      </c>
      <c r="E275" s="174" t="s">
        <v>11</v>
      </c>
      <c r="F275" s="174" t="s">
        <v>12</v>
      </c>
      <c r="G275" s="174" t="s">
        <v>295</v>
      </c>
    </row>
    <row r="276" spans="1:7" s="150" customFormat="1" ht="16.5" thickTop="1">
      <c r="A276" s="175">
        <v>110</v>
      </c>
      <c r="B276" s="175"/>
      <c r="C276" s="118" t="s">
        <v>184</v>
      </c>
      <c r="D276" s="83"/>
      <c r="E276" s="81"/>
      <c r="F276" s="82"/>
      <c r="G276" s="83"/>
    </row>
    <row r="277" spans="1:7" s="150" customFormat="1" ht="15" customHeight="1">
      <c r="A277" s="106"/>
      <c r="B277" s="238"/>
      <c r="C277" s="106"/>
      <c r="D277" s="109"/>
      <c r="E277" s="110"/>
      <c r="F277" s="111"/>
      <c r="G277" s="109"/>
    </row>
    <row r="278" spans="1:7" s="150" customFormat="1" ht="15" customHeight="1" hidden="1">
      <c r="A278" s="73"/>
      <c r="B278" s="239">
        <v>3611</v>
      </c>
      <c r="C278" s="73" t="s">
        <v>447</v>
      </c>
      <c r="D278" s="109"/>
      <c r="E278" s="110"/>
      <c r="F278" s="111"/>
      <c r="G278" s="109"/>
    </row>
    <row r="279" spans="1:7" s="150" customFormat="1" ht="15">
      <c r="A279" s="73"/>
      <c r="B279" s="239">
        <v>6310</v>
      </c>
      <c r="C279" s="73" t="s">
        <v>448</v>
      </c>
      <c r="D279" s="109">
        <v>3366</v>
      </c>
      <c r="E279" s="110">
        <v>3366</v>
      </c>
      <c r="F279" s="111">
        <v>3256.7</v>
      </c>
      <c r="G279" s="109">
        <f>(F279/E279)*100</f>
        <v>96.75282234105764</v>
      </c>
    </row>
    <row r="280" spans="1:7" s="150" customFormat="1" ht="15">
      <c r="A280" s="73"/>
      <c r="B280" s="239">
        <v>6399</v>
      </c>
      <c r="C280" s="73" t="s">
        <v>449</v>
      </c>
      <c r="D280" s="109">
        <v>13500</v>
      </c>
      <c r="E280" s="110">
        <v>17186.6</v>
      </c>
      <c r="F280" s="111">
        <v>16104.6</v>
      </c>
      <c r="G280" s="109">
        <f>(F280/E280)*100</f>
        <v>93.70439761209315</v>
      </c>
    </row>
    <row r="281" spans="1:7" s="150" customFormat="1" ht="15">
      <c r="A281" s="73"/>
      <c r="B281" s="239">
        <v>6402</v>
      </c>
      <c r="C281" s="73" t="s">
        <v>450</v>
      </c>
      <c r="D281" s="109">
        <v>0</v>
      </c>
      <c r="E281" s="110">
        <v>3697.8</v>
      </c>
      <c r="F281" s="111">
        <v>3697.6</v>
      </c>
      <c r="G281" s="109">
        <f>(F281/E281)*100</f>
        <v>99.99459137865757</v>
      </c>
    </row>
    <row r="282" spans="1:7" s="150" customFormat="1" ht="15">
      <c r="A282" s="73"/>
      <c r="B282" s="239">
        <v>6409</v>
      </c>
      <c r="C282" s="73" t="s">
        <v>451</v>
      </c>
      <c r="D282" s="109">
        <v>0</v>
      </c>
      <c r="E282" s="110">
        <v>0</v>
      </c>
      <c r="F282" s="111">
        <v>0</v>
      </c>
      <c r="G282" s="109" t="e">
        <f>(F282/E282)*100</f>
        <v>#DIV/0!</v>
      </c>
    </row>
    <row r="283" spans="1:7" s="155" customFormat="1" ht="20.25" customHeight="1">
      <c r="A283" s="118"/>
      <c r="B283" s="175">
        <v>6409</v>
      </c>
      <c r="C283" s="118" t="s">
        <v>452</v>
      </c>
      <c r="D283" s="273">
        <v>1850</v>
      </c>
      <c r="E283" s="274">
        <v>2021.2</v>
      </c>
      <c r="F283" s="205">
        <v>0</v>
      </c>
      <c r="G283" s="109">
        <f>(F283/E283)*100</f>
        <v>0</v>
      </c>
    </row>
    <row r="284" spans="1:7" s="150" customFormat="1" ht="15.75" thickBot="1">
      <c r="A284" s="249"/>
      <c r="B284" s="248"/>
      <c r="C284" s="249"/>
      <c r="D284" s="275"/>
      <c r="E284" s="276"/>
      <c r="F284" s="277"/>
      <c r="G284" s="275"/>
    </row>
    <row r="285" spans="1:7" s="150" customFormat="1" ht="18.75" customHeight="1" thickBot="1" thickTop="1">
      <c r="A285" s="191"/>
      <c r="B285" s="262"/>
      <c r="C285" s="261" t="s">
        <v>453</v>
      </c>
      <c r="D285" s="278">
        <f>SUM(D277:D283)</f>
        <v>18716</v>
      </c>
      <c r="E285" s="279">
        <f>SUM(E277:E283)</f>
        <v>26271.6</v>
      </c>
      <c r="F285" s="280">
        <f>SUM(F277:F283)</f>
        <v>23058.899999999998</v>
      </c>
      <c r="G285" s="194">
        <f>(F285/E285)*100</f>
        <v>87.77120540812132</v>
      </c>
    </row>
    <row r="286" spans="1:7" s="150" customFormat="1" ht="18.75" customHeight="1">
      <c r="A286" s="149"/>
      <c r="B286" s="152"/>
      <c r="C286" s="197"/>
      <c r="D286" s="199"/>
      <c r="E286" s="199"/>
      <c r="F286" s="199"/>
      <c r="G286" s="199"/>
    </row>
    <row r="287" spans="1:7" s="150" customFormat="1" ht="13.5" customHeight="1" hidden="1">
      <c r="A287" s="149"/>
      <c r="B287" s="152"/>
      <c r="C287" s="197"/>
      <c r="D287" s="199"/>
      <c r="E287" s="199"/>
      <c r="F287" s="199"/>
      <c r="G287" s="199"/>
    </row>
    <row r="288" spans="1:7" s="150" customFormat="1" ht="13.5" customHeight="1" hidden="1">
      <c r="A288" s="149"/>
      <c r="B288" s="152"/>
      <c r="C288" s="197"/>
      <c r="D288" s="199"/>
      <c r="E288" s="199"/>
      <c r="F288" s="199"/>
      <c r="G288" s="199"/>
    </row>
    <row r="289" spans="1:7" s="150" customFormat="1" ht="13.5" customHeight="1" hidden="1">
      <c r="A289" s="149"/>
      <c r="B289" s="152"/>
      <c r="C289" s="197"/>
      <c r="D289" s="199"/>
      <c r="E289" s="199"/>
      <c r="F289" s="199"/>
      <c r="G289" s="199"/>
    </row>
    <row r="290" spans="1:7" s="150" customFormat="1" ht="13.5" customHeight="1" hidden="1">
      <c r="A290" s="149"/>
      <c r="B290" s="152"/>
      <c r="C290" s="197"/>
      <c r="D290" s="199"/>
      <c r="E290" s="199"/>
      <c r="F290" s="199"/>
      <c r="G290" s="199"/>
    </row>
    <row r="291" spans="1:7" s="150" customFormat="1" ht="13.5" customHeight="1" hidden="1">
      <c r="A291" s="149"/>
      <c r="B291" s="152"/>
      <c r="C291" s="197"/>
      <c r="D291" s="199"/>
      <c r="E291" s="199"/>
      <c r="F291" s="199"/>
      <c r="G291" s="199"/>
    </row>
    <row r="292" spans="1:7" s="150" customFormat="1" ht="16.5" customHeight="1">
      <c r="A292" s="149"/>
      <c r="B292" s="152"/>
      <c r="C292" s="197"/>
      <c r="D292" s="199"/>
      <c r="E292" s="199"/>
      <c r="F292" s="199"/>
      <c r="G292" s="199"/>
    </row>
    <row r="293" spans="1:7" s="150" customFormat="1" ht="15.75" customHeight="1" thickBot="1">
      <c r="A293" s="149"/>
      <c r="B293" s="152"/>
      <c r="C293" s="197"/>
      <c r="D293" s="199"/>
      <c r="E293" s="199"/>
      <c r="F293" s="199"/>
      <c r="G293" s="199"/>
    </row>
    <row r="294" spans="1:7" s="150" customFormat="1" ht="15.75">
      <c r="A294" s="169" t="s">
        <v>3</v>
      </c>
      <c r="B294" s="170" t="s">
        <v>4</v>
      </c>
      <c r="C294" s="169" t="s">
        <v>6</v>
      </c>
      <c r="D294" s="169" t="s">
        <v>7</v>
      </c>
      <c r="E294" s="169" t="s">
        <v>7</v>
      </c>
      <c r="F294" s="169" t="s">
        <v>8</v>
      </c>
      <c r="G294" s="169" t="s">
        <v>294</v>
      </c>
    </row>
    <row r="295" spans="1:7" s="150" customFormat="1" ht="15.75" customHeight="1" thickBot="1">
      <c r="A295" s="171"/>
      <c r="B295" s="172"/>
      <c r="C295" s="173"/>
      <c r="D295" s="174" t="s">
        <v>10</v>
      </c>
      <c r="E295" s="174" t="s">
        <v>11</v>
      </c>
      <c r="F295" s="174" t="s">
        <v>12</v>
      </c>
      <c r="G295" s="174" t="s">
        <v>295</v>
      </c>
    </row>
    <row r="296" spans="1:7" s="150" customFormat="1" ht="16.5" thickTop="1">
      <c r="A296" s="175">
        <v>120</v>
      </c>
      <c r="B296" s="175"/>
      <c r="C296" s="118" t="s">
        <v>212</v>
      </c>
      <c r="D296" s="83"/>
      <c r="E296" s="81"/>
      <c r="F296" s="82"/>
      <c r="G296" s="83"/>
    </row>
    <row r="297" spans="1:7" s="150" customFormat="1" ht="15" customHeight="1">
      <c r="A297" s="106"/>
      <c r="B297" s="238"/>
      <c r="C297" s="72" t="s">
        <v>213</v>
      </c>
      <c r="D297" s="109"/>
      <c r="E297" s="110"/>
      <c r="F297" s="111"/>
      <c r="G297" s="109"/>
    </row>
    <row r="298" spans="1:7" s="150" customFormat="1" ht="15" customHeight="1">
      <c r="A298" s="106"/>
      <c r="B298" s="238"/>
      <c r="C298" s="72"/>
      <c r="D298" s="243"/>
      <c r="E298" s="244"/>
      <c r="F298" s="230"/>
      <c r="G298" s="109"/>
    </row>
    <row r="299" spans="1:7" s="150" customFormat="1" ht="15.75">
      <c r="A299" s="106"/>
      <c r="B299" s="239">
        <v>2310</v>
      </c>
      <c r="C299" s="73" t="s">
        <v>454</v>
      </c>
      <c r="D299" s="243">
        <v>30</v>
      </c>
      <c r="E299" s="244">
        <v>30</v>
      </c>
      <c r="F299" s="230">
        <v>0</v>
      </c>
      <c r="G299" s="109">
        <f aca="true" t="shared" si="6" ref="G299:G309">(F299/E299)*100</f>
        <v>0</v>
      </c>
    </row>
    <row r="300" spans="1:7" s="150" customFormat="1" ht="15.75" customHeight="1" hidden="1">
      <c r="A300" s="106"/>
      <c r="B300" s="239">
        <v>2321</v>
      </c>
      <c r="C300" s="73" t="s">
        <v>455</v>
      </c>
      <c r="D300" s="243">
        <v>0</v>
      </c>
      <c r="E300" s="244">
        <v>0</v>
      </c>
      <c r="F300" s="230"/>
      <c r="G300" s="109" t="e">
        <f t="shared" si="6"/>
        <v>#DIV/0!</v>
      </c>
    </row>
    <row r="301" spans="1:7" s="150" customFormat="1" ht="15">
      <c r="A301" s="73"/>
      <c r="B301" s="239">
        <v>3612</v>
      </c>
      <c r="C301" s="73" t="s">
        <v>456</v>
      </c>
      <c r="D301" s="109">
        <v>0</v>
      </c>
      <c r="E301" s="110">
        <v>8210.5</v>
      </c>
      <c r="F301" s="111">
        <v>7992.4</v>
      </c>
      <c r="G301" s="109">
        <f t="shared" si="6"/>
        <v>97.34364533219657</v>
      </c>
    </row>
    <row r="302" spans="1:7" s="150" customFormat="1" ht="15">
      <c r="A302" s="73"/>
      <c r="B302" s="239">
        <v>3613</v>
      </c>
      <c r="C302" s="73" t="s">
        <v>457</v>
      </c>
      <c r="D302" s="109">
        <v>0</v>
      </c>
      <c r="E302" s="110">
        <v>4126.3</v>
      </c>
      <c r="F302" s="111">
        <v>4016.8</v>
      </c>
      <c r="G302" s="109">
        <f t="shared" si="6"/>
        <v>97.34629086590893</v>
      </c>
    </row>
    <row r="303" spans="1:7" s="150" customFormat="1" ht="15">
      <c r="A303" s="73"/>
      <c r="B303" s="239">
        <v>3632</v>
      </c>
      <c r="C303" s="73" t="s">
        <v>377</v>
      </c>
      <c r="D303" s="109">
        <v>0</v>
      </c>
      <c r="E303" s="110">
        <v>960.3</v>
      </c>
      <c r="F303" s="111">
        <v>823.7</v>
      </c>
      <c r="G303" s="109">
        <f t="shared" si="6"/>
        <v>85.77527855878373</v>
      </c>
    </row>
    <row r="304" spans="1:7" s="150" customFormat="1" ht="15">
      <c r="A304" s="73"/>
      <c r="B304" s="239">
        <v>3634</v>
      </c>
      <c r="C304" s="73" t="s">
        <v>458</v>
      </c>
      <c r="D304" s="109">
        <v>0</v>
      </c>
      <c r="E304" s="110">
        <v>300</v>
      </c>
      <c r="F304" s="111">
        <v>299.9</v>
      </c>
      <c r="G304" s="109">
        <f t="shared" si="6"/>
        <v>99.96666666666665</v>
      </c>
    </row>
    <row r="305" spans="1:7" s="150" customFormat="1" ht="15">
      <c r="A305" s="73"/>
      <c r="B305" s="239">
        <v>3639</v>
      </c>
      <c r="C305" s="73" t="s">
        <v>459</v>
      </c>
      <c r="D305" s="109">
        <f>4638-3700</f>
        <v>938</v>
      </c>
      <c r="E305" s="110">
        <f>7999-6929</f>
        <v>1070</v>
      </c>
      <c r="F305" s="111">
        <f>5938.9-5092.7</f>
        <v>846.1999999999998</v>
      </c>
      <c r="G305" s="109">
        <f t="shared" si="6"/>
        <v>79.08411214953269</v>
      </c>
    </row>
    <row r="306" spans="1:7" s="150" customFormat="1" ht="15" customHeight="1" hidden="1">
      <c r="A306" s="73"/>
      <c r="B306" s="239">
        <v>3639</v>
      </c>
      <c r="C306" s="73" t="s">
        <v>460</v>
      </c>
      <c r="D306" s="109">
        <v>0</v>
      </c>
      <c r="E306" s="110">
        <v>0</v>
      </c>
      <c r="F306" s="111"/>
      <c r="G306" s="109" t="e">
        <f t="shared" si="6"/>
        <v>#DIV/0!</v>
      </c>
    </row>
    <row r="307" spans="1:7" s="150" customFormat="1" ht="15">
      <c r="A307" s="73"/>
      <c r="B307" s="239">
        <v>3639</v>
      </c>
      <c r="C307" s="73" t="s">
        <v>461</v>
      </c>
      <c r="D307" s="109">
        <v>3700</v>
      </c>
      <c r="E307" s="110">
        <v>6929</v>
      </c>
      <c r="F307" s="111">
        <v>5092.7</v>
      </c>
      <c r="G307" s="109">
        <f t="shared" si="6"/>
        <v>73.49834030884688</v>
      </c>
    </row>
    <row r="308" spans="1:7" s="150" customFormat="1" ht="15">
      <c r="A308" s="73"/>
      <c r="B308" s="239">
        <v>3729</v>
      </c>
      <c r="C308" s="73" t="s">
        <v>462</v>
      </c>
      <c r="D308" s="109">
        <v>1</v>
      </c>
      <c r="E308" s="110">
        <v>1</v>
      </c>
      <c r="F308" s="111">
        <v>0</v>
      </c>
      <c r="G308" s="109">
        <f t="shared" si="6"/>
        <v>0</v>
      </c>
    </row>
    <row r="309" spans="1:7" s="150" customFormat="1" ht="15">
      <c r="A309" s="253"/>
      <c r="B309" s="245">
        <v>6409</v>
      </c>
      <c r="C309" s="253" t="s">
        <v>463</v>
      </c>
      <c r="D309" s="243">
        <v>0</v>
      </c>
      <c r="E309" s="244">
        <v>0</v>
      </c>
      <c r="F309" s="230">
        <v>0</v>
      </c>
      <c r="G309" s="109" t="e">
        <f t="shared" si="6"/>
        <v>#DIV/0!</v>
      </c>
    </row>
    <row r="310" spans="1:7" s="150" customFormat="1" ht="15" customHeight="1" thickBot="1">
      <c r="A310" s="247"/>
      <c r="B310" s="247"/>
      <c r="C310" s="263"/>
      <c r="D310" s="275"/>
      <c r="E310" s="276"/>
      <c r="F310" s="277"/>
      <c r="G310" s="275"/>
    </row>
    <row r="311" spans="1:7" s="150" customFormat="1" ht="18.75" customHeight="1" thickBot="1" thickTop="1">
      <c r="A311" s="235"/>
      <c r="B311" s="262"/>
      <c r="C311" s="261" t="s">
        <v>464</v>
      </c>
      <c r="D311" s="278">
        <f>SUM(D299:D309)</f>
        <v>4669</v>
      </c>
      <c r="E311" s="279">
        <f>SUM(E299:E309)</f>
        <v>21627.1</v>
      </c>
      <c r="F311" s="280">
        <f>SUM(F299:F309)</f>
        <v>19071.7</v>
      </c>
      <c r="G311" s="194">
        <f>(F311/E311)*100</f>
        <v>88.18426881089006</v>
      </c>
    </row>
    <row r="312" spans="1:7" s="150" customFormat="1" ht="15.75" customHeight="1">
      <c r="A312" s="149"/>
      <c r="B312" s="152"/>
      <c r="C312" s="197"/>
      <c r="D312" s="199"/>
      <c r="E312" s="199"/>
      <c r="F312" s="199"/>
      <c r="G312" s="199"/>
    </row>
    <row r="313" spans="1:7" s="150" customFormat="1" ht="15.75" customHeight="1">
      <c r="A313" s="149"/>
      <c r="B313" s="152"/>
      <c r="C313" s="197"/>
      <c r="D313" s="199"/>
      <c r="E313" s="199"/>
      <c r="F313" s="199"/>
      <c r="G313" s="199"/>
    </row>
    <row r="314" spans="1:7" s="150" customFormat="1" ht="15.75" customHeight="1" thickBot="1">
      <c r="A314" s="149"/>
      <c r="B314" s="152"/>
      <c r="C314" s="197"/>
      <c r="D314" s="199"/>
      <c r="E314" s="199"/>
      <c r="F314" s="199"/>
      <c r="G314" s="199"/>
    </row>
    <row r="315" spans="1:7" s="150" customFormat="1" ht="15.75">
      <c r="A315" s="169" t="s">
        <v>3</v>
      </c>
      <c r="B315" s="170" t="s">
        <v>4</v>
      </c>
      <c r="C315" s="169" t="s">
        <v>6</v>
      </c>
      <c r="D315" s="169" t="s">
        <v>7</v>
      </c>
      <c r="E315" s="169" t="s">
        <v>7</v>
      </c>
      <c r="F315" s="169" t="s">
        <v>8</v>
      </c>
      <c r="G315" s="169" t="s">
        <v>294</v>
      </c>
    </row>
    <row r="316" spans="1:7" s="150" customFormat="1" ht="15.75" customHeight="1" thickBot="1">
      <c r="A316" s="171"/>
      <c r="B316" s="172"/>
      <c r="C316" s="173"/>
      <c r="D316" s="174" t="s">
        <v>10</v>
      </c>
      <c r="E316" s="174" t="s">
        <v>11</v>
      </c>
      <c r="F316" s="174" t="s">
        <v>12</v>
      </c>
      <c r="G316" s="174" t="s">
        <v>295</v>
      </c>
    </row>
    <row r="317" spans="1:7" s="150" customFormat="1" ht="16.5" thickTop="1">
      <c r="A317" s="175">
        <v>130</v>
      </c>
      <c r="B317" s="175"/>
      <c r="C317" s="20" t="s">
        <v>254</v>
      </c>
      <c r="D317" s="83"/>
      <c r="E317" s="81"/>
      <c r="F317" s="82"/>
      <c r="G317" s="83"/>
    </row>
    <row r="318" spans="1:7" s="150" customFormat="1" ht="15" customHeight="1">
      <c r="A318" s="106"/>
      <c r="B318" s="238"/>
      <c r="C318" s="106" t="s">
        <v>255</v>
      </c>
      <c r="D318" s="109"/>
      <c r="E318" s="110"/>
      <c r="F318" s="111"/>
      <c r="G318" s="109"/>
    </row>
    <row r="319" spans="1:7" s="150" customFormat="1" ht="15" customHeight="1">
      <c r="A319" s="106"/>
      <c r="B319" s="238"/>
      <c r="C319" s="106"/>
      <c r="D319" s="243"/>
      <c r="E319" s="244"/>
      <c r="F319" s="230"/>
      <c r="G319" s="109"/>
    </row>
    <row r="320" spans="1:7" s="150" customFormat="1" ht="15.75">
      <c r="A320" s="106"/>
      <c r="B320" s="239">
        <v>3612</v>
      </c>
      <c r="C320" s="73" t="s">
        <v>465</v>
      </c>
      <c r="D320" s="243">
        <v>9368</v>
      </c>
      <c r="E320" s="244">
        <v>1065.6</v>
      </c>
      <c r="F320" s="230">
        <v>1065.2</v>
      </c>
      <c r="G320" s="109">
        <f>(F320/E320)*100</f>
        <v>99.96246246246247</v>
      </c>
    </row>
    <row r="321" spans="1:7" s="150" customFormat="1" ht="15.75" customHeight="1" hidden="1">
      <c r="A321" s="106"/>
      <c r="B321" s="239">
        <v>3613</v>
      </c>
      <c r="C321" s="73" t="s">
        <v>457</v>
      </c>
      <c r="D321" s="243">
        <v>0</v>
      </c>
      <c r="E321" s="244">
        <v>0</v>
      </c>
      <c r="F321" s="230"/>
      <c r="G321" s="109" t="e">
        <f>(F321/E321)*100</f>
        <v>#DIV/0!</v>
      </c>
    </row>
    <row r="322" spans="1:7" s="150" customFormat="1" ht="15">
      <c r="A322" s="73"/>
      <c r="B322" s="239">
        <v>3613</v>
      </c>
      <c r="C322" s="73" t="s">
        <v>457</v>
      </c>
      <c r="D322" s="243">
        <v>4177</v>
      </c>
      <c r="E322" s="244">
        <v>142.6</v>
      </c>
      <c r="F322" s="230">
        <v>142.5</v>
      </c>
      <c r="G322" s="109">
        <f>(F322/E322)*100</f>
        <v>99.92987377279103</v>
      </c>
    </row>
    <row r="323" spans="1:7" s="150" customFormat="1" ht="15">
      <c r="A323" s="73"/>
      <c r="B323" s="239">
        <v>3634</v>
      </c>
      <c r="C323" s="73" t="s">
        <v>458</v>
      </c>
      <c r="D323" s="243">
        <v>300</v>
      </c>
      <c r="E323" s="244">
        <v>0</v>
      </c>
      <c r="F323" s="230">
        <v>0</v>
      </c>
      <c r="G323" s="109" t="e">
        <f>(F323/E323)*100</f>
        <v>#DIV/0!</v>
      </c>
    </row>
    <row r="324" spans="1:7" s="150" customFormat="1" ht="15" customHeight="1" hidden="1">
      <c r="A324" s="73"/>
      <c r="B324" s="239"/>
      <c r="C324" s="73"/>
      <c r="D324" s="243">
        <v>0</v>
      </c>
      <c r="E324" s="244">
        <v>0</v>
      </c>
      <c r="F324" s="230"/>
      <c r="G324" s="109" t="e">
        <f>(#REF!/E324)*100</f>
        <v>#REF!</v>
      </c>
    </row>
    <row r="325" spans="1:7" s="150" customFormat="1" ht="15" customHeight="1" hidden="1">
      <c r="A325" s="73"/>
      <c r="B325" s="239"/>
      <c r="C325" s="73"/>
      <c r="D325" s="243">
        <v>0</v>
      </c>
      <c r="E325" s="244">
        <v>0</v>
      </c>
      <c r="F325" s="230"/>
      <c r="G325" s="109" t="e">
        <f>(#REF!/E325)*100</f>
        <v>#REF!</v>
      </c>
    </row>
    <row r="326" spans="1:7" s="150" customFormat="1" ht="15" customHeight="1" hidden="1">
      <c r="A326" s="73"/>
      <c r="B326" s="239"/>
      <c r="C326" s="73"/>
      <c r="D326" s="243">
        <v>0</v>
      </c>
      <c r="E326" s="244">
        <v>0</v>
      </c>
      <c r="F326" s="230"/>
      <c r="G326" s="109" t="e">
        <f>(#REF!/E326)*100</f>
        <v>#REF!</v>
      </c>
    </row>
    <row r="327" spans="1:7" s="150" customFormat="1" ht="15" customHeight="1" hidden="1">
      <c r="A327" s="73"/>
      <c r="B327" s="239"/>
      <c r="C327" s="73"/>
      <c r="D327" s="243">
        <v>0</v>
      </c>
      <c r="E327" s="244">
        <v>0</v>
      </c>
      <c r="F327" s="230"/>
      <c r="G327" s="109" t="e">
        <f>(#REF!/E327)*100</f>
        <v>#REF!</v>
      </c>
    </row>
    <row r="328" spans="1:7" s="150" customFormat="1" ht="15" customHeight="1" hidden="1">
      <c r="A328" s="73"/>
      <c r="B328" s="239"/>
      <c r="C328" s="73"/>
      <c r="D328" s="243">
        <v>0</v>
      </c>
      <c r="E328" s="244">
        <v>0</v>
      </c>
      <c r="F328" s="230"/>
      <c r="G328" s="109" t="e">
        <f>(#REF!/E328)*100</f>
        <v>#REF!</v>
      </c>
    </row>
    <row r="329" spans="1:7" s="150" customFormat="1" ht="15" customHeight="1" hidden="1">
      <c r="A329" s="73"/>
      <c r="B329" s="239"/>
      <c r="C329" s="73"/>
      <c r="D329" s="243">
        <v>0</v>
      </c>
      <c r="E329" s="244">
        <v>0</v>
      </c>
      <c r="F329" s="230"/>
      <c r="G329" s="109" t="e">
        <f>(#REF!/E329)*100</f>
        <v>#REF!</v>
      </c>
    </row>
    <row r="330" spans="1:7" s="150" customFormat="1" ht="15" customHeight="1" thickBot="1">
      <c r="A330" s="247"/>
      <c r="B330" s="248"/>
      <c r="C330" s="263"/>
      <c r="D330" s="275"/>
      <c r="E330" s="276"/>
      <c r="F330" s="277"/>
      <c r="G330" s="109"/>
    </row>
    <row r="331" spans="1:7" s="150" customFormat="1" ht="18.75" customHeight="1" thickBot="1" thickTop="1">
      <c r="A331" s="235"/>
      <c r="B331" s="262"/>
      <c r="C331" s="261" t="s">
        <v>466</v>
      </c>
      <c r="D331" s="278">
        <f>SUM(D320:D329)</f>
        <v>13845</v>
      </c>
      <c r="E331" s="279">
        <f>SUM(E320:E329)</f>
        <v>1208.1999999999998</v>
      </c>
      <c r="F331" s="280">
        <f>SUM(F320:F330)</f>
        <v>1207.7</v>
      </c>
      <c r="G331" s="194">
        <f>(F331/E331)*100</f>
        <v>99.95861612315844</v>
      </c>
    </row>
    <row r="332" spans="1:7" s="150" customFormat="1" ht="15.75" customHeight="1">
      <c r="A332" s="149"/>
      <c r="B332" s="152"/>
      <c r="C332" s="197"/>
      <c r="D332" s="199"/>
      <c r="E332" s="199"/>
      <c r="F332" s="199"/>
      <c r="G332" s="199"/>
    </row>
    <row r="333" spans="1:7" s="150" customFormat="1" ht="15.75" customHeight="1" hidden="1">
      <c r="A333" s="149"/>
      <c r="B333" s="152"/>
      <c r="C333" s="197"/>
      <c r="D333" s="199"/>
      <c r="E333" s="199"/>
      <c r="F333" s="199"/>
      <c r="G333" s="199"/>
    </row>
    <row r="334" spans="1:7" s="150" customFormat="1" ht="15.75" customHeight="1" hidden="1">
      <c r="A334" s="149"/>
      <c r="B334" s="152"/>
      <c r="C334" s="197"/>
      <c r="D334" s="199"/>
      <c r="E334" s="199"/>
      <c r="F334" s="199"/>
      <c r="G334" s="199"/>
    </row>
    <row r="335" spans="1:7" s="150" customFormat="1" ht="15.75" customHeight="1">
      <c r="A335" s="149"/>
      <c r="B335" s="152"/>
      <c r="C335" s="197"/>
      <c r="D335" s="199"/>
      <c r="E335" s="199"/>
      <c r="F335" s="199"/>
      <c r="G335" s="199"/>
    </row>
    <row r="336" s="150" customFormat="1" ht="15.75" customHeight="1" thickBot="1"/>
    <row r="337" spans="1:7" s="150" customFormat="1" ht="15.75">
      <c r="A337" s="169" t="s">
        <v>3</v>
      </c>
      <c r="B337" s="170" t="s">
        <v>4</v>
      </c>
      <c r="C337" s="169" t="s">
        <v>6</v>
      </c>
      <c r="D337" s="169" t="s">
        <v>7</v>
      </c>
      <c r="E337" s="169" t="s">
        <v>7</v>
      </c>
      <c r="F337" s="169" t="s">
        <v>8</v>
      </c>
      <c r="G337" s="169" t="s">
        <v>294</v>
      </c>
    </row>
    <row r="338" spans="1:7" s="150" customFormat="1" ht="15.75" customHeight="1" thickBot="1">
      <c r="A338" s="171"/>
      <c r="B338" s="172"/>
      <c r="C338" s="173"/>
      <c r="D338" s="174" t="s">
        <v>10</v>
      </c>
      <c r="E338" s="174" t="s">
        <v>11</v>
      </c>
      <c r="F338" s="174" t="s">
        <v>12</v>
      </c>
      <c r="G338" s="174" t="s">
        <v>295</v>
      </c>
    </row>
    <row r="339" spans="1:7" s="150" customFormat="1" ht="38.25" customHeight="1" thickBot="1" thickTop="1">
      <c r="A339" s="261"/>
      <c r="B339" s="281"/>
      <c r="C339" s="282" t="s">
        <v>467</v>
      </c>
      <c r="D339" s="283">
        <f>SUM(D33,D112,D145,D190,D224,D241,D259,D270,D285,D311,D331)</f>
        <v>544183</v>
      </c>
      <c r="E339" s="284">
        <f>SUM(E33,E112,E145,E190,E224,E241,E259,E270,E285,E311,E331)</f>
        <v>598944.1999999998</v>
      </c>
      <c r="F339" s="285">
        <f>SUM(F33,F112,F145,F190,F224,F241,F259,F270,F285,F311,F331)</f>
        <v>503923.69999999995</v>
      </c>
      <c r="G339" s="286">
        <f>(F339/E339)*100</f>
        <v>84.13533347513842</v>
      </c>
    </row>
    <row r="340" spans="1:7" ht="15">
      <c r="A340" s="40"/>
      <c r="B340" s="40"/>
      <c r="C340" s="40"/>
      <c r="D340" s="40"/>
      <c r="E340" s="40"/>
      <c r="F340" s="40"/>
      <c r="G340" s="40"/>
    </row>
    <row r="341" spans="1:7" ht="15" customHeight="1" hidden="1">
      <c r="A341" s="40"/>
      <c r="B341" s="40"/>
      <c r="C341" s="40"/>
      <c r="D341" s="40"/>
      <c r="E341" s="40"/>
      <c r="F341" s="40"/>
      <c r="G341" s="40"/>
    </row>
    <row r="342" spans="1:7" ht="15" customHeight="1" hidden="1">
      <c r="A342" s="40"/>
      <c r="B342" s="40"/>
      <c r="C342" s="40" t="s">
        <v>468</v>
      </c>
      <c r="D342" s="41"/>
      <c r="E342" s="41"/>
      <c r="F342" s="41"/>
      <c r="G342" s="41"/>
    </row>
    <row r="343" spans="1:7" ht="15" customHeight="1" hidden="1">
      <c r="A343" s="40"/>
      <c r="B343" s="40"/>
      <c r="C343" s="40"/>
      <c r="D343" s="287">
        <f>SUM(D64,D66,D108,D306,D307)</f>
        <v>62982</v>
      </c>
      <c r="E343" s="287">
        <f>SUM(E64,E66,E108,E306,E307)</f>
        <v>98279.9</v>
      </c>
      <c r="F343" s="287">
        <f>SUM(F64,F66,F108,F306,F307)</f>
        <v>35823.200000000004</v>
      </c>
      <c r="G343" s="287" t="e">
        <f>SUM(G64,G66,G108,G306,G307)</f>
        <v>#DIV/0!</v>
      </c>
    </row>
    <row r="344" spans="1:7" ht="15" customHeight="1" hidden="1">
      <c r="A344" s="40"/>
      <c r="B344" s="40"/>
      <c r="C344" s="40"/>
      <c r="D344" s="40"/>
      <c r="E344" s="40"/>
      <c r="F344" s="40"/>
      <c r="G344" s="40"/>
    </row>
    <row r="345" spans="1:7" ht="15" customHeight="1" hidden="1">
      <c r="A345" s="40"/>
      <c r="B345" s="40"/>
      <c r="C345" s="40"/>
      <c r="D345" s="40"/>
      <c r="E345" s="40"/>
      <c r="F345" s="40"/>
      <c r="G345" s="40"/>
    </row>
    <row r="346" spans="1:7" ht="15">
      <c r="A346" s="40"/>
      <c r="B346" s="40"/>
      <c r="C346" s="40"/>
      <c r="D346" s="40"/>
      <c r="E346" s="40"/>
      <c r="F346" s="40"/>
      <c r="G346" s="40"/>
    </row>
    <row r="347" spans="1:7" ht="15">
      <c r="A347" s="40"/>
      <c r="B347" s="40"/>
      <c r="C347" s="40"/>
      <c r="D347" s="40"/>
      <c r="E347" s="40"/>
      <c r="F347" s="40"/>
      <c r="G347" s="40"/>
    </row>
    <row r="348" spans="1:7" ht="15">
      <c r="A348" s="40"/>
      <c r="B348" s="40"/>
      <c r="C348" s="41"/>
      <c r="D348" s="40"/>
      <c r="E348" s="40"/>
      <c r="F348" s="40"/>
      <c r="G348" s="40"/>
    </row>
    <row r="349" spans="1:7" ht="15">
      <c r="A349" s="40"/>
      <c r="B349" s="40"/>
      <c r="C349" s="40"/>
      <c r="D349" s="40"/>
      <c r="E349" s="40"/>
      <c r="F349" s="40"/>
      <c r="G349" s="40"/>
    </row>
    <row r="350" spans="1:7" ht="15">
      <c r="A350" s="40"/>
      <c r="B350" s="40"/>
      <c r="C350" s="40"/>
      <c r="D350" s="40"/>
      <c r="E350" s="40"/>
      <c r="F350" s="40"/>
      <c r="G350" s="40"/>
    </row>
    <row r="351" spans="1:7" ht="15">
      <c r="A351" s="40"/>
      <c r="B351" s="40"/>
      <c r="C351" s="40"/>
      <c r="D351" s="40"/>
      <c r="E351" s="40"/>
      <c r="F351" s="40"/>
      <c r="G351" s="40"/>
    </row>
    <row r="352" spans="1:7" ht="15">
      <c r="A352" s="40"/>
      <c r="B352" s="40"/>
      <c r="C352" s="40"/>
      <c r="D352" s="40"/>
      <c r="E352" s="40"/>
      <c r="F352" s="40"/>
      <c r="G352" s="40"/>
    </row>
    <row r="353" spans="1:7" ht="15">
      <c r="A353" s="40"/>
      <c r="B353" s="40"/>
      <c r="C353" s="40"/>
      <c r="D353" s="40"/>
      <c r="E353" s="40"/>
      <c r="F353" s="40"/>
      <c r="G353" s="40"/>
    </row>
    <row r="354" spans="1:7" ht="15">
      <c r="A354" s="40"/>
      <c r="B354" s="40"/>
      <c r="C354" s="40"/>
      <c r="D354" s="40"/>
      <c r="E354" s="40"/>
      <c r="F354" s="40"/>
      <c r="G354" s="40"/>
    </row>
    <row r="355" spans="1:7" ht="15">
      <c r="A355" s="40"/>
      <c r="B355" s="40"/>
      <c r="C355" s="40"/>
      <c r="D355" s="40"/>
      <c r="E355" s="40"/>
      <c r="F355" s="40"/>
      <c r="G355" s="40"/>
    </row>
    <row r="356" spans="1:7" ht="15">
      <c r="A356" s="40"/>
      <c r="B356" s="40"/>
      <c r="C356" s="40"/>
      <c r="D356" s="40"/>
      <c r="E356" s="40"/>
      <c r="F356" s="40"/>
      <c r="G356" s="40"/>
    </row>
    <row r="357" spans="1:7" ht="15">
      <c r="A357" s="40"/>
      <c r="B357" s="40"/>
      <c r="C357" s="40"/>
      <c r="D357" s="40"/>
      <c r="E357" s="40"/>
      <c r="F357" s="40"/>
      <c r="G357" s="40"/>
    </row>
    <row r="358" spans="1:7" ht="15">
      <c r="A358" s="40"/>
      <c r="B358" s="40"/>
      <c r="C358" s="40"/>
      <c r="D358" s="40"/>
      <c r="E358" s="40"/>
      <c r="F358" s="40"/>
      <c r="G358" s="40"/>
    </row>
    <row r="359" spans="1:7" ht="15">
      <c r="A359" s="40"/>
      <c r="B359" s="40"/>
      <c r="C359" s="40"/>
      <c r="D359" s="40"/>
      <c r="E359" s="40"/>
      <c r="F359" s="40"/>
      <c r="G359" s="40"/>
    </row>
    <row r="360" spans="1:7" ht="15">
      <c r="A360" s="40"/>
      <c r="B360" s="40"/>
      <c r="C360" s="40"/>
      <c r="D360" s="40"/>
      <c r="E360" s="40"/>
      <c r="F360" s="40"/>
      <c r="G360" s="40"/>
    </row>
    <row r="361" spans="1:7" ht="15">
      <c r="A361" s="40"/>
      <c r="B361" s="40"/>
      <c r="C361" s="40"/>
      <c r="D361" s="40"/>
      <c r="E361" s="40"/>
      <c r="F361" s="40"/>
      <c r="G361" s="40"/>
    </row>
    <row r="362" spans="1:7" ht="15">
      <c r="A362" s="40"/>
      <c r="B362" s="40"/>
      <c r="C362" s="40"/>
      <c r="D362" s="40"/>
      <c r="E362" s="40"/>
      <c r="F362" s="40"/>
      <c r="G362" s="40"/>
    </row>
  </sheetData>
  <sheetProtection/>
  <printOptions/>
  <pageMargins left="0.2362204724409449" right="0.31496062992125984" top="0.2755905511811024" bottom="0.4724409448818898" header="0.31496062992125984" footer="0.3543307086614173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Slatinská</dc:creator>
  <cp:keywords/>
  <dc:description/>
  <cp:lastModifiedBy>Milan Hošek</cp:lastModifiedBy>
  <cp:lastPrinted>2012-01-23T14:15:49Z</cp:lastPrinted>
  <dcterms:created xsi:type="dcterms:W3CDTF">2012-01-23T14:10:22Z</dcterms:created>
  <dcterms:modified xsi:type="dcterms:W3CDTF">2012-02-22T06:26:09Z</dcterms:modified>
  <cp:category/>
  <cp:version/>
  <cp:contentType/>
  <cp:contentStatus/>
</cp:coreProperties>
</file>