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10005" activeTab="2"/>
  </bookViews>
  <sheets>
    <sheet name="Doplň. ukaz. 6_2012" sheetId="1" r:id="rId1"/>
    <sheet name="Město_příjmy" sheetId="2" r:id="rId2"/>
    <sheet name="Město_výdaje " sheetId="3" r:id="rId3"/>
  </sheets>
  <definedNames/>
  <calcPr fullCalcOnLoad="1"/>
</workbook>
</file>

<file path=xl/sharedStrings.xml><?xml version="1.0" encoding="utf-8"?>
<sst xmlns="http://schemas.openxmlformats.org/spreadsheetml/2006/main" count="728" uniqueCount="430">
  <si>
    <t>Kraj: Jihomoravský</t>
  </si>
  <si>
    <t>Okres: Břeclav</t>
  </si>
  <si>
    <t>Město: Břeclav</t>
  </si>
  <si>
    <t xml:space="preserve">                    Tabulka doplňujících ukazatelů za období 6/2012</t>
  </si>
  <si>
    <t>v tis. Kč</t>
  </si>
  <si>
    <t>TEXT</t>
  </si>
  <si>
    <t>Rozpočet schválený</t>
  </si>
  <si>
    <t>Rozpočet upravený</t>
  </si>
  <si>
    <t>Skutečnost</t>
  </si>
  <si>
    <t>minus konsolidace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</si>
  <si>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</si>
  <si>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</si>
  <si>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</si>
  <si>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</si>
  <si>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</si>
  <si>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</si>
  <si>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</si>
  <si>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</si>
  <si>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</si>
  <si>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</si>
  <si>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</si>
  <si>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</si>
  <si>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</si>
  <si>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</si>
  <si>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>Město Břeclav</t>
  </si>
  <si>
    <t>ROZPOČET PŘÍJMŮ NA ROK 2012</t>
  </si>
  <si>
    <t>ORJ</t>
  </si>
  <si>
    <t>Paragraf</t>
  </si>
  <si>
    <t>Položka</t>
  </si>
  <si>
    <t>Text</t>
  </si>
  <si>
    <t>Rozpočet</t>
  </si>
  <si>
    <t>%</t>
  </si>
  <si>
    <t>schválený</t>
  </si>
  <si>
    <t>upravený</t>
  </si>
  <si>
    <t>1-6/2012</t>
  </si>
  <si>
    <t>plnění</t>
  </si>
  <si>
    <t>ODBOR ŠKOLSTVÍ, KULT., MLÁDEŽE A SPORTU</t>
  </si>
  <si>
    <t xml:space="preserve">Místní poplatek ze vstupného </t>
  </si>
  <si>
    <t>Správní poplatky</t>
  </si>
  <si>
    <t>Ostat. neinv. přijaté transfery ze SR-Měst. knih. - rozvoj infosítě</t>
  </si>
  <si>
    <t>Ostat. neinv. přijaté transfery ze SR- na kulturní akce</t>
  </si>
  <si>
    <t xml:space="preserve">Neinvestiční přijaté transfery od obcí na žáka </t>
  </si>
  <si>
    <t>Neinvestič. přij. dotace od krajů - Podpora profes. rozv. pedagogů</t>
  </si>
  <si>
    <t>Investič. přij. dotace od krajů - Podpora profes. rozvoje pedagogů</t>
  </si>
  <si>
    <t xml:space="preserve">Příjmy z poskyt. služeb - TIC </t>
  </si>
  <si>
    <t xml:space="preserve">Příjmy z prodeje zboží - TIC </t>
  </si>
  <si>
    <t>Sankční platby od jiných subjektů - TIC</t>
  </si>
  <si>
    <t>Přijaté nekapitálové příspěvky a náhrady - TIC</t>
  </si>
  <si>
    <t>Ostatní nedaňové příjmy jinde nezařazené - TIC</t>
  </si>
  <si>
    <t>Odvody příspěvkových organizací - MŠ</t>
  </si>
  <si>
    <t>Ost. nedaň. příjmy - ZŠ -bude proveden přesun rozp. do 4121 dle smluv</t>
  </si>
  <si>
    <t>Příjmy z pronájmu ost. nemovitostí - kino</t>
  </si>
  <si>
    <t>Příjmy z pronájmu movitých věcí-kino</t>
  </si>
  <si>
    <t>Přijaté nekapitálové příspěvky - kino</t>
  </si>
  <si>
    <t>Ostatní nedaňové příjmy z kulturních akcí</t>
  </si>
  <si>
    <t>Ostatní přijaté  vratky transferů - knihovna</t>
  </si>
  <si>
    <t>Přijaté pojistné náhrady - činnosti muzeí a galerií</t>
  </si>
  <si>
    <t>Přijaté nekapitálové příspěvky - ostatní zál. kultury</t>
  </si>
  <si>
    <t>Sankční platby od jiných subjektů - památková péče</t>
  </si>
  <si>
    <t>Přijaté nekapitálové příspěvky - památková péče</t>
  </si>
  <si>
    <t>Příjmy z poskytovaných služeb</t>
  </si>
  <si>
    <t>Příjmy z pronájmu movitých věcí</t>
  </si>
  <si>
    <t>Přijaté neinvestiční dary - na ples, apod.</t>
  </si>
  <si>
    <t>Přijaté nekapitálové příspěvky - ples</t>
  </si>
  <si>
    <t>Přijaté nekapitálové příspěvky</t>
  </si>
  <si>
    <t>Odvody příspěvkových organizací - TEREZA</t>
  </si>
  <si>
    <t>Přijaté nekapitálové příspěvky - Sportovní zařízení v maj. obce</t>
  </si>
  <si>
    <t>Ostatní nedaňové příjmy - Sportovní zařízení v maj. obce</t>
  </si>
  <si>
    <t>Příjmy z pronájmu ost. nemovit. a jejich částí-sport. zař. v maj. obce</t>
  </si>
  <si>
    <t>Příjmy z pronájmu movitých věcí-sport. zař. v maj. obce</t>
  </si>
  <si>
    <t>Ostatní přijaté vratky transferů - Tereza Břeclav</t>
  </si>
  <si>
    <t>Přijaté nekapitálové příspěvky a náhrady - sport. zařízení v maj. obce</t>
  </si>
  <si>
    <t>Příjmy z pronájmu nemovitého maj. - Ostatní tělových. čin.</t>
  </si>
  <si>
    <t>Ostatní tělovýchovná činnost</t>
  </si>
  <si>
    <t>Příjmy z pronájmu ost.nem. - využití vol. času dětí a mlád.</t>
  </si>
  <si>
    <t>Ostatní přijaté  vratky transferů - využití volného času dětí a ml.</t>
  </si>
  <si>
    <t>Přijaté nekapitálové příspěvky - využití vol. času dětí a ml.</t>
  </si>
  <si>
    <t xml:space="preserve">Ostat. přij. vratky transferů - ostat. zájmová činnost </t>
  </si>
  <si>
    <t>Sankční platby od jiných subjektů - činnost místní správy</t>
  </si>
  <si>
    <t>Neidentifikované příjmy</t>
  </si>
  <si>
    <t>PŘÍJMY ORJ 10 CELKEM</t>
  </si>
  <si>
    <t xml:space="preserve">ODBOR ROZVOJE  A SPRÁVY              </t>
  </si>
  <si>
    <t>Splátky půjčených prostředků - SOJM</t>
  </si>
  <si>
    <t>Ostat. neinv. přij. transfery ze SR a ESF - aktiv. politika zaměst.</t>
  </si>
  <si>
    <t>Ost. neinv. přij. transfery ze SR - prevence kriminality</t>
  </si>
  <si>
    <t>Neinv. přij. transfery od krajů - prevence kriminality</t>
  </si>
  <si>
    <t>Ost. neinv. přij. transfery ze SR - Rozvoj e-governmentu v obcích</t>
  </si>
  <si>
    <t>Inv. přij. transfery ze stát. fondů - SF kinematogr. -Digitalizace kina-dopl.</t>
  </si>
  <si>
    <t>Inv. přij. transfery ze stát. fondů - OPŽP- MěÚ Břeclav-okna, zateplení</t>
  </si>
  <si>
    <t>Inv. přij. transfery ze stát. fondů - OPŽP - Domov seniorů-okna, zateplení</t>
  </si>
  <si>
    <t>Ostat. investič. přij. transf. ze SR-MěÚ Břeclav</t>
  </si>
  <si>
    <t>Ostat. investič. přij. transf. ze SR-Domov seniorů Břeclav</t>
  </si>
  <si>
    <t>Ostat. investič. přij. transf. ze SR-IPRM Valtická - úprava veř. prostr.</t>
  </si>
  <si>
    <t>Ostat. investič. přij. transf. ze SR-Rozvoj e-Governmentu v obcích</t>
  </si>
  <si>
    <t>Ostat. investič. přij. transf. ze SR-IOP-Územní plán</t>
  </si>
  <si>
    <t>Inv. přij. transf. od region. rad - SR</t>
  </si>
  <si>
    <t>Inv. přij. transf. od region. rad - EU</t>
  </si>
  <si>
    <t>Přijaté pojistné náhrady - silnice</t>
  </si>
  <si>
    <t>Přijaté nekapitál. přísp. a náhrady - silnice</t>
  </si>
  <si>
    <t>Přijaté neinvestiční dary - ostatní záležit. pozem. komunikací</t>
  </si>
  <si>
    <t>Přijaté nekapítál. přísp. a náhrady - ostatní záležit. pozem. komunikací</t>
  </si>
  <si>
    <t>Přijaté nekapitál. přísp. a náhrady - veřejné osvětlení</t>
  </si>
  <si>
    <t>Přijaté nekapitál. přísp. a náhrady - využív. a zneškod. komun. odpadů</t>
  </si>
  <si>
    <t>PŘÍJMY ORJ 20 CELKEM</t>
  </si>
  <si>
    <t>ODBOR KANCELÁŘE TAJEMNÍKA</t>
  </si>
  <si>
    <t>Splátky půjček ze sociálního fondu</t>
  </si>
  <si>
    <t>Neinvestič. přij. transf. ze SR-volby do Parlamentu ČR</t>
  </si>
  <si>
    <t>Neinvestič. přij. transf. ze SR-volby do zastupitelstev ÚSC</t>
  </si>
  <si>
    <t>Neinvestič. přij. transf. ze SR-výk. st. spr. -sociálně-práv. ochr. dětí</t>
  </si>
  <si>
    <t>Neinvestiční přij. transfery od obcí a krajů</t>
  </si>
  <si>
    <t>Neinvestiční přij. transfery od krajů - JSDH</t>
  </si>
  <si>
    <t xml:space="preserve">Převody z ostatních vlastních fondů </t>
  </si>
  <si>
    <t xml:space="preserve">Investiční přijaté transfery ze SR </t>
  </si>
  <si>
    <t xml:space="preserve">Investič. příj. transfery od krajů </t>
  </si>
  <si>
    <t>Příjmy z poskyt. služeb -rozhlas a televize</t>
  </si>
  <si>
    <t>Příjmy z poskyt. služeb - ostat. zál. sdělovacích prostředků</t>
  </si>
  <si>
    <t>Příjmy z pronájmu ost. nemovitostí - požární ochrana</t>
  </si>
  <si>
    <t>Přijaté nekapitálové příspěvky a náhrady - požární ochrana</t>
  </si>
  <si>
    <t>Příjmy z prodeje ostatního hmot. dlouhodob. maj. - požární ochrana</t>
  </si>
  <si>
    <t>Příjmy z poskytovaných služeb - místní relace - § vnitřní správa</t>
  </si>
  <si>
    <t>Příjmy z pronájmu ostatních nemovitostí - vnitřní správa</t>
  </si>
  <si>
    <t>Přijaté sankční poplatky</t>
  </si>
  <si>
    <t>Příjmy z prodeje krátkodobého a drobného majetku</t>
  </si>
  <si>
    <t>Příjmy z pronájmu movitých věcí -vnitřní správa</t>
  </si>
  <si>
    <t>Přijaté neinvestiční dary</t>
  </si>
  <si>
    <t>Přijaté pojistné náhrady-vnitřní správa</t>
  </si>
  <si>
    <t>Přijaté nekapitálové příspěvky a náhrady - vnitřní správa</t>
  </si>
  <si>
    <t>Ostatní nedaňové příjmy - vnitřní správa</t>
  </si>
  <si>
    <t>Příjmy z prodeje ostat. hmot dlouhodob. majetku - vnitřní správa</t>
  </si>
  <si>
    <t>PŘÍJMY ORJ 30 CELKEM</t>
  </si>
  <si>
    <t>ODBOR SOCIÁLNÍCH VĚCÍ</t>
  </si>
  <si>
    <t>Splátky půjčených prostředků od obyvatelstva</t>
  </si>
  <si>
    <t xml:space="preserve">Ost. neinvest.přij. transfery ze SR </t>
  </si>
  <si>
    <t>Ost. neinv. přij. transfery od krajů - komunitní plánování</t>
  </si>
  <si>
    <t>Přijaté nekapitálové příspěvky-ost. čin. ve zdravotnictví</t>
  </si>
  <si>
    <t>Ostatní přijaté vratky transferů-příspěvek na živobytí</t>
  </si>
  <si>
    <t>Ostatní přijaté vratky transferů-ost. dávky sociální pomoci</t>
  </si>
  <si>
    <t>Ostatní příjaté vratky transferů-příspěvek na péči</t>
  </si>
  <si>
    <t>Ostatní přijaté vratky transferů - ost. soc. péče a pomoc dět.</t>
  </si>
  <si>
    <t>Přijaté nekapitálové příspěvky-ost. soc. péče a pomoc dětem</t>
  </si>
  <si>
    <t>Sociál. péče a pomoc přistěhovalcům a etnikům - přijaté náhrady</t>
  </si>
  <si>
    <t>Ostatní přijaté vratky transferů-ost. soc. péče a pomoc  ost. skup.</t>
  </si>
  <si>
    <t>Příjmy z poskytování služeb a výrobků</t>
  </si>
  <si>
    <t xml:space="preserve">Příjmy z poskyt. služeb - ref. mzdy </t>
  </si>
  <si>
    <t>Přijaté sankční poplatky od jiných subjektů</t>
  </si>
  <si>
    <t>PŘÍJMY ORJ 50 CELKEM</t>
  </si>
  <si>
    <t>ODBOR ŽIVOTNÍHO PROSTŘEDÍ</t>
  </si>
  <si>
    <t>Poplatek za vypouštění škodlivých látek do ovzduší</t>
  </si>
  <si>
    <t>Poplatek za uložení odpadů</t>
  </si>
  <si>
    <t>Odvody za odnětí zemědělské půdy</t>
  </si>
  <si>
    <t>Poplatky za odnětí pozemku ze zeměd. půd. fondu</t>
  </si>
  <si>
    <t>Ostat. neinv. transf. ze SR-Výsadba min. podílu zpev. a melior.dřevin</t>
  </si>
  <si>
    <t>Ostat. neinv. transf. ze SR - odbor. les. hosp.,zvýš.nákl. výsadbu</t>
  </si>
  <si>
    <t>Ostat. investič. přij. transfery ze SR - zprac. lesních osnov</t>
  </si>
  <si>
    <t xml:space="preserve">Příjmy z pronájmu ostat. nemovit. a jejich částí - Útulek Bulhary </t>
  </si>
  <si>
    <t>Úhrada z vydobývaného prostoru</t>
  </si>
  <si>
    <t>Přijaté neinvestiční dary - ostat. čin. k ochraně přírody a krajiny</t>
  </si>
  <si>
    <t>Přijaté nekapitálové příspěvky - náklady řízení</t>
  </si>
  <si>
    <t>Ostatní nedaňové příjmy jinde nezařazené</t>
  </si>
  <si>
    <t>PŘÍJMY ORJ 60 CELKEM</t>
  </si>
  <si>
    <t>ODBOR SPRÁVNÍCH VĚCÍ A DOPRAVY</t>
  </si>
  <si>
    <t>Příjmy za zkoušky z odborné způsobilosti (řidičská oprávnění)</t>
  </si>
  <si>
    <t>Ost. odvody z vybr. čin. a služ. j. n.</t>
  </si>
  <si>
    <t>Osstat. neinv. přij. transf. ze SR - Centrál. registr vozidel-výpoč. tech.</t>
  </si>
  <si>
    <t>Neinvestiční přijaté transfery od obcí - veřejnopráv. sml. - přestupky</t>
  </si>
  <si>
    <t>Neinvestiční přijaté transfery od krajů - ztráta z poskyt. žákovského jízd.</t>
  </si>
  <si>
    <t>Přijaté nekapitálové příspěvky jinde nezařaz.-ostat. zál. v pozem. kom.</t>
  </si>
  <si>
    <t>Ostatní nedaňové příjmy jinde nezařazené-ostat. zál. pozem. komunik.</t>
  </si>
  <si>
    <t>Sankční poplatky-ostat. zál. v dopravě</t>
  </si>
  <si>
    <t>Ostat. nedaňové příjmy jinde nezařazené-odbor správ. věcí a dopr.</t>
  </si>
  <si>
    <t>PŘÍJMY ORJ 80 CELKEM</t>
  </si>
  <si>
    <t>MĚSTSKÁ POLICIE</t>
  </si>
  <si>
    <t>Neinv. příjaté dodace od obcí - veřejnoprávní smlouvy</t>
  </si>
  <si>
    <t>Sankční poplatky</t>
  </si>
  <si>
    <t>Příjmy z prodeje ostat. hmot. dlouhodob. majetku</t>
  </si>
  <si>
    <t>Přijaté pojistné náhrady</t>
  </si>
  <si>
    <t>Přijaté nekapitálové příspěvky jinde nezařazené-městská policie</t>
  </si>
  <si>
    <t>Ostatní činnosti - neidentifikované platby</t>
  </si>
  <si>
    <t>PŘÍJMY ORJ 90 CELKEM</t>
  </si>
  <si>
    <t>ODBOR STAVEBNÍHO ŘÁDU A OBECNÍHO ŽIVNOSTEN. ÚŘADU</t>
  </si>
  <si>
    <t>Ostatní inv.přijaté transfery ze SR</t>
  </si>
  <si>
    <t>Přijaté příspěvky na investice</t>
  </si>
  <si>
    <t>Přijaté nekapitálové příspěvky jinde nezařazené</t>
  </si>
  <si>
    <t>PŘÍJMY ORJ 100 CELKEM</t>
  </si>
  <si>
    <t>ODBOR EKONOMICKÝ</t>
  </si>
  <si>
    <t>Daň z příjmu fyz. osob ze závislé činnosti a funkč. pož.</t>
  </si>
  <si>
    <t>Daň z příjmu fyz. osob ze samostat. výděl. činnosti</t>
  </si>
  <si>
    <t>Daň z příjmu fyz. osob podle zvl. sazby</t>
  </si>
  <si>
    <t>Daň z příjmu právnických osob</t>
  </si>
  <si>
    <t>Daň z příjmu právnických osob za obce</t>
  </si>
  <si>
    <t>Daň z přidané hodnoty</t>
  </si>
  <si>
    <t>Místní poplatek za komunální odpad (do r. 2011 pol. 1337)</t>
  </si>
  <si>
    <t>Místní poplatek ze psa</t>
  </si>
  <si>
    <t>Místní poplatek za lázeňský a rekreační pobyt</t>
  </si>
  <si>
    <t>Místní poplatek za užívání veřejného prostranství</t>
  </si>
  <si>
    <t>Místní poplatek za ubytovací kapacitu</t>
  </si>
  <si>
    <t>Místní poplatek za provoz výher. hracích přístrojů</t>
  </si>
  <si>
    <t>Zrušené místní poplatky-dopl.min.let-komunální odpad</t>
  </si>
  <si>
    <t>Odvod výtěžku z provozování loterií  aj. podob. her (pol. 1351+1355)</t>
  </si>
  <si>
    <t>Správní poplatky z VHP</t>
  </si>
  <si>
    <t>Daň z nemovitostí</t>
  </si>
  <si>
    <t>Splátky půjček od obyvatelstva</t>
  </si>
  <si>
    <t xml:space="preserve">Neinv. přijaté dotace ze SR - přísp. na výkon stát. správy, na žáka </t>
  </si>
  <si>
    <t>Přijaté sankč. platby -  výher. hrací přístroje</t>
  </si>
  <si>
    <t>Převody z ostatních vlastních fondů</t>
  </si>
  <si>
    <t>Neidentifikované příjmy - činnost míst. správy</t>
  </si>
  <si>
    <t>Příjmy z úroků</t>
  </si>
  <si>
    <t>Příjmy z podílu na zisku a dividend</t>
  </si>
  <si>
    <t>Přijaté sankč. platby -  individuál.moder. byt. fondu</t>
  </si>
  <si>
    <t>Ostatní nedaňové příjmy j. n. -  § Ostatní finanční operace</t>
  </si>
  <si>
    <t>Neidentifikované příjmy - ostat. činnosti</t>
  </si>
  <si>
    <t>PŘÍJMY ORJ 110 CELKEM</t>
  </si>
  <si>
    <t xml:space="preserve">ODBOR MAJETKOVÝ </t>
  </si>
  <si>
    <t>Příjmy z pronájmu movitých věcí-ost. zál. pozem. komunik.</t>
  </si>
  <si>
    <t>Příjmy z poskytování služeb-bytové hospodářství</t>
  </si>
  <si>
    <t>Příjmy z pronájmu ostat. nemovitostí -bytové hospodářství</t>
  </si>
  <si>
    <t>Přijaté nekapitálové příspěvky -bytové hospodářství</t>
  </si>
  <si>
    <t>Ost. nedaň. příjmy jinde nezařaz.-byt. hospodář.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</si>
  <si>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</si>
  <si>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</si>
  <si>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</si>
  <si>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Příjmy z pronájmu movitých věcí-nebytové hospodářství</t>
  </si>
  <si>
    <t>Příjmy z prodeje krátkodob. a drob. majetku - nebytové hospodářství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</si>
  <si>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</si>
  <si>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</si>
  <si>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</si>
  <si>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</si>
  <si>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pohřebnictí</t>
  </si>
  <si>
    <t>Příjmy z pronájmu movitých věcí - pohřebnictví</t>
  </si>
  <si>
    <t>Přijaté nekapitálové příspěvky a náhrady - pohřebnictví</t>
  </si>
  <si>
    <t>Ostatní nedaňové příjmy j. n. - pohřebnictví</t>
  </si>
  <si>
    <t>Příjmy z pronájmu ost.nem. - TEPLO s.r.o.</t>
  </si>
  <si>
    <t>Příjmy z pronájmu pozemků - územní rozvoj</t>
  </si>
  <si>
    <t>Ostatní  příjmy z vlastní činnosti - komunál. služby a rozvoj</t>
  </si>
  <si>
    <t>Příjmy z pronájmu pozemků</t>
  </si>
  <si>
    <t>Příjmy z pronájmu ostatních nemovitostí</t>
  </si>
  <si>
    <t xml:space="preserve">Přijaté nekapitálové příspěvky </t>
  </si>
  <si>
    <t xml:space="preserve">Příjmy z prodeje pozemků </t>
  </si>
  <si>
    <t>Příjmy z prodeje ost. nemovitostí a jejich částí</t>
  </si>
  <si>
    <t xml:space="preserve">Příj. z prodeje ost. hmot. dlouhodob. maj. </t>
  </si>
  <si>
    <t>Ostatní příjmy z prodeje dlouhodobého majetku - VAK</t>
  </si>
  <si>
    <t>Příjmy z pronájmu pozemku</t>
  </si>
  <si>
    <t>Příijaté nekapitálové příspěvky</t>
  </si>
  <si>
    <t>Příjmy z pronájmu pozemků - vnitřní správa</t>
  </si>
  <si>
    <t>Příjmy z pronájmu movitých věcí - vnitřní správa</t>
  </si>
  <si>
    <t>Neidentifikované příjmy - ostatní činnosti j.n.</t>
  </si>
  <si>
    <t>PŘÍJMY ORJ 120 CELKEM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</si>
  <si>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</si>
  <si>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</si>
  <si>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</si>
  <si>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PŘÍJMY ORJ 8888 CELKEM</t>
  </si>
  <si>
    <t>PŘÍJMY MĚSTA CELKEM</t>
  </si>
  <si>
    <t>TŘÍDA 8 -  FINANCOVÁNÍ</t>
  </si>
  <si>
    <t>Změna stavu krátkodobých peněžních prostředků na BÚ</t>
  </si>
  <si>
    <t>Přijatý bankovní investiční úvěr</t>
  </si>
  <si>
    <t xml:space="preserve">Uhrazené splátky dlouhodobě přijatých půjček </t>
  </si>
  <si>
    <t>Nerealizované kurzové rozdíly</t>
  </si>
  <si>
    <t>Nepřevedené částky vyrovnávající schodek</t>
  </si>
  <si>
    <t>FINANCOVÁNÍ CELKEM</t>
  </si>
  <si>
    <t>Třída 8 - Financování  celkem se nerozpočtuje a neúčtuje - automatizovaný výčet.</t>
  </si>
  <si>
    <t>dotace</t>
  </si>
  <si>
    <t xml:space="preserve">Kontrolní součet </t>
  </si>
  <si>
    <t>příjmy celkem + financování celkem = výdaje celkem</t>
  </si>
  <si>
    <t>Kapitálové příjmy</t>
  </si>
  <si>
    <t>Daňové příjmy</t>
  </si>
  <si>
    <t>Dotace</t>
  </si>
  <si>
    <t>Běžné příjmy</t>
  </si>
  <si>
    <t>dan</t>
  </si>
  <si>
    <t>Nedostatek zdrojů</t>
  </si>
  <si>
    <t xml:space="preserve">     Sdílené daně</t>
  </si>
  <si>
    <t xml:space="preserve">     Místní poplatky</t>
  </si>
  <si>
    <t xml:space="preserve">     Správní poplatky</t>
  </si>
  <si>
    <t xml:space="preserve">   </t>
  </si>
  <si>
    <t>Nedaňové příjmy</t>
  </si>
  <si>
    <t xml:space="preserve">     Pronájmy</t>
  </si>
  <si>
    <t xml:space="preserve">     Sankční poplatky</t>
  </si>
  <si>
    <t xml:space="preserve">Město Břeclav </t>
  </si>
  <si>
    <t xml:space="preserve">                                       ROZPOČET  VÝDAJŮ  NA  ROK  2012</t>
  </si>
  <si>
    <t xml:space="preserve">% </t>
  </si>
  <si>
    <t>čerpání</t>
  </si>
  <si>
    <t>ODBOR ŠKOLSTVÍ, KULTURY, MLÁDEŽE A SPORTU</t>
  </si>
  <si>
    <t xml:space="preserve">Cestovní ruch - Turistické informační centrum (TIC) </t>
  </si>
  <si>
    <t xml:space="preserve">Předškolní zařízení  - mateřské školy              </t>
  </si>
  <si>
    <t xml:space="preserve">Základní školy                        </t>
  </si>
  <si>
    <t>Speciální ZŠ (stacionář - projekt "Žijeme s Vámi")</t>
  </si>
  <si>
    <t xml:space="preserve">Základní umělecké školy  (ZUŠ)   </t>
  </si>
  <si>
    <t>Filmová tvorba, kina  (KINO) - dotace nájemci, platby energií a služeb</t>
  </si>
  <si>
    <t>Činnosti knihovnické - dotace ze SR (region.funkce)</t>
  </si>
  <si>
    <t xml:space="preserve">Činnosti knihovnické  (Městská knihovna-běžný provoz)            </t>
  </si>
  <si>
    <t>Činnosti knihovnické              z ÚSC</t>
  </si>
  <si>
    <t xml:space="preserve">Činnosti muzeí a galerií   (Městské muzeum) -běžný provoz +projekty    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</si>
  <si>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</si>
  <si>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</si>
  <si>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</si>
  <si>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</si>
  <si>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Zájmová činnost v kultuře (kulturní domy)</t>
  </si>
  <si>
    <t>Záležitosti kultury (Svatováclavské slavnosti, Moravský den, ples aj.)</t>
  </si>
  <si>
    <t>Sportovní zařízení v majetku obce -TEREZA   příspěvek provozní +inv.</t>
  </si>
  <si>
    <t xml:space="preserve">Sportov.zaříz. v maj. obce - dotace krytý bazén, MSK, zázemí Olympia, </t>
  </si>
  <si>
    <t>Podpora sport.oddílů - dotace (HC Dyje, KRASO, IHC, TJ Lokomotiva)</t>
  </si>
  <si>
    <t xml:space="preserve">Využití vol.času dětí a mládeže, DUHOVKA aj.    </t>
  </si>
  <si>
    <t xml:space="preserve">Zájmová činnost, klub.zařízení, rekreace, sport  - dospělí </t>
  </si>
  <si>
    <t>Mezinárodní spolupráce (jinde nezařazená)</t>
  </si>
  <si>
    <t>Rezerva ORJ 10 - vázání rozpočtu výdajů dle us. RM 32 - 15. 2. 2012</t>
  </si>
  <si>
    <t>VÝDAJE ORJ 10  CELKEM</t>
  </si>
  <si>
    <t xml:space="preserve">ODBOR ROZVOJE A SPRÁVY             </t>
  </si>
  <si>
    <t>Silnice</t>
  </si>
  <si>
    <t>Ostatní záležitosti pozemních komunikací</t>
  </si>
  <si>
    <t>Provoz veřejné silniční dopravy</t>
  </si>
  <si>
    <t>Ostatní záležitosti v silniční dopravě</t>
  </si>
  <si>
    <t>Železniční dráhy</t>
  </si>
  <si>
    <t>Pitná voda</t>
  </si>
  <si>
    <t>Odvádění a čištění odpadních vod   (havárie)</t>
  </si>
  <si>
    <t xml:space="preserve">Předškolní zařízení </t>
  </si>
  <si>
    <t>Základní školy</t>
  </si>
  <si>
    <t>Kina</t>
  </si>
  <si>
    <t>Zachování a obnova kulturních památek nár. histor. povědomí</t>
  </si>
  <si>
    <t>Sportovní zařízení v majetku obce</t>
  </si>
  <si>
    <t>Bytové hospodářství</t>
  </si>
  <si>
    <t>Veřejné osvětlení</t>
  </si>
  <si>
    <t>Územní plánování</t>
  </si>
  <si>
    <t>Ost. zálež.  bydlení, kom. služeb a územ. rozvoje</t>
  </si>
  <si>
    <t>Sběr a svoz komunálních odpadů</t>
  </si>
  <si>
    <t>Péče o vzhled obcí a veřejnou zeleň</t>
  </si>
  <si>
    <t xml:space="preserve">Projekt prevence kriminality </t>
  </si>
  <si>
    <t xml:space="preserve">Mezinárodní spolupráce </t>
  </si>
  <si>
    <t>Projektová a manažerská příprava na vybrané investiční akce</t>
  </si>
  <si>
    <t>Rezerva ORJ 20 - vázání rozpočtu výdajů dle us. RM 32 - 15. 2. 2012</t>
  </si>
  <si>
    <t>Mezisoučet</t>
  </si>
  <si>
    <t>Parkoviště Budovatelská</t>
  </si>
  <si>
    <t>Parkoviště Okružní</t>
  </si>
  <si>
    <t>Kupkova-komunikace a chod. s odvodněním</t>
  </si>
  <si>
    <t>Na Řádku-Sovadinova - propojka ulic</t>
  </si>
  <si>
    <t>Sovadinova ul.-zpevnění povrchu parkoviště</t>
  </si>
  <si>
    <t>Slovácká-autobus. nádraží-dočasné parkoviště</t>
  </si>
  <si>
    <t>Valtická-úprava veřej. prostr., parkoviště IPRM</t>
  </si>
  <si>
    <t>Cyklostezka ul. Bratislavská-ul. Na Zahradách</t>
  </si>
  <si>
    <t>Cyklostezka Cukrovar-městská část Poštorná</t>
  </si>
  <si>
    <t>Centrum - chodníky -Břeclav bez bariér</t>
  </si>
  <si>
    <t>Lednická-vybudování chybějící části chodníku</t>
  </si>
  <si>
    <t>Slovácká-regenerace veřejných prostranství</t>
  </si>
  <si>
    <t>Integr. přestupní terminál IDS JMK-studie</t>
  </si>
  <si>
    <t xml:space="preserve">Digitalizace Kina Koruna </t>
  </si>
  <si>
    <t>Osvětlení památek a mostů</t>
  </si>
  <si>
    <t>Dětská hřiště ul. Bratisl., Dukel. hrdinů, U Jánského dvora</t>
  </si>
  <si>
    <t>IOP-územní plán</t>
  </si>
  <si>
    <t>Domov seniorů  Břeclav - balkony, okna, zateplení</t>
  </si>
  <si>
    <t>Azylový dům</t>
  </si>
  <si>
    <t>Stavební úpravy MÚ Břeclav I. etapa</t>
  </si>
  <si>
    <t>Rozvoj eGovernmentu v obcích-investiční a neinvestiční výdaje</t>
  </si>
  <si>
    <t>Investice celkem</t>
  </si>
  <si>
    <t xml:space="preserve">          z toho dotace se SR</t>
  </si>
  <si>
    <t>VÝDAJE ORJ 20 CELKEM</t>
  </si>
  <si>
    <t>Místní rozhlas</t>
  </si>
  <si>
    <t xml:space="preserve">Záležitosti sdělovacích prostředků  </t>
  </si>
  <si>
    <t>Ochrana obyvatelstva - rezerva</t>
  </si>
  <si>
    <t>Záležitosti krizového řízení jinde nezařazené</t>
  </si>
  <si>
    <t xml:space="preserve">Požární ochrana </t>
  </si>
  <si>
    <t>Místní zastupitelské orgány</t>
  </si>
  <si>
    <t>Volby do Parlamentu ČR</t>
  </si>
  <si>
    <t>Volby do zastupitelstev obcí</t>
  </si>
  <si>
    <t>Sčítání domů, bytů a lidu</t>
  </si>
  <si>
    <t>30+31</t>
  </si>
  <si>
    <t>Činnosti místní správy</t>
  </si>
  <si>
    <t>VÝDAJE ORJ 30 + 31  CELKEM</t>
  </si>
  <si>
    <t xml:space="preserve">Prevence před drogami              </t>
  </si>
  <si>
    <t>Ostatní činnost ve zdravotnictví</t>
  </si>
  <si>
    <t>Ostatní soc.péče a pomoc dětem a mládeže</t>
  </si>
  <si>
    <t>Penziony pro matky s dětmi</t>
  </si>
  <si>
    <t>Sociální pomoc osobám v hmotné nouzi</t>
  </si>
  <si>
    <t>Sociální péče a pomoc vybraným etnikům</t>
  </si>
  <si>
    <t>Soc. pomoc osobám v souv. s živel. pohromou nebo pož.</t>
  </si>
  <si>
    <t>Soc. péče a pomoc ost. skupinám</t>
  </si>
  <si>
    <t xml:space="preserve">Osob. asistence., pečovatelská služba a podpora samostat. bydlení </t>
  </si>
  <si>
    <t>Denní stacionáře a centra denních služeb</t>
  </si>
  <si>
    <t>Domov seniorů Břeclav</t>
  </si>
  <si>
    <t>Remedia Plus - Domov se zvláštním režimem</t>
  </si>
  <si>
    <t>Remedia Plus - Respitní péče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</si>
  <si>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</si>
  <si>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</si>
  <si>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</si>
  <si>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Finanční vypořádání min. let - vratky poskytnutých transferů</t>
  </si>
  <si>
    <t>Ostatní činnosti jinde nezařazené - ostat. neivestiční výdaje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</si>
  <si>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</si>
  <si>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</si>
  <si>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</si>
  <si>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</si>
  <si>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</si>
  <si>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</si>
  <si>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Úpravy vodohosp. význam. a vodáren. toků-protipovodňnová  opatření</t>
  </si>
  <si>
    <t>Záležitosti vod. toků a vodohosp. děl jinde nezařazené</t>
  </si>
  <si>
    <t>Ostatní záležitosti vodního hospodářství</t>
  </si>
  <si>
    <t>Monitoring nakládání s odpady  (skládka Ch.N.Ves)</t>
  </si>
  <si>
    <t>Plán odpadového hospodářství Města Břeclav</t>
  </si>
  <si>
    <t>Rybářství</t>
  </si>
  <si>
    <t>Úpravy vodohosp. význam. a vodárenských toků - protipovodňová opatření</t>
  </si>
  <si>
    <t>Ostatní ochrana půdy a spodních vod</t>
  </si>
  <si>
    <t>Ochrana druhů a stanovišť</t>
  </si>
  <si>
    <t>Ostatní činnosti k ochraně přírody a krajiny</t>
  </si>
  <si>
    <t>VÝDAJE ORJ 60 CELKEM</t>
  </si>
  <si>
    <t>Záležitosti pozem. komunikací j. n. - BESIP</t>
  </si>
  <si>
    <t>Provoz veřejné silniční dopravy - MHD, IDS JMK, ztráty žák. Jízdného</t>
  </si>
  <si>
    <t>Provoz vnitrozemské plavby (Břeclav-Pohansko-Janohrad)</t>
  </si>
  <si>
    <t xml:space="preserve">Činnost místní správy - zálohy </t>
  </si>
  <si>
    <t>VÝDAJE ORJ 80 CELKEM</t>
  </si>
  <si>
    <t xml:space="preserve">Bezpečnost a veřejný pořádek </t>
  </si>
  <si>
    <t>VÝDAJE ORJ  90 CELKEM</t>
  </si>
  <si>
    <t>1-6/2011</t>
  </si>
  <si>
    <t>Stavební úřad</t>
  </si>
  <si>
    <t>VÝDAJE ORJ 100 CELKEM</t>
  </si>
  <si>
    <t>Vnitřní správa - poskyt. záloha hlavní pokladně (k poslednímu dni roku =  0)</t>
  </si>
  <si>
    <t>Příjmy a výdaje z finančních úvěrových operací-úroky</t>
  </si>
  <si>
    <t>Finanční operace jinde nezař.(daň z příjmu, daň z převodu nemov., DPH)</t>
  </si>
  <si>
    <t>Výdaje finančního vypořádání-vratky nevyčerp.účel.dotací</t>
  </si>
  <si>
    <t>Ostatní činnosti jinde nezařazené - ost. neinv. výdaje</t>
  </si>
  <si>
    <t>Rozpočtová rezerva města</t>
  </si>
  <si>
    <t>VÝDAJE ORJ 110  CELKEM</t>
  </si>
  <si>
    <t>Pitná voda (opravy a udržování,nákup ost. služeb)</t>
  </si>
  <si>
    <t>Odvádění a čištění odpadních vod a nakl. s kaly</t>
  </si>
  <si>
    <t>Bytové hospodářství - "BYT 2000"+náhrady za byt</t>
  </si>
  <si>
    <t xml:space="preserve">Nebytové hospodářství </t>
  </si>
  <si>
    <t>Pohřebnictví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</si>
  <si>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</si>
  <si>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</si>
  <si>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</si>
  <si>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</si>
  <si>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</si>
  <si>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Rezerva ORJ 120 - vázání rozpočtu výdajů dle us. RM 32 - 15. 2. 2012</t>
  </si>
  <si>
    <t>VÝDAJE ORJ 120  CELKEM</t>
  </si>
  <si>
    <t>CELKEM VÝDAJE MĚSTA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</si>
</sst>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6"/>
      <name val="Times New Roman CE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Times New Roman CE"/>
      <family val="1"/>
    </font>
    <font>
      <sz val="12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sz val="12"/>
      <name val="Arial CE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i/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37" fillId="23" borderId="6" applyNumberFormat="0" applyFont="0" applyAlignment="0" applyProtection="0"/>
    <xf numFmtId="9" fontId="37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3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4" fontId="3" fillId="0" borderId="18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/>
    </xf>
    <xf numFmtId="4" fontId="4" fillId="0" borderId="22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4" fontId="3" fillId="0" borderId="25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0" fontId="0" fillId="0" borderId="27" xfId="0" applyBorder="1" applyAlignment="1">
      <alignment/>
    </xf>
    <xf numFmtId="0" fontId="4" fillId="0" borderId="28" xfId="0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0" fontId="4" fillId="0" borderId="29" xfId="0" applyFont="1" applyFill="1" applyBorder="1" applyAlignment="1">
      <alignment/>
    </xf>
    <xf numFmtId="4" fontId="3" fillId="0" borderId="25" xfId="0" applyNumberFormat="1" applyFont="1" applyFill="1" applyBorder="1" applyAlignment="1">
      <alignment/>
    </xf>
    <xf numFmtId="4" fontId="3" fillId="0" borderId="26" xfId="0" applyNumberFormat="1" applyFont="1" applyFill="1" applyBorder="1" applyAlignment="1">
      <alignment/>
    </xf>
    <xf numFmtId="4" fontId="4" fillId="0" borderId="25" xfId="0" applyNumberFormat="1" applyFont="1" applyFill="1" applyBorder="1" applyAlignment="1">
      <alignment/>
    </xf>
    <xf numFmtId="4" fontId="4" fillId="0" borderId="26" xfId="0" applyNumberFormat="1" applyFont="1" applyFill="1" applyBorder="1" applyAlignment="1">
      <alignment/>
    </xf>
    <xf numFmtId="0" fontId="4" fillId="0" borderId="30" xfId="0" applyFont="1" applyBorder="1" applyAlignment="1">
      <alignment/>
    </xf>
    <xf numFmtId="4" fontId="4" fillId="0" borderId="31" xfId="0" applyNumberFormat="1" applyFont="1" applyFill="1" applyBorder="1" applyAlignment="1">
      <alignment/>
    </xf>
    <xf numFmtId="4" fontId="4" fillId="0" borderId="32" xfId="0" applyNumberFormat="1" applyFont="1" applyFill="1" applyBorder="1" applyAlignment="1">
      <alignment/>
    </xf>
    <xf numFmtId="0" fontId="0" fillId="0" borderId="0" xfId="0" applyFont="1" applyAlignment="1">
      <alignment/>
    </xf>
    <xf numFmtId="14" fontId="9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11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0" fontId="13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center"/>
    </xf>
    <xf numFmtId="0" fontId="6" fillId="34" borderId="33" xfId="0" applyFont="1" applyFill="1" applyBorder="1" applyAlignment="1">
      <alignment horizontal="center"/>
    </xf>
    <xf numFmtId="0" fontId="6" fillId="34" borderId="34" xfId="0" applyFont="1" applyFill="1" applyBorder="1" applyAlignment="1">
      <alignment horizontal="center"/>
    </xf>
    <xf numFmtId="4" fontId="6" fillId="34" borderId="33" xfId="46" applyNumberFormat="1" applyFont="1" applyFill="1" applyBorder="1" applyAlignment="1">
      <alignment horizontal="center"/>
      <protection/>
    </xf>
    <xf numFmtId="0" fontId="6" fillId="34" borderId="35" xfId="0" applyFont="1" applyFill="1" applyBorder="1" applyAlignment="1">
      <alignment horizontal="center"/>
    </xf>
    <xf numFmtId="0" fontId="6" fillId="34" borderId="36" xfId="0" applyFont="1" applyFill="1" applyBorder="1" applyAlignment="1">
      <alignment/>
    </xf>
    <xf numFmtId="4" fontId="6" fillId="34" borderId="35" xfId="46" applyNumberFormat="1" applyFont="1" applyFill="1" applyBorder="1" applyAlignment="1">
      <alignment horizontal="center"/>
      <protection/>
    </xf>
    <xf numFmtId="49" fontId="6" fillId="34" borderId="35" xfId="46" applyNumberFormat="1" applyFont="1" applyFill="1" applyBorder="1" applyAlignment="1">
      <alignment horizontal="center"/>
      <protection/>
    </xf>
    <xf numFmtId="0" fontId="6" fillId="0" borderId="37" xfId="0" applyFont="1" applyFill="1" applyBorder="1" applyAlignment="1">
      <alignment horizontal="center"/>
    </xf>
    <xf numFmtId="0" fontId="6" fillId="0" borderId="37" xfId="0" applyFont="1" applyFill="1" applyBorder="1" applyAlignment="1">
      <alignment/>
    </xf>
    <xf numFmtId="4" fontId="9" fillId="0" borderId="37" xfId="0" applyNumberFormat="1" applyFont="1" applyFill="1" applyBorder="1" applyAlignment="1">
      <alignment/>
    </xf>
    <xf numFmtId="4" fontId="9" fillId="35" borderId="37" xfId="0" applyNumberFormat="1" applyFont="1" applyFill="1" applyBorder="1" applyAlignment="1">
      <alignment/>
    </xf>
    <xf numFmtId="4" fontId="9" fillId="36" borderId="37" xfId="0" applyNumberFormat="1" applyFont="1" applyFill="1" applyBorder="1" applyAlignment="1">
      <alignment/>
    </xf>
    <xf numFmtId="0" fontId="9" fillId="0" borderId="38" xfId="0" applyFont="1" applyFill="1" applyBorder="1" applyAlignment="1">
      <alignment/>
    </xf>
    <xf numFmtId="4" fontId="9" fillId="0" borderId="38" xfId="0" applyNumberFormat="1" applyFont="1" applyFill="1" applyBorder="1" applyAlignment="1">
      <alignment/>
    </xf>
    <xf numFmtId="4" fontId="9" fillId="35" borderId="38" xfId="0" applyNumberFormat="1" applyFont="1" applyFill="1" applyBorder="1" applyAlignment="1">
      <alignment/>
    </xf>
    <xf numFmtId="4" fontId="9" fillId="36" borderId="38" xfId="0" applyNumberFormat="1" applyFont="1" applyFill="1" applyBorder="1" applyAlignment="1">
      <alignment/>
    </xf>
    <xf numFmtId="0" fontId="9" fillId="0" borderId="39" xfId="0" applyFont="1" applyFill="1" applyBorder="1" applyAlignment="1">
      <alignment/>
    </xf>
    <xf numFmtId="4" fontId="9" fillId="0" borderId="39" xfId="0" applyNumberFormat="1" applyFont="1" applyFill="1" applyBorder="1" applyAlignment="1">
      <alignment/>
    </xf>
    <xf numFmtId="4" fontId="9" fillId="35" borderId="39" xfId="0" applyNumberFormat="1" applyFont="1" applyFill="1" applyBorder="1" applyAlignment="1">
      <alignment/>
    </xf>
    <xf numFmtId="4" fontId="9" fillId="36" borderId="39" xfId="0" applyNumberFormat="1" applyFont="1" applyFill="1" applyBorder="1" applyAlignment="1">
      <alignment/>
    </xf>
    <xf numFmtId="4" fontId="9" fillId="0" borderId="40" xfId="0" applyNumberFormat="1" applyFont="1" applyFill="1" applyBorder="1" applyAlignment="1">
      <alignment/>
    </xf>
    <xf numFmtId="4" fontId="9" fillId="35" borderId="40" xfId="0" applyNumberFormat="1" applyFont="1" applyFill="1" applyBorder="1" applyAlignment="1">
      <alignment/>
    </xf>
    <xf numFmtId="0" fontId="9" fillId="0" borderId="41" xfId="0" applyFont="1" applyFill="1" applyBorder="1" applyAlignment="1">
      <alignment/>
    </xf>
    <xf numFmtId="4" fontId="9" fillId="0" borderId="41" xfId="0" applyNumberFormat="1" applyFont="1" applyFill="1" applyBorder="1" applyAlignment="1">
      <alignment/>
    </xf>
    <xf numFmtId="4" fontId="9" fillId="35" borderId="41" xfId="0" applyNumberFormat="1" applyFont="1" applyFill="1" applyBorder="1" applyAlignment="1">
      <alignment/>
    </xf>
    <xf numFmtId="4" fontId="9" fillId="36" borderId="41" xfId="0" applyNumberFormat="1" applyFont="1" applyFill="1" applyBorder="1" applyAlignment="1">
      <alignment/>
    </xf>
    <xf numFmtId="0" fontId="9" fillId="0" borderId="42" xfId="0" applyFont="1" applyFill="1" applyBorder="1" applyAlignment="1">
      <alignment/>
    </xf>
    <xf numFmtId="0" fontId="6" fillId="0" borderId="42" xfId="0" applyFont="1" applyFill="1" applyBorder="1" applyAlignment="1">
      <alignment/>
    </xf>
    <xf numFmtId="4" fontId="6" fillId="0" borderId="42" xfId="0" applyNumberFormat="1" applyFont="1" applyFill="1" applyBorder="1" applyAlignment="1">
      <alignment/>
    </xf>
    <xf numFmtId="4" fontId="6" fillId="35" borderId="42" xfId="0" applyNumberFormat="1" applyFont="1" applyFill="1" applyBorder="1" applyAlignment="1">
      <alignment/>
    </xf>
    <xf numFmtId="4" fontId="6" fillId="36" borderId="42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0" fontId="6" fillId="0" borderId="15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right"/>
    </xf>
    <xf numFmtId="0" fontId="9" fillId="0" borderId="37" xfId="0" applyFont="1" applyFill="1" applyBorder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right"/>
    </xf>
    <xf numFmtId="0" fontId="9" fillId="0" borderId="37" xfId="0" applyFont="1" applyFill="1" applyBorder="1" applyAlignment="1">
      <alignment/>
    </xf>
    <xf numFmtId="0" fontId="9" fillId="0" borderId="38" xfId="46" applyFont="1" applyFill="1" applyBorder="1">
      <alignment/>
      <protection/>
    </xf>
    <xf numFmtId="0" fontId="9" fillId="0" borderId="38" xfId="46" applyFont="1" applyFill="1" applyBorder="1" applyAlignment="1">
      <alignment horizontal="right"/>
      <protection/>
    </xf>
    <xf numFmtId="0" fontId="9" fillId="0" borderId="38" xfId="46" applyFont="1" applyFill="1" applyBorder="1" applyAlignment="1">
      <alignment horizontal="left"/>
      <protection/>
    </xf>
    <xf numFmtId="0" fontId="9" fillId="0" borderId="40" xfId="46" applyFont="1" applyFill="1" applyBorder="1">
      <alignment/>
      <protection/>
    </xf>
    <xf numFmtId="0" fontId="9" fillId="0" borderId="39" xfId="46" applyFont="1" applyFill="1" applyBorder="1" applyAlignment="1">
      <alignment horizontal="right"/>
      <protection/>
    </xf>
    <xf numFmtId="0" fontId="9" fillId="0" borderId="38" xfId="0" applyFont="1" applyFill="1" applyBorder="1" applyAlignment="1">
      <alignment horizontal="right"/>
    </xf>
    <xf numFmtId="0" fontId="9" fillId="0" borderId="41" xfId="0" applyFont="1" applyFill="1" applyBorder="1" applyAlignment="1">
      <alignment horizontal="right"/>
    </xf>
    <xf numFmtId="0" fontId="9" fillId="0" borderId="18" xfId="0" applyFont="1" applyFill="1" applyBorder="1" applyAlignment="1">
      <alignment/>
    </xf>
    <xf numFmtId="4" fontId="9" fillId="37" borderId="38" xfId="0" applyNumberFormat="1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9" fillId="0" borderId="43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9" fillId="0" borderId="44" xfId="0" applyNumberFormat="1" applyFont="1" applyFill="1" applyBorder="1" applyAlignment="1">
      <alignment/>
    </xf>
    <xf numFmtId="4" fontId="9" fillId="35" borderId="44" xfId="0" applyNumberFormat="1" applyFont="1" applyFill="1" applyBorder="1" applyAlignment="1">
      <alignment/>
    </xf>
    <xf numFmtId="4" fontId="9" fillId="36" borderId="44" xfId="0" applyNumberFormat="1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4" fontId="14" fillId="0" borderId="37" xfId="0" applyNumberFormat="1" applyFont="1" applyFill="1" applyBorder="1" applyAlignment="1">
      <alignment/>
    </xf>
    <xf numFmtId="4" fontId="14" fillId="35" borderId="37" xfId="0" applyNumberFormat="1" applyFont="1" applyFill="1" applyBorder="1" applyAlignment="1">
      <alignment/>
    </xf>
    <xf numFmtId="4" fontId="14" fillId="36" borderId="37" xfId="0" applyNumberFormat="1" applyFont="1" applyFill="1" applyBorder="1" applyAlignment="1">
      <alignment/>
    </xf>
    <xf numFmtId="4" fontId="9" fillId="37" borderId="37" xfId="0" applyNumberFormat="1" applyFont="1" applyFill="1" applyBorder="1" applyAlignment="1">
      <alignment/>
    </xf>
    <xf numFmtId="4" fontId="9" fillId="35" borderId="37" xfId="0" applyNumberFormat="1" applyFont="1" applyFill="1" applyBorder="1" applyAlignment="1">
      <alignment/>
    </xf>
    <xf numFmtId="4" fontId="9" fillId="36" borderId="37" xfId="0" applyNumberFormat="1" applyFont="1" applyFill="1" applyBorder="1" applyAlignment="1">
      <alignment/>
    </xf>
    <xf numFmtId="4" fontId="9" fillId="0" borderId="37" xfId="0" applyNumberFormat="1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45" xfId="0" applyFont="1" applyFill="1" applyBorder="1" applyAlignment="1">
      <alignment/>
    </xf>
    <xf numFmtId="4" fontId="9" fillId="0" borderId="45" xfId="0" applyNumberFormat="1" applyFont="1" applyFill="1" applyBorder="1" applyAlignment="1">
      <alignment/>
    </xf>
    <xf numFmtId="4" fontId="9" fillId="35" borderId="45" xfId="0" applyNumberFormat="1" applyFont="1" applyFill="1" applyBorder="1" applyAlignment="1">
      <alignment/>
    </xf>
    <xf numFmtId="4" fontId="9" fillId="36" borderId="45" xfId="0" applyNumberFormat="1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9" fillId="0" borderId="46" xfId="0" applyFont="1" applyFill="1" applyBorder="1" applyAlignment="1">
      <alignment/>
    </xf>
    <xf numFmtId="0" fontId="6" fillId="0" borderId="46" xfId="0" applyFont="1" applyFill="1" applyBorder="1" applyAlignment="1">
      <alignment/>
    </xf>
    <xf numFmtId="4" fontId="6" fillId="0" borderId="46" xfId="0" applyNumberFormat="1" applyFont="1" applyFill="1" applyBorder="1" applyAlignment="1">
      <alignment/>
    </xf>
    <xf numFmtId="4" fontId="6" fillId="35" borderId="46" xfId="0" applyNumberFormat="1" applyFont="1" applyFill="1" applyBorder="1" applyAlignment="1">
      <alignment/>
    </xf>
    <xf numFmtId="4" fontId="6" fillId="36" borderId="46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4" fontId="9" fillId="0" borderId="38" xfId="0" applyNumberFormat="1" applyFont="1" applyFill="1" applyBorder="1" applyAlignment="1">
      <alignment/>
    </xf>
    <xf numFmtId="4" fontId="9" fillId="35" borderId="38" xfId="0" applyNumberFormat="1" applyFont="1" applyFill="1" applyBorder="1" applyAlignment="1">
      <alignment/>
    </xf>
    <xf numFmtId="4" fontId="9" fillId="36" borderId="38" xfId="0" applyNumberFormat="1" applyFont="1" applyFill="1" applyBorder="1" applyAlignment="1">
      <alignment/>
    </xf>
    <xf numFmtId="4" fontId="9" fillId="0" borderId="38" xfId="0" applyNumberFormat="1" applyFont="1" applyFill="1" applyBorder="1" applyAlignment="1" applyProtection="1">
      <alignment horizontal="right"/>
      <protection locked="0"/>
    </xf>
    <xf numFmtId="4" fontId="9" fillId="35" borderId="38" xfId="0" applyNumberFormat="1" applyFont="1" applyFill="1" applyBorder="1" applyAlignment="1" applyProtection="1">
      <alignment horizontal="right"/>
      <protection locked="0"/>
    </xf>
    <xf numFmtId="4" fontId="9" fillId="36" borderId="38" xfId="0" applyNumberFormat="1" applyFont="1" applyFill="1" applyBorder="1" applyAlignment="1" applyProtection="1">
      <alignment horizontal="right"/>
      <protection locked="0"/>
    </xf>
    <xf numFmtId="4" fontId="9" fillId="0" borderId="38" xfId="0" applyNumberFormat="1" applyFont="1" applyFill="1" applyBorder="1" applyAlignment="1" applyProtection="1">
      <alignment/>
      <protection locked="0"/>
    </xf>
    <xf numFmtId="4" fontId="9" fillId="35" borderId="38" xfId="0" applyNumberFormat="1" applyFont="1" applyFill="1" applyBorder="1" applyAlignment="1" applyProtection="1">
      <alignment/>
      <protection locked="0"/>
    </xf>
    <xf numFmtId="4" fontId="9" fillId="36" borderId="38" xfId="0" applyNumberFormat="1" applyFont="1" applyFill="1" applyBorder="1" applyAlignment="1" applyProtection="1">
      <alignment/>
      <protection locked="0"/>
    </xf>
    <xf numFmtId="0" fontId="6" fillId="0" borderId="38" xfId="0" applyFont="1" applyFill="1" applyBorder="1" applyAlignment="1">
      <alignment/>
    </xf>
    <xf numFmtId="4" fontId="9" fillId="37" borderId="41" xfId="0" applyNumberFormat="1" applyFont="1" applyFill="1" applyBorder="1" applyAlignment="1">
      <alignment/>
    </xf>
    <xf numFmtId="0" fontId="6" fillId="0" borderId="38" xfId="0" applyFont="1" applyFill="1" applyBorder="1" applyAlignment="1">
      <alignment horizontal="center"/>
    </xf>
    <xf numFmtId="4" fontId="9" fillId="36" borderId="38" xfId="0" applyNumberFormat="1" applyFont="1" applyFill="1" applyBorder="1" applyAlignment="1">
      <alignment/>
    </xf>
    <xf numFmtId="4" fontId="9" fillId="0" borderId="38" xfId="0" applyNumberFormat="1" applyFont="1" applyFill="1" applyBorder="1" applyAlignment="1">
      <alignment/>
    </xf>
    <xf numFmtId="4" fontId="9" fillId="35" borderId="38" xfId="0" applyNumberFormat="1" applyFont="1" applyFill="1" applyBorder="1" applyAlignment="1">
      <alignment/>
    </xf>
    <xf numFmtId="0" fontId="9" fillId="0" borderId="38" xfId="0" applyFont="1" applyFill="1" applyBorder="1" applyAlignment="1">
      <alignment/>
    </xf>
    <xf numFmtId="4" fontId="9" fillId="37" borderId="37" xfId="0" applyNumberFormat="1" applyFont="1" applyFill="1" applyBorder="1" applyAlignment="1">
      <alignment/>
    </xf>
    <xf numFmtId="0" fontId="9" fillId="0" borderId="18" xfId="0" applyFont="1" applyFill="1" applyBorder="1" applyAlignment="1">
      <alignment/>
    </xf>
    <xf numFmtId="4" fontId="14" fillId="37" borderId="37" xfId="0" applyNumberFormat="1" applyFont="1" applyFill="1" applyBorder="1" applyAlignment="1">
      <alignment/>
    </xf>
    <xf numFmtId="4" fontId="9" fillId="0" borderId="18" xfId="0" applyNumberFormat="1" applyFont="1" applyFill="1" applyBorder="1" applyAlignment="1">
      <alignment/>
    </xf>
    <xf numFmtId="4" fontId="9" fillId="35" borderId="18" xfId="0" applyNumberFormat="1" applyFont="1" applyFill="1" applyBorder="1" applyAlignment="1">
      <alignment/>
    </xf>
    <xf numFmtId="4" fontId="6" fillId="0" borderId="45" xfId="0" applyNumberFormat="1" applyFont="1" applyFill="1" applyBorder="1" applyAlignment="1">
      <alignment/>
    </xf>
    <xf numFmtId="4" fontId="6" fillId="35" borderId="45" xfId="0" applyNumberFormat="1" applyFont="1" applyFill="1" applyBorder="1" applyAlignment="1">
      <alignment/>
    </xf>
    <xf numFmtId="4" fontId="6" fillId="36" borderId="45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9" fillId="0" borderId="38" xfId="0" applyNumberFormat="1" applyFont="1" applyFill="1" applyBorder="1" applyAlignment="1">
      <alignment horizontal="right"/>
    </xf>
    <xf numFmtId="4" fontId="9" fillId="35" borderId="38" xfId="0" applyNumberFormat="1" applyFont="1" applyFill="1" applyBorder="1" applyAlignment="1">
      <alignment horizontal="right"/>
    </xf>
    <xf numFmtId="4" fontId="9" fillId="36" borderId="38" xfId="0" applyNumberFormat="1" applyFont="1" applyFill="1" applyBorder="1" applyAlignment="1">
      <alignment horizontal="right"/>
    </xf>
    <xf numFmtId="0" fontId="9" fillId="0" borderId="35" xfId="0" applyFont="1" applyFill="1" applyBorder="1" applyAlignment="1">
      <alignment/>
    </xf>
    <xf numFmtId="4" fontId="9" fillId="0" borderId="35" xfId="0" applyNumberFormat="1" applyFont="1" applyFill="1" applyBorder="1" applyAlignment="1">
      <alignment/>
    </xf>
    <xf numFmtId="4" fontId="9" fillId="35" borderId="35" xfId="0" applyNumberFormat="1" applyFont="1" applyFill="1" applyBorder="1" applyAlignment="1">
      <alignment/>
    </xf>
    <xf numFmtId="4" fontId="9" fillId="36" borderId="35" xfId="0" applyNumberFormat="1" applyFont="1" applyFill="1" applyBorder="1" applyAlignment="1">
      <alignment/>
    </xf>
    <xf numFmtId="0" fontId="6" fillId="0" borderId="42" xfId="0" applyFont="1" applyFill="1" applyBorder="1" applyAlignment="1">
      <alignment vertical="center"/>
    </xf>
    <xf numFmtId="0" fontId="6" fillId="0" borderId="46" xfId="0" applyFont="1" applyFill="1" applyBorder="1" applyAlignment="1">
      <alignment horizontal="center"/>
    </xf>
    <xf numFmtId="4" fontId="6" fillId="0" borderId="31" xfId="0" applyNumberFormat="1" applyFont="1" applyFill="1" applyBorder="1" applyAlignment="1">
      <alignment horizontal="left" vertical="center"/>
    </xf>
    <xf numFmtId="4" fontId="6" fillId="0" borderId="46" xfId="0" applyNumberFormat="1" applyFont="1" applyFill="1" applyBorder="1" applyAlignment="1">
      <alignment vertical="center"/>
    </xf>
    <xf numFmtId="4" fontId="6" fillId="35" borderId="46" xfId="0" applyNumberFormat="1" applyFont="1" applyFill="1" applyBorder="1" applyAlignment="1">
      <alignment vertical="center"/>
    </xf>
    <xf numFmtId="4" fontId="6" fillId="36" borderId="46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/>
    </xf>
    <xf numFmtId="4" fontId="6" fillId="0" borderId="38" xfId="0" applyNumberFormat="1" applyFont="1" applyFill="1" applyBorder="1" applyAlignment="1">
      <alignment horizontal="center"/>
    </xf>
    <xf numFmtId="4" fontId="6" fillId="35" borderId="38" xfId="0" applyNumberFormat="1" applyFont="1" applyFill="1" applyBorder="1" applyAlignment="1">
      <alignment horizontal="center"/>
    </xf>
    <xf numFmtId="4" fontId="6" fillId="36" borderId="38" xfId="0" applyNumberFormat="1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4" fontId="9" fillId="0" borderId="37" xfId="0" applyNumberFormat="1" applyFont="1" applyFill="1" applyBorder="1" applyAlignment="1">
      <alignment horizontal="right"/>
    </xf>
    <xf numFmtId="4" fontId="9" fillId="35" borderId="37" xfId="0" applyNumberFormat="1" applyFont="1" applyFill="1" applyBorder="1" applyAlignment="1">
      <alignment horizontal="right"/>
    </xf>
    <xf numFmtId="4" fontId="9" fillId="36" borderId="37" xfId="0" applyNumberFormat="1" applyFont="1" applyFill="1" applyBorder="1" applyAlignment="1">
      <alignment horizontal="right"/>
    </xf>
    <xf numFmtId="0" fontId="9" fillId="0" borderId="40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4" fontId="54" fillId="0" borderId="0" xfId="0" applyNumberFormat="1" applyFont="1" applyFill="1" applyBorder="1" applyAlignment="1">
      <alignment/>
    </xf>
    <xf numFmtId="4" fontId="55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4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4" fontId="9" fillId="0" borderId="0" xfId="0" applyNumberFormat="1" applyFont="1" applyFill="1" applyAlignment="1">
      <alignment horizontal="right"/>
    </xf>
    <xf numFmtId="0" fontId="6" fillId="34" borderId="33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35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35" xfId="0" applyFont="1" applyFill="1" applyBorder="1" applyAlignment="1">
      <alignment/>
    </xf>
    <xf numFmtId="49" fontId="6" fillId="34" borderId="35" xfId="0" applyNumberFormat="1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37" xfId="0" applyFont="1" applyFill="1" applyBorder="1" applyAlignment="1">
      <alignment/>
    </xf>
    <xf numFmtId="4" fontId="9" fillId="0" borderId="44" xfId="0" applyNumberFormat="1" applyFont="1" applyFill="1" applyBorder="1" applyAlignment="1">
      <alignment/>
    </xf>
    <xf numFmtId="4" fontId="9" fillId="35" borderId="44" xfId="0" applyNumberFormat="1" applyFont="1" applyFill="1" applyBorder="1" applyAlignment="1">
      <alignment/>
    </xf>
    <xf numFmtId="4" fontId="9" fillId="36" borderId="44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4" fontId="16" fillId="0" borderId="38" xfId="0" applyNumberFormat="1" applyFont="1" applyFill="1" applyBorder="1" applyAlignment="1">
      <alignment/>
    </xf>
    <xf numFmtId="4" fontId="16" fillId="35" borderId="38" xfId="0" applyNumberFormat="1" applyFont="1" applyFill="1" applyBorder="1" applyAlignment="1">
      <alignment/>
    </xf>
    <xf numFmtId="4" fontId="16" fillId="36" borderId="38" xfId="0" applyNumberFormat="1" applyFont="1" applyFill="1" applyBorder="1" applyAlignment="1">
      <alignment/>
    </xf>
    <xf numFmtId="0" fontId="9" fillId="0" borderId="35" xfId="0" applyFont="1" applyFill="1" applyBorder="1" applyAlignment="1">
      <alignment/>
    </xf>
    <xf numFmtId="0" fontId="9" fillId="0" borderId="25" xfId="0" applyFont="1" applyFill="1" applyBorder="1" applyAlignment="1">
      <alignment horizontal="center"/>
    </xf>
    <xf numFmtId="0" fontId="9" fillId="0" borderId="41" xfId="0" applyFont="1" applyFill="1" applyBorder="1" applyAlignment="1">
      <alignment/>
    </xf>
    <xf numFmtId="4" fontId="9" fillId="0" borderId="41" xfId="0" applyNumberFormat="1" applyFont="1" applyFill="1" applyBorder="1" applyAlignment="1">
      <alignment/>
    </xf>
    <xf numFmtId="4" fontId="9" fillId="35" borderId="41" xfId="0" applyNumberFormat="1" applyFont="1" applyFill="1" applyBorder="1" applyAlignment="1">
      <alignment/>
    </xf>
    <xf numFmtId="4" fontId="9" fillId="36" borderId="41" xfId="0" applyNumberFormat="1" applyFont="1" applyFill="1" applyBorder="1" applyAlignment="1">
      <alignment/>
    </xf>
    <xf numFmtId="0" fontId="9" fillId="0" borderId="46" xfId="0" applyFont="1" applyFill="1" applyBorder="1" applyAlignment="1">
      <alignment/>
    </xf>
    <xf numFmtId="0" fontId="9" fillId="0" borderId="43" xfId="0" applyFont="1" applyFill="1" applyBorder="1" applyAlignment="1">
      <alignment horizontal="center"/>
    </xf>
    <xf numFmtId="0" fontId="6" fillId="0" borderId="42" xfId="0" applyFont="1" applyFill="1" applyBorder="1" applyAlignment="1">
      <alignment/>
    </xf>
    <xf numFmtId="4" fontId="6" fillId="0" borderId="42" xfId="0" applyNumberFormat="1" applyFont="1" applyFill="1" applyBorder="1" applyAlignment="1">
      <alignment/>
    </xf>
    <xf numFmtId="4" fontId="6" fillId="35" borderId="42" xfId="0" applyNumberFormat="1" applyFont="1" applyFill="1" applyBorder="1" applyAlignment="1">
      <alignment/>
    </xf>
    <xf numFmtId="4" fontId="6" fillId="36" borderId="42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9" fillId="0" borderId="15" xfId="0" applyFont="1" applyFill="1" applyBorder="1" applyAlignment="1">
      <alignment/>
    </xf>
    <xf numFmtId="4" fontId="9" fillId="37" borderId="38" xfId="0" applyNumberFormat="1" applyFont="1" applyFill="1" applyBorder="1" applyAlignment="1">
      <alignment/>
    </xf>
    <xf numFmtId="0" fontId="17" fillId="0" borderId="15" xfId="0" applyFont="1" applyFill="1" applyBorder="1" applyAlignment="1">
      <alignment/>
    </xf>
    <xf numFmtId="4" fontId="6" fillId="0" borderId="37" xfId="0" applyNumberFormat="1" applyFont="1" applyFill="1" applyBorder="1" applyAlignment="1">
      <alignment/>
    </xf>
    <xf numFmtId="4" fontId="6" fillId="35" borderId="37" xfId="0" applyNumberFormat="1" applyFont="1" applyFill="1" applyBorder="1" applyAlignment="1">
      <alignment/>
    </xf>
    <xf numFmtId="4" fontId="6" fillId="36" borderId="37" xfId="0" applyNumberFormat="1" applyFont="1" applyFill="1" applyBorder="1" applyAlignment="1">
      <alignment/>
    </xf>
    <xf numFmtId="3" fontId="9" fillId="0" borderId="38" xfId="0" applyNumberFormat="1" applyFont="1" applyFill="1" applyBorder="1" applyAlignment="1">
      <alignment/>
    </xf>
    <xf numFmtId="3" fontId="9" fillId="35" borderId="38" xfId="0" applyNumberFormat="1" applyFont="1" applyFill="1" applyBorder="1" applyAlignment="1">
      <alignment/>
    </xf>
    <xf numFmtId="3" fontId="9" fillId="36" borderId="38" xfId="0" applyNumberFormat="1" applyFont="1" applyFill="1" applyBorder="1" applyAlignment="1">
      <alignment/>
    </xf>
    <xf numFmtId="0" fontId="9" fillId="0" borderId="18" xfId="0" applyFont="1" applyFill="1" applyBorder="1" applyAlignment="1">
      <alignment horizontal="left"/>
    </xf>
    <xf numFmtId="0" fontId="9" fillId="0" borderId="18" xfId="46" applyFont="1" applyFill="1" applyBorder="1" applyAlignment="1">
      <alignment horizontal="left"/>
      <protection/>
    </xf>
    <xf numFmtId="0" fontId="9" fillId="0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4" fontId="6" fillId="0" borderId="38" xfId="0" applyNumberFormat="1" applyFont="1" applyFill="1" applyBorder="1" applyAlignment="1">
      <alignment/>
    </xf>
    <xf numFmtId="4" fontId="6" fillId="35" borderId="38" xfId="0" applyNumberFormat="1" applyFont="1" applyFill="1" applyBorder="1" applyAlignment="1">
      <alignment/>
    </xf>
    <xf numFmtId="4" fontId="6" fillId="36" borderId="38" xfId="0" applyNumberFormat="1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6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4" fontId="6" fillId="0" borderId="41" xfId="0" applyNumberFormat="1" applyFont="1" applyFill="1" applyBorder="1" applyAlignment="1">
      <alignment/>
    </xf>
    <xf numFmtId="4" fontId="6" fillId="35" borderId="41" xfId="0" applyNumberFormat="1" applyFont="1" applyFill="1" applyBorder="1" applyAlignment="1">
      <alignment/>
    </xf>
    <xf numFmtId="4" fontId="6" fillId="36" borderId="41" xfId="0" applyNumberFormat="1" applyFont="1" applyFill="1" applyBorder="1" applyAlignment="1">
      <alignment/>
    </xf>
    <xf numFmtId="0" fontId="9" fillId="0" borderId="42" xfId="0" applyFont="1" applyFill="1" applyBorder="1" applyAlignment="1">
      <alignment/>
    </xf>
    <xf numFmtId="0" fontId="6" fillId="0" borderId="43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56" fillId="0" borderId="0" xfId="0" applyFont="1" applyFill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4" fontId="9" fillId="0" borderId="39" xfId="0" applyNumberFormat="1" applyFont="1" applyFill="1" applyBorder="1" applyAlignment="1">
      <alignment/>
    </xf>
    <xf numFmtId="4" fontId="9" fillId="35" borderId="39" xfId="0" applyNumberFormat="1" applyFont="1" applyFill="1" applyBorder="1" applyAlignment="1">
      <alignment/>
    </xf>
    <xf numFmtId="0" fontId="9" fillId="0" borderId="39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9" fillId="0" borderId="45" xfId="0" applyFont="1" applyFill="1" applyBorder="1" applyAlignment="1">
      <alignment/>
    </xf>
    <xf numFmtId="4" fontId="9" fillId="36" borderId="39" xfId="0" applyNumberFormat="1" applyFont="1" applyFill="1" applyBorder="1" applyAlignment="1">
      <alignment/>
    </xf>
    <xf numFmtId="0" fontId="9" fillId="0" borderId="42" xfId="0" applyFont="1" applyFill="1" applyBorder="1" applyAlignment="1">
      <alignment horizontal="center"/>
    </xf>
    <xf numFmtId="0" fontId="6" fillId="0" borderId="47" xfId="0" applyFont="1" applyFill="1" applyBorder="1" applyAlignment="1">
      <alignment/>
    </xf>
    <xf numFmtId="4" fontId="54" fillId="0" borderId="0" xfId="0" applyNumberFormat="1" applyFont="1" applyFill="1" applyBorder="1" applyAlignment="1">
      <alignment horizontal="center"/>
    </xf>
    <xf numFmtId="0" fontId="9" fillId="0" borderId="39" xfId="0" applyFont="1" applyFill="1" applyBorder="1" applyAlignment="1">
      <alignment/>
    </xf>
    <xf numFmtId="0" fontId="9" fillId="0" borderId="40" xfId="0" applyFont="1" applyFill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39" xfId="0" applyFont="1" applyBorder="1" applyAlignment="1">
      <alignment/>
    </xf>
    <xf numFmtId="4" fontId="9" fillId="37" borderId="39" xfId="0" applyNumberFormat="1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6" fillId="0" borderId="46" xfId="0" applyFont="1" applyFill="1" applyBorder="1" applyAlignment="1">
      <alignment/>
    </xf>
    <xf numFmtId="0" fontId="9" fillId="0" borderId="46" xfId="0" applyFont="1" applyFill="1" applyBorder="1" applyAlignment="1">
      <alignment horizontal="center"/>
    </xf>
    <xf numFmtId="0" fontId="6" fillId="0" borderId="45" xfId="0" applyFont="1" applyFill="1" applyBorder="1" applyAlignment="1">
      <alignment/>
    </xf>
    <xf numFmtId="4" fontId="9" fillId="0" borderId="35" xfId="0" applyNumberFormat="1" applyFont="1" applyFill="1" applyBorder="1" applyAlignment="1">
      <alignment/>
    </xf>
    <xf numFmtId="4" fontId="9" fillId="35" borderId="35" xfId="0" applyNumberFormat="1" applyFont="1" applyFill="1" applyBorder="1" applyAlignment="1">
      <alignment/>
    </xf>
    <xf numFmtId="4" fontId="9" fillId="36" borderId="35" xfId="0" applyNumberFormat="1" applyFont="1" applyFill="1" applyBorder="1" applyAlignment="1">
      <alignment/>
    </xf>
    <xf numFmtId="0" fontId="16" fillId="37" borderId="38" xfId="0" applyFont="1" applyFill="1" applyBorder="1" applyAlignment="1">
      <alignment horizontal="center"/>
    </xf>
    <xf numFmtId="0" fontId="9" fillId="0" borderId="38" xfId="0" applyFont="1" applyBorder="1" applyAlignment="1">
      <alignment/>
    </xf>
    <xf numFmtId="0" fontId="16" fillId="37" borderId="45" xfId="0" applyFont="1" applyFill="1" applyBorder="1" applyAlignment="1">
      <alignment horizontal="center"/>
    </xf>
    <xf numFmtId="0" fontId="9" fillId="0" borderId="35" xfId="0" applyFont="1" applyBorder="1" applyAlignment="1">
      <alignment/>
    </xf>
    <xf numFmtId="4" fontId="9" fillId="37" borderId="35" xfId="0" applyNumberFormat="1" applyFont="1" applyFill="1" applyBorder="1" applyAlignment="1">
      <alignment/>
    </xf>
    <xf numFmtId="4" fontId="6" fillId="0" borderId="38" xfId="0" applyNumberFormat="1" applyFont="1" applyFill="1" applyBorder="1" applyAlignment="1">
      <alignment/>
    </xf>
    <xf numFmtId="4" fontId="6" fillId="35" borderId="38" xfId="0" applyNumberFormat="1" applyFont="1" applyFill="1" applyBorder="1" applyAlignment="1">
      <alignment/>
    </xf>
    <xf numFmtId="4" fontId="9" fillId="0" borderId="45" xfId="0" applyNumberFormat="1" applyFont="1" applyFill="1" applyBorder="1" applyAlignment="1">
      <alignment/>
    </xf>
    <xf numFmtId="4" fontId="9" fillId="35" borderId="45" xfId="0" applyNumberFormat="1" applyFont="1" applyFill="1" applyBorder="1" applyAlignment="1">
      <alignment/>
    </xf>
    <xf numFmtId="4" fontId="9" fillId="36" borderId="45" xfId="0" applyNumberFormat="1" applyFont="1" applyFill="1" applyBorder="1" applyAlignment="1">
      <alignment/>
    </xf>
    <xf numFmtId="4" fontId="6" fillId="0" borderId="46" xfId="0" applyNumberFormat="1" applyFont="1" applyFill="1" applyBorder="1" applyAlignment="1">
      <alignment/>
    </xf>
    <xf numFmtId="4" fontId="6" fillId="35" borderId="46" xfId="0" applyNumberFormat="1" applyFont="1" applyFill="1" applyBorder="1" applyAlignment="1">
      <alignment/>
    </xf>
    <xf numFmtId="4" fontId="6" fillId="36" borderId="46" xfId="0" applyNumberFormat="1" applyFont="1" applyFill="1" applyBorder="1" applyAlignment="1">
      <alignment/>
    </xf>
    <xf numFmtId="0" fontId="6" fillId="0" borderId="46" xfId="0" applyFont="1" applyFill="1" applyBorder="1" applyAlignment="1">
      <alignment horizontal="center"/>
    </xf>
    <xf numFmtId="0" fontId="6" fillId="0" borderId="48" xfId="0" applyFont="1" applyFill="1" applyBorder="1" applyAlignment="1">
      <alignment vertical="center"/>
    </xf>
    <xf numFmtId="4" fontId="6" fillId="0" borderId="46" xfId="0" applyNumberFormat="1" applyFont="1" applyFill="1" applyBorder="1" applyAlignment="1">
      <alignment vertical="center"/>
    </xf>
    <xf numFmtId="4" fontId="6" fillId="35" borderId="46" xfId="0" applyNumberFormat="1" applyFont="1" applyFill="1" applyBorder="1" applyAlignment="1">
      <alignment vertical="center"/>
    </xf>
    <xf numFmtId="4" fontId="6" fillId="36" borderId="46" xfId="0" applyNumberFormat="1" applyFont="1" applyFill="1" applyBorder="1" applyAlignment="1">
      <alignment vertical="center"/>
    </xf>
    <xf numFmtId="4" fontId="6" fillId="0" borderId="42" xfId="0" applyNumberFormat="1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8" fillId="33" borderId="49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3" fillId="0" borderId="0" xfId="46" applyFont="1" applyFill="1" applyAlignment="1">
      <alignment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1"/>
  <sheetViews>
    <sheetView zoomScalePageLayoutView="0" workbookViewId="0" topLeftCell="A2">
      <selection activeCell="E23" sqref="E23"/>
    </sheetView>
  </sheetViews>
  <sheetFormatPr defaultColWidth="9.140625" defaultRowHeight="12.75"/>
  <cols>
    <col min="2" max="2" width="26.8515625" style="0" customWidth="1"/>
    <col min="3" max="5" width="23.7109375" style="0" customWidth="1"/>
  </cols>
  <sheetData>
    <row r="1" s="2" customFormat="1" ht="15.75" hidden="1">
      <c r="A1" s="1" t="s">
        <v>0</v>
      </c>
    </row>
    <row r="2" s="2" customFormat="1" ht="12.75"/>
    <row r="3" spans="1:2" s="2" customFormat="1" ht="15.75" hidden="1">
      <c r="A3" s="1" t="s">
        <v>1</v>
      </c>
      <c r="B3" s="3"/>
    </row>
    <row r="4" spans="1:2" s="2" customFormat="1" ht="15.75">
      <c r="A4" s="1" t="s">
        <v>2</v>
      </c>
      <c r="B4" s="3"/>
    </row>
    <row r="5" s="2" customFormat="1" ht="15.75">
      <c r="A5" s="1"/>
    </row>
    <row r="6" spans="1:5" s="2" customFormat="1" ht="20.25">
      <c r="A6" s="307" t="s">
        <v>3</v>
      </c>
      <c r="B6" s="308"/>
      <c r="C6" s="309"/>
      <c r="D6" s="309"/>
      <c r="E6" s="309"/>
    </row>
    <row r="7" spans="1:5" ht="15.75">
      <c r="A7" s="4"/>
      <c r="B7" s="5"/>
      <c r="C7" s="5"/>
      <c r="D7" s="5"/>
      <c r="E7" s="5"/>
    </row>
    <row r="8" spans="1:5" ht="13.5" thickBot="1">
      <c r="A8" s="6"/>
      <c r="C8" s="7"/>
      <c r="D8" s="7"/>
      <c r="E8" s="7" t="s">
        <v>4</v>
      </c>
    </row>
    <row r="9" spans="2:229" ht="18.75" customHeight="1">
      <c r="B9" s="310" t="s">
        <v>5</v>
      </c>
      <c r="C9" s="8" t="s">
        <v>6</v>
      </c>
      <c r="D9" s="8" t="s">
        <v>7</v>
      </c>
      <c r="E9" s="9" t="s">
        <v>8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</row>
    <row r="10" spans="2:229" ht="13.5" customHeight="1" thickBot="1">
      <c r="B10" s="311"/>
      <c r="C10" s="11" t="s">
        <v>9</v>
      </c>
      <c r="D10" s="11" t="s">
        <v>9</v>
      </c>
      <c r="E10" s="12" t="s">
        <v>9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</row>
    <row r="11" spans="2:229" ht="13.5" thickTop="1">
      <c r="B11" s="13" t="s">
        <v>10</v>
      </c>
      <c r="C11" s="14">
        <v>258353</v>
      </c>
      <c r="D11" s="14">
        <v>256396</v>
      </c>
      <c r="E11" s="15">
        <v>138832.5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</row>
    <row r="12" spans="2:229" ht="12.75">
      <c r="B12" s="16" t="s">
        <v>11</v>
      </c>
      <c r="C12" s="17">
        <v>55016.3</v>
      </c>
      <c r="D12" s="17">
        <v>56978.8</v>
      </c>
      <c r="E12" s="18">
        <v>33865.4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</row>
    <row r="13" spans="2:229" ht="12.75">
      <c r="B13" s="16" t="s">
        <v>12</v>
      </c>
      <c r="C13" s="17">
        <v>16160</v>
      </c>
      <c r="D13" s="17">
        <v>16160</v>
      </c>
      <c r="E13" s="18">
        <v>3419.1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</row>
    <row r="14" spans="2:229" ht="12.75">
      <c r="B14" s="19" t="s">
        <v>13</v>
      </c>
      <c r="C14" s="17">
        <v>61188.7</v>
      </c>
      <c r="D14" s="17">
        <v>64163.2</v>
      </c>
      <c r="E14" s="18">
        <f>239479.6-212196.4</f>
        <v>27283.20000000001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</row>
    <row r="15" spans="2:229" ht="19.5" customHeight="1" thickBot="1">
      <c r="B15" s="20" t="s">
        <v>14</v>
      </c>
      <c r="C15" s="21">
        <f>SUM(C11:C14)</f>
        <v>390718</v>
      </c>
      <c r="D15" s="21">
        <f>SUM(D11:D14)</f>
        <v>393698</v>
      </c>
      <c r="E15" s="22">
        <f>SUM(E11:E14)</f>
        <v>203400.2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</row>
    <row r="16" spans="2:229" ht="13.5" thickTop="1">
      <c r="B16" s="23"/>
      <c r="C16" s="24"/>
      <c r="D16" s="24"/>
      <c r="E16" s="25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</row>
    <row r="17" spans="1:229" ht="12.75">
      <c r="A17" s="10"/>
      <c r="B17" s="16" t="s">
        <v>15</v>
      </c>
      <c r="C17" s="17">
        <v>341889</v>
      </c>
      <c r="D17" s="17">
        <v>352868.9</v>
      </c>
      <c r="E17" s="18">
        <f>378353.9-212196.4</f>
        <v>166157.50000000003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</row>
    <row r="18" spans="1:251" s="26" customFormat="1" ht="12.75">
      <c r="A18" s="10"/>
      <c r="B18" s="19" t="s">
        <v>16</v>
      </c>
      <c r="C18" s="17">
        <v>82410</v>
      </c>
      <c r="D18" s="17">
        <v>83421.9</v>
      </c>
      <c r="E18" s="18">
        <v>7425.7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</row>
    <row r="19" spans="1:229" ht="19.5" customHeight="1" thickBot="1">
      <c r="A19" s="10"/>
      <c r="B19" s="20" t="s">
        <v>17</v>
      </c>
      <c r="C19" s="21">
        <f>SUM(C17:C18)</f>
        <v>424299</v>
      </c>
      <c r="D19" s="21">
        <f>SUM(D17:D18)</f>
        <v>436290.80000000005</v>
      </c>
      <c r="E19" s="22">
        <f>SUM(E17:E18)</f>
        <v>173583.20000000004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</row>
    <row r="20" spans="2:229" ht="13.5" thickTop="1">
      <c r="B20" s="27"/>
      <c r="C20" s="28"/>
      <c r="D20" s="28"/>
      <c r="E20" s="2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</row>
    <row r="21" spans="2:229" ht="12.75">
      <c r="B21" s="30" t="s">
        <v>18</v>
      </c>
      <c r="C21" s="31"/>
      <c r="D21" s="31"/>
      <c r="E21" s="32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</row>
    <row r="22" spans="2:9" ht="12.75">
      <c r="B22" s="30" t="s">
        <v>19</v>
      </c>
      <c r="C22" s="33"/>
      <c r="D22" s="33"/>
      <c r="E22" s="34">
        <v>29817</v>
      </c>
      <c r="I22" t="s">
        <v>20</v>
      </c>
    </row>
    <row r="23" spans="2:5" ht="15" customHeight="1" thickBot="1">
      <c r="B23" s="35" t="s">
        <v>21</v>
      </c>
      <c r="C23" s="36">
        <v>33581</v>
      </c>
      <c r="D23" s="36">
        <v>42241.4</v>
      </c>
      <c r="E23" s="37"/>
    </row>
    <row r="26" ht="12.75">
      <c r="B26" s="38" t="s">
        <v>22</v>
      </c>
    </row>
    <row r="27" spans="2:5" ht="12.75">
      <c r="B27" s="38" t="s">
        <v>23</v>
      </c>
      <c r="C27" s="38"/>
      <c r="D27" s="38"/>
      <c r="E27" s="38"/>
    </row>
    <row r="28" spans="2:5" ht="15">
      <c r="B28" s="38"/>
      <c r="C28" s="39"/>
      <c r="D28" s="39"/>
      <c r="E28" s="39"/>
    </row>
    <row r="29" spans="2:5" ht="15">
      <c r="B29" s="38"/>
      <c r="C29" s="40"/>
      <c r="D29" s="40"/>
      <c r="E29" s="40"/>
    </row>
    <row r="30" ht="12.75">
      <c r="B30" s="38"/>
    </row>
    <row r="31" spans="2:5" ht="12.75">
      <c r="B31" s="38"/>
      <c r="C31" s="38"/>
      <c r="D31" s="38"/>
      <c r="E31" s="38"/>
    </row>
    <row r="32" spans="2:5" ht="15">
      <c r="B32" s="38"/>
      <c r="C32" s="39"/>
      <c r="D32" s="39"/>
      <c r="E32" s="39"/>
    </row>
    <row r="33" spans="2:5" ht="15">
      <c r="B33" s="38"/>
      <c r="C33" s="40"/>
      <c r="D33" s="40"/>
      <c r="E33" s="40"/>
    </row>
    <row r="34" spans="2:5" ht="15">
      <c r="B34" s="38"/>
      <c r="C34" s="40"/>
      <c r="D34" s="40"/>
      <c r="E34" s="40"/>
    </row>
    <row r="35" spans="2:5" ht="15">
      <c r="B35" s="38"/>
      <c r="C35" s="40"/>
      <c r="D35" s="40"/>
      <c r="E35" s="40"/>
    </row>
    <row r="36" spans="2:5" ht="15">
      <c r="B36" s="38"/>
      <c r="C36" s="40"/>
      <c r="D36" s="40"/>
      <c r="E36" s="40"/>
    </row>
    <row r="47" ht="12.75">
      <c r="B47" s="38"/>
    </row>
    <row r="48" spans="2:5" ht="12.75">
      <c r="B48" s="38"/>
      <c r="C48" s="38"/>
      <c r="D48" s="38"/>
      <c r="E48" s="38"/>
    </row>
    <row r="49" spans="2:5" ht="15">
      <c r="B49" s="38"/>
      <c r="C49" s="39"/>
      <c r="D49" s="39"/>
      <c r="E49" s="39"/>
    </row>
    <row r="50" spans="2:5" ht="15">
      <c r="B50" s="38"/>
      <c r="C50" s="40"/>
      <c r="D50" s="40"/>
      <c r="E50" s="40"/>
    </row>
    <row r="51" spans="2:5" ht="15">
      <c r="B51" s="38"/>
      <c r="C51" s="40"/>
      <c r="D51" s="40"/>
      <c r="E51" s="40"/>
    </row>
  </sheetData>
  <sheetProtection/>
  <mergeCells count="2">
    <mergeCell ref="A6:E6"/>
    <mergeCell ref="B9:B10"/>
  </mergeCells>
  <printOptions/>
  <pageMargins left="0.67" right="0.36" top="0.984251969" bottom="0.72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6"/>
  <sheetViews>
    <sheetView zoomScale="80" zoomScaleNormal="80" zoomScalePageLayoutView="0" workbookViewId="0" topLeftCell="A339">
      <selection activeCell="E349" sqref="E349"/>
    </sheetView>
  </sheetViews>
  <sheetFormatPr defaultColWidth="9.140625" defaultRowHeight="12.75"/>
  <cols>
    <col min="1" max="1" width="7.57421875" style="44" customWidth="1"/>
    <col min="2" max="3" width="10.28125" style="44" customWidth="1"/>
    <col min="4" max="4" width="75.00390625" style="44" customWidth="1"/>
    <col min="5" max="7" width="16.7109375" style="191" customWidth="1"/>
    <col min="8" max="8" width="11.421875" style="191" customWidth="1"/>
    <col min="9" max="16384" width="9.140625" style="44" customWidth="1"/>
  </cols>
  <sheetData>
    <row r="1" spans="1:8" ht="21.75" customHeight="1">
      <c r="A1" s="312" t="s">
        <v>24</v>
      </c>
      <c r="B1" s="309"/>
      <c r="C1" s="309"/>
      <c r="D1" s="41"/>
      <c r="E1" s="42"/>
      <c r="F1" s="42"/>
      <c r="G1" s="43"/>
      <c r="H1" s="43"/>
    </row>
    <row r="2" spans="1:8" ht="12.75" customHeight="1">
      <c r="A2" s="45"/>
      <c r="B2" s="46"/>
      <c r="C2" s="45"/>
      <c r="D2" s="47"/>
      <c r="E2" s="42"/>
      <c r="F2" s="42"/>
      <c r="G2" s="42"/>
      <c r="H2" s="42"/>
    </row>
    <row r="3" spans="1:8" s="46" customFormat="1" ht="20.25">
      <c r="A3" s="313" t="s">
        <v>25</v>
      </c>
      <c r="B3" s="313"/>
      <c r="C3" s="313"/>
      <c r="D3" s="309"/>
      <c r="E3" s="309"/>
      <c r="F3" s="48"/>
      <c r="G3" s="48"/>
      <c r="H3" s="48"/>
    </row>
    <row r="4" spans="1:8" s="46" customFormat="1" ht="15" customHeight="1" thickBot="1">
      <c r="A4" s="49"/>
      <c r="B4" s="49"/>
      <c r="C4" s="49"/>
      <c r="D4" s="49"/>
      <c r="E4" s="50"/>
      <c r="F4" s="50"/>
      <c r="G4" s="51" t="s">
        <v>4</v>
      </c>
      <c r="H4" s="50"/>
    </row>
    <row r="5" spans="1:8" ht="15.75">
      <c r="A5" s="52" t="s">
        <v>26</v>
      </c>
      <c r="B5" s="52" t="s">
        <v>27</v>
      </c>
      <c r="C5" s="52" t="s">
        <v>28</v>
      </c>
      <c r="D5" s="53" t="s">
        <v>29</v>
      </c>
      <c r="E5" s="54" t="s">
        <v>30</v>
      </c>
      <c r="F5" s="54" t="s">
        <v>30</v>
      </c>
      <c r="G5" s="54" t="s">
        <v>8</v>
      </c>
      <c r="H5" s="54" t="s">
        <v>31</v>
      </c>
    </row>
    <row r="6" spans="1:8" ht="15.75" customHeight="1" thickBot="1">
      <c r="A6" s="55"/>
      <c r="B6" s="55"/>
      <c r="C6" s="55"/>
      <c r="D6" s="56"/>
      <c r="E6" s="57" t="s">
        <v>32</v>
      </c>
      <c r="F6" s="57" t="s">
        <v>33</v>
      </c>
      <c r="G6" s="58" t="s">
        <v>34</v>
      </c>
      <c r="H6" s="57" t="s">
        <v>35</v>
      </c>
    </row>
    <row r="7" spans="1:8" ht="16.5" customHeight="1" thickTop="1">
      <c r="A7" s="59">
        <v>10</v>
      </c>
      <c r="B7" s="59"/>
      <c r="C7" s="59"/>
      <c r="D7" s="60" t="s">
        <v>36</v>
      </c>
      <c r="E7" s="61"/>
      <c r="F7" s="62"/>
      <c r="G7" s="63"/>
      <c r="H7" s="61"/>
    </row>
    <row r="8" spans="1:8" ht="15" customHeight="1">
      <c r="A8" s="59"/>
      <c r="B8" s="59"/>
      <c r="C8" s="59"/>
      <c r="D8" s="60"/>
      <c r="E8" s="61"/>
      <c r="F8" s="62"/>
      <c r="G8" s="63"/>
      <c r="H8" s="61"/>
    </row>
    <row r="9" spans="1:8" ht="15" customHeight="1" hidden="1">
      <c r="A9" s="64"/>
      <c r="B9" s="64"/>
      <c r="C9" s="64">
        <v>1344</v>
      </c>
      <c r="D9" s="64" t="s">
        <v>37</v>
      </c>
      <c r="E9" s="65">
        <v>0</v>
      </c>
      <c r="F9" s="66">
        <v>0</v>
      </c>
      <c r="G9" s="67"/>
      <c r="H9" s="65" t="e">
        <f>(#REF!/F9)*100</f>
        <v>#REF!</v>
      </c>
    </row>
    <row r="10" spans="1:8" ht="15">
      <c r="A10" s="64"/>
      <c r="B10" s="64"/>
      <c r="C10" s="64">
        <v>1361</v>
      </c>
      <c r="D10" s="64" t="s">
        <v>38</v>
      </c>
      <c r="E10" s="65">
        <v>13</v>
      </c>
      <c r="F10" s="66">
        <v>13</v>
      </c>
      <c r="G10" s="67">
        <v>2.5</v>
      </c>
      <c r="H10" s="65">
        <f>(G10/F10)*100</f>
        <v>19.230769230769234</v>
      </c>
    </row>
    <row r="11" spans="1:8" ht="15">
      <c r="A11" s="68">
        <v>34053</v>
      </c>
      <c r="B11" s="68"/>
      <c r="C11" s="68">
        <v>4116</v>
      </c>
      <c r="D11" s="64" t="s">
        <v>39</v>
      </c>
      <c r="E11" s="69">
        <v>0</v>
      </c>
      <c r="F11" s="70">
        <v>0</v>
      </c>
      <c r="G11" s="71">
        <v>175</v>
      </c>
      <c r="H11" s="65" t="e">
        <f aca="true" t="shared" si="0" ref="H11:H52">(G11/F11)*100</f>
        <v>#DIV/0!</v>
      </c>
    </row>
    <row r="12" spans="1:8" ht="15">
      <c r="A12" s="68">
        <v>34070</v>
      </c>
      <c r="B12" s="68"/>
      <c r="C12" s="68">
        <v>4116</v>
      </c>
      <c r="D12" s="64" t="s">
        <v>40</v>
      </c>
      <c r="E12" s="69">
        <v>0</v>
      </c>
      <c r="F12" s="70">
        <v>5</v>
      </c>
      <c r="G12" s="71">
        <v>5</v>
      </c>
      <c r="H12" s="65">
        <f t="shared" si="0"/>
        <v>100</v>
      </c>
    </row>
    <row r="13" spans="1:8" ht="15">
      <c r="A13" s="68"/>
      <c r="B13" s="68"/>
      <c r="C13" s="68">
        <v>4121</v>
      </c>
      <c r="D13" s="68" t="s">
        <v>41</v>
      </c>
      <c r="E13" s="69">
        <v>200</v>
      </c>
      <c r="F13" s="70">
        <v>200</v>
      </c>
      <c r="G13" s="67">
        <v>259</v>
      </c>
      <c r="H13" s="65">
        <f t="shared" si="0"/>
        <v>129.5</v>
      </c>
    </row>
    <row r="14" spans="1:8" ht="15">
      <c r="A14" s="68">
        <v>33030</v>
      </c>
      <c r="B14" s="68"/>
      <c r="C14" s="68">
        <v>4122</v>
      </c>
      <c r="D14" s="68" t="s">
        <v>42</v>
      </c>
      <c r="E14" s="72">
        <v>0</v>
      </c>
      <c r="F14" s="73">
        <v>0</v>
      </c>
      <c r="G14" s="71">
        <v>248.1</v>
      </c>
      <c r="H14" s="65" t="e">
        <f t="shared" si="0"/>
        <v>#DIV/0!</v>
      </c>
    </row>
    <row r="15" spans="1:8" ht="15">
      <c r="A15" s="68">
        <v>33926</v>
      </c>
      <c r="B15" s="68"/>
      <c r="C15" s="68">
        <v>4222</v>
      </c>
      <c r="D15" s="68" t="s">
        <v>43</v>
      </c>
      <c r="E15" s="72">
        <v>0</v>
      </c>
      <c r="F15" s="73">
        <v>0</v>
      </c>
      <c r="G15" s="71">
        <v>12</v>
      </c>
      <c r="H15" s="65" t="e">
        <f t="shared" si="0"/>
        <v>#DIV/0!</v>
      </c>
    </row>
    <row r="16" spans="1:8" ht="15">
      <c r="A16" s="68"/>
      <c r="B16" s="68">
        <v>2143</v>
      </c>
      <c r="C16" s="68">
        <v>2111</v>
      </c>
      <c r="D16" s="68" t="s">
        <v>44</v>
      </c>
      <c r="E16" s="69">
        <v>400</v>
      </c>
      <c r="F16" s="70">
        <v>400</v>
      </c>
      <c r="G16" s="71">
        <v>196.7</v>
      </c>
      <c r="H16" s="65">
        <f t="shared" si="0"/>
        <v>49.175</v>
      </c>
    </row>
    <row r="17" spans="1:8" ht="15">
      <c r="A17" s="68"/>
      <c r="B17" s="68">
        <v>2143</v>
      </c>
      <c r="C17" s="68">
        <v>2112</v>
      </c>
      <c r="D17" s="68" t="s">
        <v>45</v>
      </c>
      <c r="E17" s="69">
        <v>390</v>
      </c>
      <c r="F17" s="70">
        <v>390</v>
      </c>
      <c r="G17" s="71">
        <v>60.4</v>
      </c>
      <c r="H17" s="65">
        <f t="shared" si="0"/>
        <v>15.487179487179487</v>
      </c>
    </row>
    <row r="18" spans="1:8" ht="15">
      <c r="A18" s="68"/>
      <c r="B18" s="68">
        <v>2143</v>
      </c>
      <c r="C18" s="68">
        <v>2212</v>
      </c>
      <c r="D18" s="68" t="s">
        <v>46</v>
      </c>
      <c r="E18" s="69">
        <v>0</v>
      </c>
      <c r="F18" s="70">
        <v>0</v>
      </c>
      <c r="G18" s="71">
        <v>60</v>
      </c>
      <c r="H18" s="65" t="e">
        <f t="shared" si="0"/>
        <v>#DIV/0!</v>
      </c>
    </row>
    <row r="19" spans="1:8" ht="15">
      <c r="A19" s="68"/>
      <c r="B19" s="68">
        <v>2143</v>
      </c>
      <c r="C19" s="68">
        <v>2324</v>
      </c>
      <c r="D19" s="68" t="s">
        <v>47</v>
      </c>
      <c r="E19" s="69">
        <v>0</v>
      </c>
      <c r="F19" s="70">
        <v>0</v>
      </c>
      <c r="G19" s="71">
        <v>14.1</v>
      </c>
      <c r="H19" s="65" t="e">
        <f t="shared" si="0"/>
        <v>#DIV/0!</v>
      </c>
    </row>
    <row r="20" spans="1:8" ht="15" hidden="1">
      <c r="A20" s="68"/>
      <c r="B20" s="68">
        <v>2143</v>
      </c>
      <c r="C20" s="68">
        <v>2329</v>
      </c>
      <c r="D20" s="68" t="s">
        <v>48</v>
      </c>
      <c r="E20" s="69">
        <v>0</v>
      </c>
      <c r="F20" s="70">
        <v>0</v>
      </c>
      <c r="G20" s="71"/>
      <c r="H20" s="65" t="e">
        <f t="shared" si="0"/>
        <v>#DIV/0!</v>
      </c>
    </row>
    <row r="21" spans="1:8" ht="15">
      <c r="A21" s="68"/>
      <c r="B21" s="68">
        <v>3111</v>
      </c>
      <c r="C21" s="68">
        <v>2122</v>
      </c>
      <c r="D21" s="68" t="s">
        <v>49</v>
      </c>
      <c r="E21" s="69">
        <v>0</v>
      </c>
      <c r="F21" s="70">
        <v>570</v>
      </c>
      <c r="G21" s="71">
        <v>570</v>
      </c>
      <c r="H21" s="65">
        <f t="shared" si="0"/>
        <v>100</v>
      </c>
    </row>
    <row r="22" spans="1:8" ht="15" hidden="1">
      <c r="A22" s="68"/>
      <c r="B22" s="68">
        <v>3113</v>
      </c>
      <c r="C22" s="68">
        <v>2329</v>
      </c>
      <c r="D22" s="68" t="s">
        <v>50</v>
      </c>
      <c r="E22" s="69">
        <v>0</v>
      </c>
      <c r="F22" s="70">
        <v>0</v>
      </c>
      <c r="G22" s="71"/>
      <c r="H22" s="65" t="e">
        <f t="shared" si="0"/>
        <v>#DIV/0!</v>
      </c>
    </row>
    <row r="23" spans="1:8" ht="15">
      <c r="A23" s="68"/>
      <c r="B23" s="68">
        <v>3313</v>
      </c>
      <c r="C23" s="68">
        <v>2132</v>
      </c>
      <c r="D23" s="68" t="s">
        <v>51</v>
      </c>
      <c r="E23" s="69">
        <v>331.8</v>
      </c>
      <c r="F23" s="70">
        <v>331.8</v>
      </c>
      <c r="G23" s="71">
        <v>0</v>
      </c>
      <c r="H23" s="65">
        <f t="shared" si="0"/>
        <v>0</v>
      </c>
    </row>
    <row r="24" spans="1:8" ht="15">
      <c r="A24" s="64"/>
      <c r="B24" s="64">
        <v>3313</v>
      </c>
      <c r="C24" s="64">
        <v>2133</v>
      </c>
      <c r="D24" s="64" t="s">
        <v>52</v>
      </c>
      <c r="E24" s="65">
        <v>18.2</v>
      </c>
      <c r="F24" s="66">
        <v>18.2</v>
      </c>
      <c r="G24" s="71">
        <v>0</v>
      </c>
      <c r="H24" s="65">
        <f t="shared" si="0"/>
        <v>0</v>
      </c>
    </row>
    <row r="25" spans="1:8" ht="15">
      <c r="A25" s="64"/>
      <c r="B25" s="64">
        <v>3313</v>
      </c>
      <c r="C25" s="64">
        <v>2324</v>
      </c>
      <c r="D25" s="64" t="s">
        <v>53</v>
      </c>
      <c r="E25" s="65">
        <v>0</v>
      </c>
      <c r="F25" s="66">
        <v>0</v>
      </c>
      <c r="G25" s="67">
        <v>65.5</v>
      </c>
      <c r="H25" s="65" t="e">
        <f t="shared" si="0"/>
        <v>#DIV/0!</v>
      </c>
    </row>
    <row r="26" spans="1:8" ht="15" hidden="1">
      <c r="A26" s="64"/>
      <c r="B26" s="64">
        <v>3392</v>
      </c>
      <c r="C26" s="64">
        <v>2329</v>
      </c>
      <c r="D26" s="64" t="s">
        <v>54</v>
      </c>
      <c r="E26" s="65"/>
      <c r="F26" s="66"/>
      <c r="G26" s="67"/>
      <c r="H26" s="65" t="e">
        <f t="shared" si="0"/>
        <v>#DIV/0!</v>
      </c>
    </row>
    <row r="27" spans="1:8" ht="15" hidden="1">
      <c r="A27" s="68"/>
      <c r="B27" s="68">
        <v>3314</v>
      </c>
      <c r="C27" s="68">
        <v>2229</v>
      </c>
      <c r="D27" s="68" t="s">
        <v>55</v>
      </c>
      <c r="E27" s="69"/>
      <c r="F27" s="70"/>
      <c r="G27" s="71"/>
      <c r="H27" s="65" t="e">
        <f t="shared" si="0"/>
        <v>#DIV/0!</v>
      </c>
    </row>
    <row r="28" spans="1:8" ht="15" hidden="1">
      <c r="A28" s="68"/>
      <c r="B28" s="68">
        <v>3315</v>
      </c>
      <c r="C28" s="68">
        <v>2322</v>
      </c>
      <c r="D28" s="68" t="s">
        <v>56</v>
      </c>
      <c r="E28" s="69"/>
      <c r="F28" s="70"/>
      <c r="G28" s="71"/>
      <c r="H28" s="65" t="e">
        <f t="shared" si="0"/>
        <v>#DIV/0!</v>
      </c>
    </row>
    <row r="29" spans="1:8" ht="15">
      <c r="A29" s="68"/>
      <c r="B29" s="68">
        <v>3319</v>
      </c>
      <c r="C29" s="68">
        <v>2324</v>
      </c>
      <c r="D29" s="68" t="s">
        <v>57</v>
      </c>
      <c r="E29" s="69">
        <v>0</v>
      </c>
      <c r="F29" s="70">
        <v>0</v>
      </c>
      <c r="G29" s="71">
        <v>0.1</v>
      </c>
      <c r="H29" s="65" t="e">
        <f t="shared" si="0"/>
        <v>#DIV/0!</v>
      </c>
    </row>
    <row r="30" spans="1:8" ht="15">
      <c r="A30" s="68"/>
      <c r="B30" s="68">
        <v>3326</v>
      </c>
      <c r="C30" s="68">
        <v>2212</v>
      </c>
      <c r="D30" s="68" t="s">
        <v>58</v>
      </c>
      <c r="E30" s="69">
        <v>40</v>
      </c>
      <c r="F30" s="70">
        <v>40</v>
      </c>
      <c r="G30" s="71">
        <v>5.1</v>
      </c>
      <c r="H30" s="65">
        <f t="shared" si="0"/>
        <v>12.75</v>
      </c>
    </row>
    <row r="31" spans="1:8" ht="15">
      <c r="A31" s="68"/>
      <c r="B31" s="68">
        <v>3326</v>
      </c>
      <c r="C31" s="68">
        <v>2324</v>
      </c>
      <c r="D31" s="68" t="s">
        <v>59</v>
      </c>
      <c r="E31" s="69">
        <v>4</v>
      </c>
      <c r="F31" s="70">
        <v>4</v>
      </c>
      <c r="G31" s="71">
        <v>0</v>
      </c>
      <c r="H31" s="65">
        <f t="shared" si="0"/>
        <v>0</v>
      </c>
    </row>
    <row r="32" spans="1:8" ht="15">
      <c r="A32" s="68"/>
      <c r="B32" s="68">
        <v>3399</v>
      </c>
      <c r="C32" s="68">
        <v>2111</v>
      </c>
      <c r="D32" s="68" t="s">
        <v>60</v>
      </c>
      <c r="E32" s="69">
        <v>200</v>
      </c>
      <c r="F32" s="70">
        <v>200</v>
      </c>
      <c r="G32" s="71">
        <v>165.1</v>
      </c>
      <c r="H32" s="65">
        <f t="shared" si="0"/>
        <v>82.55</v>
      </c>
    </row>
    <row r="33" spans="1:8" ht="15">
      <c r="A33" s="68"/>
      <c r="B33" s="68">
        <v>3399</v>
      </c>
      <c r="C33" s="68">
        <v>2133</v>
      </c>
      <c r="D33" s="68" t="s">
        <v>61</v>
      </c>
      <c r="E33" s="69">
        <v>50</v>
      </c>
      <c r="F33" s="70">
        <v>50</v>
      </c>
      <c r="G33" s="71">
        <v>0</v>
      </c>
      <c r="H33" s="65">
        <f t="shared" si="0"/>
        <v>0</v>
      </c>
    </row>
    <row r="34" spans="1:8" ht="15">
      <c r="A34" s="68"/>
      <c r="B34" s="68">
        <v>3399</v>
      </c>
      <c r="C34" s="68">
        <v>2321</v>
      </c>
      <c r="D34" s="68" t="s">
        <v>62</v>
      </c>
      <c r="E34" s="69">
        <v>150</v>
      </c>
      <c r="F34" s="70">
        <v>150</v>
      </c>
      <c r="G34" s="71">
        <v>10</v>
      </c>
      <c r="H34" s="65">
        <f t="shared" si="0"/>
        <v>6.666666666666667</v>
      </c>
    </row>
    <row r="35" spans="1:8" ht="15">
      <c r="A35" s="68"/>
      <c r="B35" s="68">
        <v>3399</v>
      </c>
      <c r="C35" s="68">
        <v>2324</v>
      </c>
      <c r="D35" s="68" t="s">
        <v>63</v>
      </c>
      <c r="E35" s="69">
        <v>10</v>
      </c>
      <c r="F35" s="70">
        <v>10</v>
      </c>
      <c r="G35" s="71">
        <v>0</v>
      </c>
      <c r="H35" s="65">
        <f t="shared" si="0"/>
        <v>0</v>
      </c>
    </row>
    <row r="36" spans="1:8" ht="15" hidden="1">
      <c r="A36" s="64"/>
      <c r="B36" s="64">
        <v>3319</v>
      </c>
      <c r="C36" s="64">
        <v>2324</v>
      </c>
      <c r="D36" s="64" t="s">
        <v>64</v>
      </c>
      <c r="E36" s="69"/>
      <c r="F36" s="70"/>
      <c r="G36" s="71"/>
      <c r="H36" s="65" t="e">
        <f t="shared" si="0"/>
        <v>#DIV/0!</v>
      </c>
    </row>
    <row r="37" spans="1:8" ht="15" hidden="1">
      <c r="A37" s="64"/>
      <c r="B37" s="64">
        <v>3392</v>
      </c>
      <c r="C37" s="64">
        <v>2324</v>
      </c>
      <c r="D37" s="64" t="s">
        <v>64</v>
      </c>
      <c r="E37" s="69"/>
      <c r="F37" s="70"/>
      <c r="G37" s="71"/>
      <c r="H37" s="65" t="e">
        <f t="shared" si="0"/>
        <v>#DIV/0!</v>
      </c>
    </row>
    <row r="38" spans="1:8" ht="15" hidden="1">
      <c r="A38" s="64"/>
      <c r="B38" s="64">
        <v>3412</v>
      </c>
      <c r="C38" s="64">
        <v>2122</v>
      </c>
      <c r="D38" s="64" t="s">
        <v>65</v>
      </c>
      <c r="E38" s="69"/>
      <c r="F38" s="70"/>
      <c r="G38" s="71"/>
      <c r="H38" s="65" t="e">
        <f t="shared" si="0"/>
        <v>#DIV/0!</v>
      </c>
    </row>
    <row r="39" spans="1:8" ht="15" hidden="1">
      <c r="A39" s="68"/>
      <c r="B39" s="68">
        <v>3412</v>
      </c>
      <c r="C39" s="68">
        <v>2324</v>
      </c>
      <c r="D39" s="68" t="s">
        <v>66</v>
      </c>
      <c r="E39" s="69"/>
      <c r="F39" s="70"/>
      <c r="G39" s="71"/>
      <c r="H39" s="65" t="e">
        <f t="shared" si="0"/>
        <v>#DIV/0!</v>
      </c>
    </row>
    <row r="40" spans="1:8" ht="15" hidden="1">
      <c r="A40" s="68"/>
      <c r="B40" s="68">
        <v>3412</v>
      </c>
      <c r="C40" s="68">
        <v>2329</v>
      </c>
      <c r="D40" s="68" t="s">
        <v>67</v>
      </c>
      <c r="E40" s="69"/>
      <c r="F40" s="70"/>
      <c r="G40" s="71"/>
      <c r="H40" s="65" t="e">
        <f t="shared" si="0"/>
        <v>#DIV/0!</v>
      </c>
    </row>
    <row r="41" spans="1:8" ht="15">
      <c r="A41" s="68"/>
      <c r="B41" s="68">
        <v>3412</v>
      </c>
      <c r="C41" s="68">
        <v>2132</v>
      </c>
      <c r="D41" s="68" t="s">
        <v>68</v>
      </c>
      <c r="E41" s="69">
        <v>679.6</v>
      </c>
      <c r="F41" s="70">
        <v>679.6</v>
      </c>
      <c r="G41" s="67">
        <v>397.1</v>
      </c>
      <c r="H41" s="65">
        <f t="shared" si="0"/>
        <v>58.431430253090056</v>
      </c>
    </row>
    <row r="42" spans="1:8" ht="15">
      <c r="A42" s="68"/>
      <c r="B42" s="68">
        <v>3412</v>
      </c>
      <c r="C42" s="68">
        <v>2133</v>
      </c>
      <c r="D42" s="68" t="s">
        <v>69</v>
      </c>
      <c r="E42" s="69">
        <v>20.4</v>
      </c>
      <c r="F42" s="70">
        <v>20.4</v>
      </c>
      <c r="G42" s="67">
        <v>2.9</v>
      </c>
      <c r="H42" s="65">
        <f t="shared" si="0"/>
        <v>14.215686274509803</v>
      </c>
    </row>
    <row r="43" spans="1:8" ht="15">
      <c r="A43" s="68"/>
      <c r="B43" s="68">
        <v>3412</v>
      </c>
      <c r="C43" s="68">
        <v>2229</v>
      </c>
      <c r="D43" s="68" t="s">
        <v>70</v>
      </c>
      <c r="E43" s="69">
        <v>0</v>
      </c>
      <c r="F43" s="70">
        <v>852.5</v>
      </c>
      <c r="G43" s="67">
        <v>852.5</v>
      </c>
      <c r="H43" s="65">
        <f t="shared" si="0"/>
        <v>100</v>
      </c>
    </row>
    <row r="44" spans="1:8" ht="15">
      <c r="A44" s="68"/>
      <c r="B44" s="68">
        <v>3412</v>
      </c>
      <c r="C44" s="68">
        <v>2324</v>
      </c>
      <c r="D44" s="68" t="s">
        <v>71</v>
      </c>
      <c r="E44" s="69">
        <v>0</v>
      </c>
      <c r="F44" s="70">
        <v>0</v>
      </c>
      <c r="G44" s="71">
        <v>222.7</v>
      </c>
      <c r="H44" s="65" t="e">
        <f t="shared" si="0"/>
        <v>#DIV/0!</v>
      </c>
    </row>
    <row r="45" spans="1:8" ht="15" hidden="1">
      <c r="A45" s="68"/>
      <c r="B45" s="68">
        <v>3419</v>
      </c>
      <c r="C45" s="68">
        <v>2132</v>
      </c>
      <c r="D45" s="68" t="s">
        <v>72</v>
      </c>
      <c r="E45" s="69">
        <v>0</v>
      </c>
      <c r="F45" s="70">
        <v>0</v>
      </c>
      <c r="G45" s="71"/>
      <c r="H45" s="65" t="e">
        <f t="shared" si="0"/>
        <v>#DIV/0!</v>
      </c>
    </row>
    <row r="46" spans="1:8" ht="15" hidden="1">
      <c r="A46" s="68"/>
      <c r="B46" s="68">
        <v>3419</v>
      </c>
      <c r="C46" s="68">
        <v>2229</v>
      </c>
      <c r="D46" s="68" t="s">
        <v>73</v>
      </c>
      <c r="E46" s="69"/>
      <c r="F46" s="70"/>
      <c r="G46" s="71"/>
      <c r="H46" s="65" t="e">
        <f t="shared" si="0"/>
        <v>#DIV/0!</v>
      </c>
    </row>
    <row r="47" spans="1:8" ht="15">
      <c r="A47" s="68"/>
      <c r="B47" s="68">
        <v>3421</v>
      </c>
      <c r="C47" s="68">
        <v>2132</v>
      </c>
      <c r="D47" s="68" t="s">
        <v>74</v>
      </c>
      <c r="E47" s="69">
        <v>65</v>
      </c>
      <c r="F47" s="70">
        <v>65</v>
      </c>
      <c r="G47" s="71">
        <v>15</v>
      </c>
      <c r="H47" s="65">
        <f t="shared" si="0"/>
        <v>23.076923076923077</v>
      </c>
    </row>
    <row r="48" spans="1:8" ht="15">
      <c r="A48" s="68"/>
      <c r="B48" s="68">
        <v>3421</v>
      </c>
      <c r="C48" s="68">
        <v>2229</v>
      </c>
      <c r="D48" s="68" t="s">
        <v>75</v>
      </c>
      <c r="E48" s="69">
        <v>10</v>
      </c>
      <c r="F48" s="70">
        <v>10</v>
      </c>
      <c r="G48" s="71">
        <v>1.3</v>
      </c>
      <c r="H48" s="65">
        <f t="shared" si="0"/>
        <v>13</v>
      </c>
    </row>
    <row r="49" spans="1:8" ht="15" hidden="1">
      <c r="A49" s="68"/>
      <c r="B49" s="68">
        <v>3421</v>
      </c>
      <c r="C49" s="68">
        <v>2324</v>
      </c>
      <c r="D49" s="68" t="s">
        <v>76</v>
      </c>
      <c r="E49" s="69">
        <v>0</v>
      </c>
      <c r="F49" s="70">
        <v>0</v>
      </c>
      <c r="G49" s="71"/>
      <c r="H49" s="65" t="e">
        <f t="shared" si="0"/>
        <v>#DIV/0!</v>
      </c>
    </row>
    <row r="50" spans="1:8" ht="15">
      <c r="A50" s="68"/>
      <c r="B50" s="68">
        <v>3429</v>
      </c>
      <c r="C50" s="68">
        <v>2229</v>
      </c>
      <c r="D50" s="68" t="s">
        <v>77</v>
      </c>
      <c r="E50" s="69">
        <v>10</v>
      </c>
      <c r="F50" s="70">
        <v>10</v>
      </c>
      <c r="G50" s="71">
        <v>0</v>
      </c>
      <c r="H50" s="65">
        <f t="shared" si="0"/>
        <v>0</v>
      </c>
    </row>
    <row r="51" spans="1:8" ht="15" hidden="1">
      <c r="A51" s="68"/>
      <c r="B51" s="68">
        <v>6171</v>
      </c>
      <c r="C51" s="68">
        <v>2212</v>
      </c>
      <c r="D51" s="68" t="s">
        <v>78</v>
      </c>
      <c r="E51" s="69">
        <v>0</v>
      </c>
      <c r="F51" s="70">
        <v>0</v>
      </c>
      <c r="G51" s="71"/>
      <c r="H51" s="65" t="e">
        <f t="shared" si="0"/>
        <v>#DIV/0!</v>
      </c>
    </row>
    <row r="52" spans="1:8" ht="15" customHeight="1">
      <c r="A52" s="64"/>
      <c r="B52" s="64">
        <v>6409</v>
      </c>
      <c r="C52" s="64">
        <v>2328</v>
      </c>
      <c r="D52" s="64" t="s">
        <v>79</v>
      </c>
      <c r="E52" s="65">
        <v>0</v>
      </c>
      <c r="F52" s="66">
        <v>0</v>
      </c>
      <c r="G52" s="67">
        <v>0</v>
      </c>
      <c r="H52" s="65" t="e">
        <f t="shared" si="0"/>
        <v>#DIV/0!</v>
      </c>
    </row>
    <row r="53" spans="1:8" ht="15" customHeight="1" thickBot="1">
      <c r="A53" s="74"/>
      <c r="B53" s="74"/>
      <c r="C53" s="74"/>
      <c r="D53" s="74"/>
      <c r="E53" s="75"/>
      <c r="F53" s="76"/>
      <c r="G53" s="77"/>
      <c r="H53" s="75"/>
    </row>
    <row r="54" spans="1:8" s="83" customFormat="1" ht="21.75" customHeight="1" thickBot="1" thickTop="1">
      <c r="A54" s="78"/>
      <c r="B54" s="78"/>
      <c r="C54" s="78"/>
      <c r="D54" s="79" t="s">
        <v>80</v>
      </c>
      <c r="E54" s="80">
        <f>SUM(E9:E52)</f>
        <v>2592</v>
      </c>
      <c r="F54" s="81">
        <f>SUM(F9:F52)</f>
        <v>4019.5</v>
      </c>
      <c r="G54" s="82">
        <f>SUM(G9:G52)</f>
        <v>3340.1</v>
      </c>
      <c r="H54" s="80">
        <f>(G54/F54)*100</f>
        <v>83.09740017415102</v>
      </c>
    </row>
    <row r="55" spans="1:8" ht="15" customHeight="1">
      <c r="A55" s="83"/>
      <c r="B55" s="83"/>
      <c r="C55" s="83"/>
      <c r="D55" s="83"/>
      <c r="E55" s="84"/>
      <c r="F55" s="84"/>
      <c r="G55" s="84"/>
      <c r="H55" s="84"/>
    </row>
    <row r="56" spans="1:8" ht="15" customHeight="1">
      <c r="A56" s="83"/>
      <c r="B56" s="83"/>
      <c r="C56" s="83"/>
      <c r="D56" s="83"/>
      <c r="E56" s="84"/>
      <c r="F56" s="84"/>
      <c r="G56" s="84"/>
      <c r="H56" s="84"/>
    </row>
    <row r="57" spans="1:8" ht="15" customHeight="1" thickBot="1">
      <c r="A57" s="83"/>
      <c r="B57" s="83"/>
      <c r="C57" s="83"/>
      <c r="D57" s="83"/>
      <c r="E57" s="84"/>
      <c r="F57" s="84"/>
      <c r="G57" s="84"/>
      <c r="H57" s="84"/>
    </row>
    <row r="58" spans="1:8" ht="15.75">
      <c r="A58" s="52" t="s">
        <v>26</v>
      </c>
      <c r="B58" s="52" t="s">
        <v>27</v>
      </c>
      <c r="C58" s="52" t="s">
        <v>28</v>
      </c>
      <c r="D58" s="53" t="s">
        <v>29</v>
      </c>
      <c r="E58" s="54" t="s">
        <v>30</v>
      </c>
      <c r="F58" s="54" t="s">
        <v>30</v>
      </c>
      <c r="G58" s="54" t="s">
        <v>8</v>
      </c>
      <c r="H58" s="54" t="s">
        <v>31</v>
      </c>
    </row>
    <row r="59" spans="1:8" ht="15.75" customHeight="1" thickBot="1">
      <c r="A59" s="55"/>
      <c r="B59" s="55"/>
      <c r="C59" s="55"/>
      <c r="D59" s="56"/>
      <c r="E59" s="57" t="s">
        <v>32</v>
      </c>
      <c r="F59" s="57" t="s">
        <v>33</v>
      </c>
      <c r="G59" s="58" t="s">
        <v>34</v>
      </c>
      <c r="H59" s="57" t="s">
        <v>35</v>
      </c>
    </row>
    <row r="60" spans="1:8" ht="15.75" customHeight="1" thickTop="1">
      <c r="A60" s="85">
        <v>20</v>
      </c>
      <c r="B60" s="59"/>
      <c r="C60" s="59"/>
      <c r="D60" s="60" t="s">
        <v>81</v>
      </c>
      <c r="E60" s="61"/>
      <c r="F60" s="62"/>
      <c r="G60" s="63"/>
      <c r="H60" s="61"/>
    </row>
    <row r="61" spans="1:8" ht="15.75" customHeight="1">
      <c r="A61" s="85"/>
      <c r="B61" s="59"/>
      <c r="C61" s="59"/>
      <c r="D61" s="60"/>
      <c r="E61" s="61"/>
      <c r="F61" s="62"/>
      <c r="G61" s="63"/>
      <c r="H61" s="61"/>
    </row>
    <row r="62" spans="1:8" ht="15.75" customHeight="1" hidden="1">
      <c r="A62" s="85"/>
      <c r="B62" s="59"/>
      <c r="C62" s="86">
        <v>2420</v>
      </c>
      <c r="D62" s="87" t="s">
        <v>82</v>
      </c>
      <c r="E62" s="61">
        <v>0</v>
      </c>
      <c r="F62" s="62">
        <v>0</v>
      </c>
      <c r="G62" s="77"/>
      <c r="H62" s="65" t="e">
        <f>(#REF!/F62)*100</f>
        <v>#REF!</v>
      </c>
    </row>
    <row r="63" spans="1:8" ht="15.75">
      <c r="A63" s="88"/>
      <c r="B63" s="59"/>
      <c r="C63" s="89">
        <v>4116</v>
      </c>
      <c r="D63" s="64" t="s">
        <v>83</v>
      </c>
      <c r="E63" s="65">
        <v>360</v>
      </c>
      <c r="F63" s="66">
        <v>504</v>
      </c>
      <c r="G63" s="71">
        <v>342</v>
      </c>
      <c r="H63" s="65">
        <f aca="true" t="shared" si="1" ref="H63:H82">(G63/F63)*100</f>
        <v>67.85714285714286</v>
      </c>
    </row>
    <row r="64" spans="1:8" ht="15.75">
      <c r="A64" s="88">
        <v>14005</v>
      </c>
      <c r="B64" s="59"/>
      <c r="C64" s="89">
        <v>4116</v>
      </c>
      <c r="D64" s="90" t="s">
        <v>84</v>
      </c>
      <c r="E64" s="65">
        <v>16</v>
      </c>
      <c r="F64" s="66">
        <v>281</v>
      </c>
      <c r="G64" s="71">
        <v>281</v>
      </c>
      <c r="H64" s="65">
        <f t="shared" si="1"/>
        <v>100</v>
      </c>
    </row>
    <row r="65" spans="1:8" ht="15.75" hidden="1">
      <c r="A65" s="88"/>
      <c r="B65" s="59"/>
      <c r="C65" s="89">
        <v>4122</v>
      </c>
      <c r="D65" s="90" t="s">
        <v>85</v>
      </c>
      <c r="E65" s="65">
        <v>0</v>
      </c>
      <c r="F65" s="66">
        <v>0</v>
      </c>
      <c r="G65" s="71"/>
      <c r="H65" s="65" t="e">
        <f t="shared" si="1"/>
        <v>#DIV/0!</v>
      </c>
    </row>
    <row r="66" spans="1:8" ht="15.75" customHeight="1">
      <c r="A66" s="88">
        <v>14009</v>
      </c>
      <c r="B66" s="59"/>
      <c r="C66" s="86">
        <v>4116</v>
      </c>
      <c r="D66" s="90" t="s">
        <v>86</v>
      </c>
      <c r="E66" s="61">
        <v>0</v>
      </c>
      <c r="F66" s="62">
        <v>0</v>
      </c>
      <c r="G66" s="71">
        <v>508.3</v>
      </c>
      <c r="H66" s="65" t="e">
        <f t="shared" si="1"/>
        <v>#DIV/0!</v>
      </c>
    </row>
    <row r="67" spans="1:8" ht="15.75" customHeight="1">
      <c r="A67" s="88"/>
      <c r="B67" s="59"/>
      <c r="C67" s="86">
        <v>4213</v>
      </c>
      <c r="D67" s="87" t="s">
        <v>87</v>
      </c>
      <c r="E67" s="61">
        <v>0</v>
      </c>
      <c r="F67" s="62">
        <v>80</v>
      </c>
      <c r="G67" s="71">
        <v>80</v>
      </c>
      <c r="H67" s="65">
        <f t="shared" si="1"/>
        <v>100</v>
      </c>
    </row>
    <row r="68" spans="1:8" ht="15.75" customHeight="1">
      <c r="A68" s="88"/>
      <c r="B68" s="59"/>
      <c r="C68" s="86">
        <v>4213</v>
      </c>
      <c r="D68" s="87" t="s">
        <v>88</v>
      </c>
      <c r="E68" s="61">
        <v>460</v>
      </c>
      <c r="F68" s="62">
        <v>460</v>
      </c>
      <c r="G68" s="71">
        <v>0</v>
      </c>
      <c r="H68" s="65">
        <f t="shared" si="1"/>
        <v>0</v>
      </c>
    </row>
    <row r="69" spans="1:8" ht="15.75" customHeight="1">
      <c r="A69" s="88"/>
      <c r="B69" s="59"/>
      <c r="C69" s="86">
        <v>4213</v>
      </c>
      <c r="D69" s="87" t="s">
        <v>89</v>
      </c>
      <c r="E69" s="61">
        <v>750</v>
      </c>
      <c r="F69" s="62">
        <v>750</v>
      </c>
      <c r="G69" s="71">
        <v>0</v>
      </c>
      <c r="H69" s="65">
        <f t="shared" si="1"/>
        <v>0</v>
      </c>
    </row>
    <row r="70" spans="1:8" ht="15.75">
      <c r="A70" s="88"/>
      <c r="B70" s="59"/>
      <c r="C70" s="89">
        <v>4216</v>
      </c>
      <c r="D70" s="90" t="s">
        <v>90</v>
      </c>
      <c r="E70" s="65">
        <v>4750</v>
      </c>
      <c r="F70" s="66">
        <v>4750</v>
      </c>
      <c r="G70" s="71">
        <v>0</v>
      </c>
      <c r="H70" s="65">
        <f t="shared" si="1"/>
        <v>0</v>
      </c>
    </row>
    <row r="71" spans="1:8" ht="15.75">
      <c r="A71" s="88"/>
      <c r="B71" s="59"/>
      <c r="C71" s="89">
        <v>4216</v>
      </c>
      <c r="D71" s="90" t="s">
        <v>91</v>
      </c>
      <c r="E71" s="65">
        <v>8760</v>
      </c>
      <c r="F71" s="66">
        <v>8760</v>
      </c>
      <c r="G71" s="71">
        <v>0</v>
      </c>
      <c r="H71" s="65">
        <f t="shared" si="1"/>
        <v>0</v>
      </c>
    </row>
    <row r="72" spans="1:8" ht="15.75">
      <c r="A72" s="88"/>
      <c r="B72" s="59"/>
      <c r="C72" s="89">
        <v>4216</v>
      </c>
      <c r="D72" s="90" t="s">
        <v>92</v>
      </c>
      <c r="E72" s="65">
        <v>4432</v>
      </c>
      <c r="F72" s="66">
        <v>4432</v>
      </c>
      <c r="G72" s="71">
        <v>0</v>
      </c>
      <c r="H72" s="65">
        <f t="shared" si="1"/>
        <v>0</v>
      </c>
    </row>
    <row r="73" spans="1:8" ht="15.75">
      <c r="A73" s="88"/>
      <c r="B73" s="59"/>
      <c r="C73" s="89">
        <v>4216</v>
      </c>
      <c r="D73" s="90" t="s">
        <v>93</v>
      </c>
      <c r="E73" s="65">
        <v>2207</v>
      </c>
      <c r="F73" s="66">
        <v>2207</v>
      </c>
      <c r="G73" s="71">
        <v>3448.2</v>
      </c>
      <c r="H73" s="65">
        <f t="shared" si="1"/>
        <v>156.23923878568192</v>
      </c>
    </row>
    <row r="74" spans="1:8" ht="15.75">
      <c r="A74" s="88"/>
      <c r="B74" s="59"/>
      <c r="C74" s="89">
        <v>4216</v>
      </c>
      <c r="D74" s="90" t="s">
        <v>94</v>
      </c>
      <c r="E74" s="65">
        <v>1026</v>
      </c>
      <c r="F74" s="66">
        <v>1026</v>
      </c>
      <c r="G74" s="71">
        <v>0</v>
      </c>
      <c r="H74" s="65">
        <f t="shared" si="1"/>
        <v>0</v>
      </c>
    </row>
    <row r="75" spans="1:8" ht="15" hidden="1">
      <c r="A75" s="91"/>
      <c r="B75" s="92"/>
      <c r="C75" s="89">
        <v>4223</v>
      </c>
      <c r="D75" s="93" t="s">
        <v>95</v>
      </c>
      <c r="E75" s="65">
        <v>0</v>
      </c>
      <c r="F75" s="66">
        <v>0</v>
      </c>
      <c r="G75" s="71"/>
      <c r="H75" s="65" t="e">
        <f t="shared" si="1"/>
        <v>#DIV/0!</v>
      </c>
    </row>
    <row r="76" spans="1:8" ht="15" hidden="1">
      <c r="A76" s="94"/>
      <c r="B76" s="95"/>
      <c r="C76" s="96">
        <v>4223</v>
      </c>
      <c r="D76" s="93" t="s">
        <v>96</v>
      </c>
      <c r="E76" s="69">
        <v>0</v>
      </c>
      <c r="F76" s="70">
        <v>0</v>
      </c>
      <c r="G76" s="71"/>
      <c r="H76" s="65" t="e">
        <f t="shared" si="1"/>
        <v>#DIV/0!</v>
      </c>
    </row>
    <row r="77" spans="1:8" ht="15">
      <c r="A77" s="94"/>
      <c r="B77" s="95">
        <v>2212</v>
      </c>
      <c r="C77" s="96">
        <v>2322</v>
      </c>
      <c r="D77" s="93" t="s">
        <v>97</v>
      </c>
      <c r="E77" s="69">
        <v>0</v>
      </c>
      <c r="F77" s="70">
        <v>0</v>
      </c>
      <c r="G77" s="71">
        <v>30.9</v>
      </c>
      <c r="H77" s="65" t="e">
        <f t="shared" si="1"/>
        <v>#DIV/0!</v>
      </c>
    </row>
    <row r="78" spans="1:8" ht="15">
      <c r="A78" s="94"/>
      <c r="B78" s="95">
        <v>2212</v>
      </c>
      <c r="C78" s="96">
        <v>2324</v>
      </c>
      <c r="D78" s="93" t="s">
        <v>98</v>
      </c>
      <c r="E78" s="69">
        <v>0</v>
      </c>
      <c r="F78" s="70">
        <v>0</v>
      </c>
      <c r="G78" s="71">
        <v>2.6</v>
      </c>
      <c r="H78" s="65" t="e">
        <f t="shared" si="1"/>
        <v>#DIV/0!</v>
      </c>
    </row>
    <row r="79" spans="1:8" ht="15">
      <c r="A79" s="94"/>
      <c r="B79" s="95">
        <v>2219</v>
      </c>
      <c r="C79" s="97">
        <v>2321</v>
      </c>
      <c r="D79" s="93" t="s">
        <v>99</v>
      </c>
      <c r="E79" s="69">
        <v>0</v>
      </c>
      <c r="F79" s="70">
        <v>0</v>
      </c>
      <c r="G79" s="71">
        <v>70</v>
      </c>
      <c r="H79" s="65" t="e">
        <f t="shared" si="1"/>
        <v>#DIV/0!</v>
      </c>
    </row>
    <row r="80" spans="1:8" ht="15">
      <c r="A80" s="94"/>
      <c r="B80" s="95">
        <v>2219</v>
      </c>
      <c r="C80" s="97">
        <v>2324</v>
      </c>
      <c r="D80" s="93" t="s">
        <v>100</v>
      </c>
      <c r="E80" s="69">
        <v>0</v>
      </c>
      <c r="F80" s="70">
        <v>0</v>
      </c>
      <c r="G80" s="71">
        <v>4.7</v>
      </c>
      <c r="H80" s="65" t="e">
        <f t="shared" si="1"/>
        <v>#DIV/0!</v>
      </c>
    </row>
    <row r="81" spans="1:8" ht="15">
      <c r="A81" s="98"/>
      <c r="B81" s="96">
        <v>3631</v>
      </c>
      <c r="C81" s="64">
        <v>2324</v>
      </c>
      <c r="D81" s="64" t="s">
        <v>101</v>
      </c>
      <c r="E81" s="99">
        <v>0</v>
      </c>
      <c r="F81" s="66">
        <v>0</v>
      </c>
      <c r="G81" s="67">
        <v>257.5</v>
      </c>
      <c r="H81" s="65" t="e">
        <f t="shared" si="1"/>
        <v>#DIV/0!</v>
      </c>
    </row>
    <row r="82" spans="1:8" ht="15">
      <c r="A82" s="98"/>
      <c r="B82" s="96">
        <v>3725</v>
      </c>
      <c r="C82" s="64">
        <v>2324</v>
      </c>
      <c r="D82" s="64" t="s">
        <v>102</v>
      </c>
      <c r="E82" s="99">
        <v>2500</v>
      </c>
      <c r="F82" s="66">
        <v>2500</v>
      </c>
      <c r="G82" s="67">
        <v>519.8</v>
      </c>
      <c r="H82" s="65">
        <f t="shared" si="1"/>
        <v>20.791999999999998</v>
      </c>
    </row>
    <row r="83" spans="1:8" ht="15.75" thickBot="1">
      <c r="A83" s="100"/>
      <c r="B83" s="74"/>
      <c r="C83" s="74"/>
      <c r="D83" s="74"/>
      <c r="E83" s="75"/>
      <c r="F83" s="76"/>
      <c r="G83" s="77"/>
      <c r="H83" s="75"/>
    </row>
    <row r="84" spans="1:8" s="83" customFormat="1" ht="21.75" customHeight="1" thickBot="1" thickTop="1">
      <c r="A84" s="101"/>
      <c r="B84" s="78"/>
      <c r="C84" s="78"/>
      <c r="D84" s="79" t="s">
        <v>103</v>
      </c>
      <c r="E84" s="80">
        <f>SUM(E62:E83)</f>
        <v>25261</v>
      </c>
      <c r="F84" s="81">
        <f>SUM(F62:F83)</f>
        <v>25750</v>
      </c>
      <c r="G84" s="82">
        <f>SUM(G62:G83)</f>
        <v>5545</v>
      </c>
      <c r="H84" s="80">
        <f>(G84/F84)*100</f>
        <v>21.533980582524272</v>
      </c>
    </row>
    <row r="85" spans="1:8" ht="15" customHeight="1">
      <c r="A85" s="102"/>
      <c r="B85" s="102"/>
      <c r="C85" s="102"/>
      <c r="D85" s="47"/>
      <c r="E85" s="103"/>
      <c r="F85" s="103"/>
      <c r="G85" s="43"/>
      <c r="H85" s="43"/>
    </row>
    <row r="86" spans="1:8" ht="15" customHeight="1">
      <c r="A86" s="102"/>
      <c r="B86" s="102"/>
      <c r="C86" s="102"/>
      <c r="D86" s="47"/>
      <c r="E86" s="103"/>
      <c r="F86" s="103"/>
      <c r="G86" s="103"/>
      <c r="H86" s="103"/>
    </row>
    <row r="87" spans="1:8" ht="15" customHeight="1" thickBot="1">
      <c r="A87" s="102"/>
      <c r="B87" s="102"/>
      <c r="C87" s="102"/>
      <c r="D87" s="47"/>
      <c r="E87" s="103"/>
      <c r="F87" s="103"/>
      <c r="G87" s="103"/>
      <c r="H87" s="103"/>
    </row>
    <row r="88" spans="1:8" ht="15.75">
      <c r="A88" s="52" t="s">
        <v>26</v>
      </c>
      <c r="B88" s="52" t="s">
        <v>27</v>
      </c>
      <c r="C88" s="52" t="s">
        <v>28</v>
      </c>
      <c r="D88" s="53" t="s">
        <v>29</v>
      </c>
      <c r="E88" s="54" t="s">
        <v>30</v>
      </c>
      <c r="F88" s="54" t="s">
        <v>30</v>
      </c>
      <c r="G88" s="54" t="s">
        <v>8</v>
      </c>
      <c r="H88" s="54" t="s">
        <v>31</v>
      </c>
    </row>
    <row r="89" spans="1:8" ht="15.75" customHeight="1" thickBot="1">
      <c r="A89" s="55"/>
      <c r="B89" s="55"/>
      <c r="C89" s="55"/>
      <c r="D89" s="56"/>
      <c r="E89" s="57" t="s">
        <v>32</v>
      </c>
      <c r="F89" s="57" t="s">
        <v>33</v>
      </c>
      <c r="G89" s="58" t="s">
        <v>34</v>
      </c>
      <c r="H89" s="57" t="s">
        <v>35</v>
      </c>
    </row>
    <row r="90" spans="1:8" ht="16.5" customHeight="1" thickTop="1">
      <c r="A90" s="85">
        <v>30</v>
      </c>
      <c r="B90" s="59"/>
      <c r="C90" s="59"/>
      <c r="D90" s="60" t="s">
        <v>104</v>
      </c>
      <c r="E90" s="104"/>
      <c r="F90" s="105"/>
      <c r="G90" s="106"/>
      <c r="H90" s="104"/>
    </row>
    <row r="91" spans="1:8" ht="15" customHeight="1">
      <c r="A91" s="107"/>
      <c r="B91" s="108"/>
      <c r="C91" s="108"/>
      <c r="D91" s="108"/>
      <c r="E91" s="65"/>
      <c r="F91" s="66"/>
      <c r="G91" s="67"/>
      <c r="H91" s="65"/>
    </row>
    <row r="92" spans="1:8" ht="15" hidden="1">
      <c r="A92" s="98"/>
      <c r="B92" s="64"/>
      <c r="C92" s="64">
        <v>1361</v>
      </c>
      <c r="D92" s="64" t="s">
        <v>38</v>
      </c>
      <c r="E92" s="109">
        <v>0</v>
      </c>
      <c r="F92" s="110">
        <v>0</v>
      </c>
      <c r="G92" s="111"/>
      <c r="H92" s="65" t="e">
        <f>(#REF!/F92)*100</f>
        <v>#REF!</v>
      </c>
    </row>
    <row r="93" spans="1:8" ht="15" hidden="1">
      <c r="A93" s="98"/>
      <c r="B93" s="64"/>
      <c r="C93" s="64">
        <v>2460</v>
      </c>
      <c r="D93" s="64" t="s">
        <v>105</v>
      </c>
      <c r="E93" s="109"/>
      <c r="F93" s="110"/>
      <c r="G93" s="111"/>
      <c r="H93" s="65" t="e">
        <f>(#REF!/F93)*100</f>
        <v>#REF!</v>
      </c>
    </row>
    <row r="94" spans="1:8" ht="15" customHeight="1" hidden="1">
      <c r="A94" s="98">
        <v>98071</v>
      </c>
      <c r="B94" s="64"/>
      <c r="C94" s="64">
        <v>4111</v>
      </c>
      <c r="D94" s="64" t="s">
        <v>106</v>
      </c>
      <c r="E94" s="109">
        <v>0</v>
      </c>
      <c r="F94" s="110">
        <v>0</v>
      </c>
      <c r="G94" s="111"/>
      <c r="H94" s="65" t="e">
        <f>(#REF!/F94)*100</f>
        <v>#REF!</v>
      </c>
    </row>
    <row r="95" spans="1:8" ht="15" customHeight="1" hidden="1">
      <c r="A95" s="98">
        <v>98187</v>
      </c>
      <c r="B95" s="64"/>
      <c r="C95" s="64">
        <v>4111</v>
      </c>
      <c r="D95" s="64" t="s">
        <v>107</v>
      </c>
      <c r="E95" s="109">
        <v>0</v>
      </c>
      <c r="F95" s="110">
        <v>0</v>
      </c>
      <c r="G95" s="67"/>
      <c r="H95" s="65" t="e">
        <f>(#REF!/F95)*100</f>
        <v>#REF!</v>
      </c>
    </row>
    <row r="96" spans="1:8" ht="15" customHeight="1">
      <c r="A96" s="98">
        <v>98216</v>
      </c>
      <c r="B96" s="64"/>
      <c r="C96" s="64">
        <v>4111</v>
      </c>
      <c r="D96" s="64" t="s">
        <v>108</v>
      </c>
      <c r="E96" s="109">
        <v>0</v>
      </c>
      <c r="F96" s="110">
        <v>2490</v>
      </c>
      <c r="G96" s="111">
        <v>2490</v>
      </c>
      <c r="H96" s="65">
        <f aca="true" t="shared" si="2" ref="H96:H117">(G96/F96)*100</f>
        <v>100</v>
      </c>
    </row>
    <row r="97" spans="1:8" ht="14.25" customHeight="1" hidden="1">
      <c r="A97" s="98"/>
      <c r="B97" s="64"/>
      <c r="C97" s="64">
        <v>4116</v>
      </c>
      <c r="D97" s="64" t="s">
        <v>83</v>
      </c>
      <c r="E97" s="109">
        <v>0</v>
      </c>
      <c r="F97" s="110">
        <v>0</v>
      </c>
      <c r="G97" s="111"/>
      <c r="H97" s="65" t="e">
        <f t="shared" si="2"/>
        <v>#DIV/0!</v>
      </c>
    </row>
    <row r="98" spans="1:8" ht="15" customHeight="1" hidden="1">
      <c r="A98" s="98"/>
      <c r="B98" s="64"/>
      <c r="C98" s="64">
        <v>4121</v>
      </c>
      <c r="D98" s="64" t="s">
        <v>109</v>
      </c>
      <c r="E98" s="109">
        <v>0</v>
      </c>
      <c r="F98" s="110">
        <v>0</v>
      </c>
      <c r="G98" s="111"/>
      <c r="H98" s="65" t="e">
        <f t="shared" si="2"/>
        <v>#DIV/0!</v>
      </c>
    </row>
    <row r="99" spans="1:8" ht="15" customHeight="1" hidden="1">
      <c r="A99" s="98"/>
      <c r="B99" s="64"/>
      <c r="C99" s="64">
        <v>4122</v>
      </c>
      <c r="D99" s="64" t="s">
        <v>110</v>
      </c>
      <c r="E99" s="109">
        <v>0</v>
      </c>
      <c r="F99" s="110">
        <v>0</v>
      </c>
      <c r="G99" s="111"/>
      <c r="H99" s="65" t="e">
        <f t="shared" si="2"/>
        <v>#DIV/0!</v>
      </c>
    </row>
    <row r="100" spans="1:8" ht="15">
      <c r="A100" s="98"/>
      <c r="B100" s="64"/>
      <c r="C100" s="64">
        <v>4132</v>
      </c>
      <c r="D100" s="64" t="s">
        <v>111</v>
      </c>
      <c r="E100" s="109">
        <v>0</v>
      </c>
      <c r="F100" s="110">
        <v>0</v>
      </c>
      <c r="G100" s="111">
        <v>22.2</v>
      </c>
      <c r="H100" s="65" t="e">
        <f t="shared" si="2"/>
        <v>#DIV/0!</v>
      </c>
    </row>
    <row r="101" spans="1:8" ht="15" hidden="1">
      <c r="A101" s="98"/>
      <c r="B101" s="64"/>
      <c r="C101" s="64">
        <v>4216</v>
      </c>
      <c r="D101" s="64" t="s">
        <v>112</v>
      </c>
      <c r="E101" s="109">
        <v>0</v>
      </c>
      <c r="F101" s="110">
        <v>0</v>
      </c>
      <c r="G101" s="111"/>
      <c r="H101" s="65" t="e">
        <f t="shared" si="2"/>
        <v>#DIV/0!</v>
      </c>
    </row>
    <row r="102" spans="1:8" ht="15" customHeight="1" hidden="1">
      <c r="A102" s="98"/>
      <c r="B102" s="64"/>
      <c r="C102" s="64">
        <v>4222</v>
      </c>
      <c r="D102" s="64" t="s">
        <v>113</v>
      </c>
      <c r="E102" s="109">
        <v>0</v>
      </c>
      <c r="F102" s="110">
        <v>0</v>
      </c>
      <c r="G102" s="111"/>
      <c r="H102" s="65" t="e">
        <f t="shared" si="2"/>
        <v>#DIV/0!</v>
      </c>
    </row>
    <row r="103" spans="1:8" ht="15">
      <c r="A103" s="98"/>
      <c r="B103" s="64">
        <v>3341</v>
      </c>
      <c r="C103" s="64">
        <v>2111</v>
      </c>
      <c r="D103" s="64" t="s">
        <v>114</v>
      </c>
      <c r="E103" s="112">
        <v>5</v>
      </c>
      <c r="F103" s="113">
        <v>5</v>
      </c>
      <c r="G103" s="114">
        <v>1.8</v>
      </c>
      <c r="H103" s="65">
        <f t="shared" si="2"/>
        <v>36</v>
      </c>
    </row>
    <row r="104" spans="1:8" ht="15">
      <c r="A104" s="98"/>
      <c r="B104" s="64">
        <v>3349</v>
      </c>
      <c r="C104" s="64">
        <v>2111</v>
      </c>
      <c r="D104" s="64" t="s">
        <v>115</v>
      </c>
      <c r="E104" s="112">
        <v>900</v>
      </c>
      <c r="F104" s="113">
        <v>900</v>
      </c>
      <c r="G104" s="114">
        <v>505.7</v>
      </c>
      <c r="H104" s="65">
        <f t="shared" si="2"/>
        <v>56.18888888888889</v>
      </c>
    </row>
    <row r="105" spans="1:8" ht="15" hidden="1">
      <c r="A105" s="98"/>
      <c r="B105" s="64">
        <v>5512</v>
      </c>
      <c r="C105" s="64">
        <v>2132</v>
      </c>
      <c r="D105" s="64" t="s">
        <v>116</v>
      </c>
      <c r="E105" s="65">
        <v>0</v>
      </c>
      <c r="F105" s="66">
        <v>0</v>
      </c>
      <c r="G105" s="67"/>
      <c r="H105" s="65" t="e">
        <f t="shared" si="2"/>
        <v>#DIV/0!</v>
      </c>
    </row>
    <row r="106" spans="1:8" ht="15">
      <c r="A106" s="98"/>
      <c r="B106" s="64">
        <v>5512</v>
      </c>
      <c r="C106" s="64">
        <v>2324</v>
      </c>
      <c r="D106" s="64" t="s">
        <v>117</v>
      </c>
      <c r="E106" s="65">
        <v>0</v>
      </c>
      <c r="F106" s="66">
        <v>0</v>
      </c>
      <c r="G106" s="67">
        <v>6.2</v>
      </c>
      <c r="H106" s="65" t="e">
        <f t="shared" si="2"/>
        <v>#DIV/0!</v>
      </c>
    </row>
    <row r="107" spans="1:8" ht="15" hidden="1">
      <c r="A107" s="98"/>
      <c r="B107" s="64">
        <v>5512</v>
      </c>
      <c r="C107" s="64">
        <v>3113</v>
      </c>
      <c r="D107" s="64" t="s">
        <v>118</v>
      </c>
      <c r="E107" s="65">
        <v>0</v>
      </c>
      <c r="F107" s="66">
        <v>0</v>
      </c>
      <c r="G107" s="63"/>
      <c r="H107" s="65" t="e">
        <f t="shared" si="2"/>
        <v>#DIV/0!</v>
      </c>
    </row>
    <row r="108" spans="1:8" ht="15">
      <c r="A108" s="98"/>
      <c r="B108" s="64">
        <v>6171</v>
      </c>
      <c r="C108" s="64">
        <v>2111</v>
      </c>
      <c r="D108" s="64" t="s">
        <v>119</v>
      </c>
      <c r="E108" s="112">
        <v>150</v>
      </c>
      <c r="F108" s="113">
        <v>150</v>
      </c>
      <c r="G108" s="114">
        <v>88.6</v>
      </c>
      <c r="H108" s="65">
        <f t="shared" si="2"/>
        <v>59.06666666666667</v>
      </c>
    </row>
    <row r="109" spans="1:8" ht="15">
      <c r="A109" s="98"/>
      <c r="B109" s="64">
        <v>6171</v>
      </c>
      <c r="C109" s="64">
        <v>2132</v>
      </c>
      <c r="D109" s="64" t="s">
        <v>120</v>
      </c>
      <c r="E109" s="99">
        <v>80</v>
      </c>
      <c r="F109" s="66">
        <v>80</v>
      </c>
      <c r="G109" s="67">
        <v>39.8</v>
      </c>
      <c r="H109" s="65">
        <f t="shared" si="2"/>
        <v>49.74999999999999</v>
      </c>
    </row>
    <row r="110" spans="1:8" ht="15" hidden="1">
      <c r="A110" s="98"/>
      <c r="B110" s="64">
        <v>6171</v>
      </c>
      <c r="C110" s="64">
        <v>2210</v>
      </c>
      <c r="D110" s="64" t="s">
        <v>121</v>
      </c>
      <c r="E110" s="69"/>
      <c r="F110" s="70"/>
      <c r="G110" s="71"/>
      <c r="H110" s="65" t="e">
        <f t="shared" si="2"/>
        <v>#DIV/0!</v>
      </c>
    </row>
    <row r="111" spans="1:8" ht="15" hidden="1">
      <c r="A111" s="98"/>
      <c r="B111" s="64">
        <v>6171</v>
      </c>
      <c r="C111" s="64">
        <v>2310</v>
      </c>
      <c r="D111" s="64" t="s">
        <v>122</v>
      </c>
      <c r="E111" s="65"/>
      <c r="F111" s="66"/>
      <c r="G111" s="67"/>
      <c r="H111" s="65" t="e">
        <f t="shared" si="2"/>
        <v>#DIV/0!</v>
      </c>
    </row>
    <row r="112" spans="1:8" ht="15" hidden="1">
      <c r="A112" s="98"/>
      <c r="B112" s="64">
        <v>6171</v>
      </c>
      <c r="C112" s="64">
        <v>2310</v>
      </c>
      <c r="D112" s="64" t="s">
        <v>122</v>
      </c>
      <c r="E112" s="65"/>
      <c r="F112" s="66"/>
      <c r="G112" s="67"/>
      <c r="H112" s="65" t="e">
        <f t="shared" si="2"/>
        <v>#DIV/0!</v>
      </c>
    </row>
    <row r="113" spans="1:8" ht="15">
      <c r="A113" s="98"/>
      <c r="B113" s="64">
        <v>6171</v>
      </c>
      <c r="C113" s="64">
        <v>2133</v>
      </c>
      <c r="D113" s="64" t="s">
        <v>123</v>
      </c>
      <c r="E113" s="115">
        <v>20</v>
      </c>
      <c r="F113" s="113">
        <v>20</v>
      </c>
      <c r="G113" s="114">
        <v>0</v>
      </c>
      <c r="H113" s="65">
        <f t="shared" si="2"/>
        <v>0</v>
      </c>
    </row>
    <row r="114" spans="1:8" ht="15" hidden="1">
      <c r="A114" s="98"/>
      <c r="B114" s="64">
        <v>6171</v>
      </c>
      <c r="C114" s="64">
        <v>2321</v>
      </c>
      <c r="D114" s="64" t="s">
        <v>124</v>
      </c>
      <c r="E114" s="115"/>
      <c r="F114" s="113"/>
      <c r="G114" s="114"/>
      <c r="H114" s="65" t="e">
        <f t="shared" si="2"/>
        <v>#DIV/0!</v>
      </c>
    </row>
    <row r="115" spans="1:8" ht="15">
      <c r="A115" s="98"/>
      <c r="B115" s="64">
        <v>6171</v>
      </c>
      <c r="C115" s="64">
        <v>2322</v>
      </c>
      <c r="D115" s="64" t="s">
        <v>125</v>
      </c>
      <c r="E115" s="99">
        <v>0</v>
      </c>
      <c r="F115" s="66">
        <v>0</v>
      </c>
      <c r="G115" s="67">
        <v>63</v>
      </c>
      <c r="H115" s="65" t="e">
        <f t="shared" si="2"/>
        <v>#DIV/0!</v>
      </c>
    </row>
    <row r="116" spans="1:8" ht="15">
      <c r="A116" s="98"/>
      <c r="B116" s="64">
        <v>6171</v>
      </c>
      <c r="C116" s="64">
        <v>2324</v>
      </c>
      <c r="D116" s="64" t="s">
        <v>126</v>
      </c>
      <c r="E116" s="99">
        <v>50</v>
      </c>
      <c r="F116" s="66">
        <v>50</v>
      </c>
      <c r="G116" s="67">
        <v>567.4</v>
      </c>
      <c r="H116" s="65">
        <f t="shared" si="2"/>
        <v>1134.8</v>
      </c>
    </row>
    <row r="117" spans="1:8" ht="15">
      <c r="A117" s="98"/>
      <c r="B117" s="64">
        <v>6171</v>
      </c>
      <c r="C117" s="64">
        <v>2329</v>
      </c>
      <c r="D117" s="64" t="s">
        <v>127</v>
      </c>
      <c r="E117" s="99">
        <v>0</v>
      </c>
      <c r="F117" s="66">
        <v>0</v>
      </c>
      <c r="G117" s="67">
        <v>4.1</v>
      </c>
      <c r="H117" s="65" t="e">
        <f t="shared" si="2"/>
        <v>#DIV/0!</v>
      </c>
    </row>
    <row r="118" spans="1:8" ht="15" hidden="1">
      <c r="A118" s="100"/>
      <c r="B118" s="74">
        <v>6171</v>
      </c>
      <c r="C118" s="74">
        <v>3113</v>
      </c>
      <c r="D118" s="74" t="s">
        <v>128</v>
      </c>
      <c r="E118" s="75">
        <v>0</v>
      </c>
      <c r="F118" s="76">
        <v>0</v>
      </c>
      <c r="G118" s="77"/>
      <c r="H118" s="75" t="e">
        <f>(#REF!/F118)*100</f>
        <v>#REF!</v>
      </c>
    </row>
    <row r="119" spans="1:8" ht="21.75" customHeight="1" thickBot="1">
      <c r="A119" s="116"/>
      <c r="B119" s="117"/>
      <c r="C119" s="117"/>
      <c r="D119" s="117"/>
      <c r="E119" s="118"/>
      <c r="F119" s="119"/>
      <c r="G119" s="120"/>
      <c r="H119" s="118"/>
    </row>
    <row r="120" spans="1:8" s="83" customFormat="1" ht="21.75" customHeight="1" thickBot="1" thickTop="1">
      <c r="A120" s="121"/>
      <c r="B120" s="122"/>
      <c r="C120" s="122"/>
      <c r="D120" s="123" t="s">
        <v>129</v>
      </c>
      <c r="E120" s="124">
        <f>SUM(E92:E119)</f>
        <v>1205</v>
      </c>
      <c r="F120" s="125">
        <f>SUM(F92:F119)</f>
        <v>3695</v>
      </c>
      <c r="G120" s="126">
        <f>SUM(G91:G119)</f>
        <v>3788.7999999999997</v>
      </c>
      <c r="H120" s="80">
        <f>(G120/F120)*100</f>
        <v>102.53856562922867</v>
      </c>
    </row>
    <row r="121" spans="1:8" ht="15" customHeight="1">
      <c r="A121" s="102"/>
      <c r="B121" s="102"/>
      <c r="C121" s="102"/>
      <c r="D121" s="47"/>
      <c r="E121" s="103"/>
      <c r="F121" s="103"/>
      <c r="G121" s="103"/>
      <c r="H121" s="103"/>
    </row>
    <row r="122" spans="1:8" ht="15" customHeight="1">
      <c r="A122" s="102"/>
      <c r="B122" s="102"/>
      <c r="C122" s="102"/>
      <c r="D122" s="47"/>
      <c r="E122" s="103"/>
      <c r="F122" s="103"/>
      <c r="G122" s="103"/>
      <c r="H122" s="103"/>
    </row>
    <row r="123" spans="1:8" ht="12.75" customHeight="1">
      <c r="A123" s="102"/>
      <c r="B123" s="102"/>
      <c r="C123" s="102"/>
      <c r="D123" s="47"/>
      <c r="E123" s="103"/>
      <c r="F123" s="103"/>
      <c r="G123" s="103"/>
      <c r="H123" s="103"/>
    </row>
    <row r="124" spans="1:8" ht="15" customHeight="1">
      <c r="A124" s="102"/>
      <c r="B124" s="102"/>
      <c r="C124" s="102"/>
      <c r="D124" s="47"/>
      <c r="E124" s="103"/>
      <c r="F124" s="103"/>
      <c r="G124" s="103"/>
      <c r="H124" s="103"/>
    </row>
    <row r="125" spans="1:8" ht="15" customHeight="1" thickBot="1">
      <c r="A125" s="102"/>
      <c r="B125" s="102"/>
      <c r="C125" s="102"/>
      <c r="D125" s="47"/>
      <c r="E125" s="103"/>
      <c r="F125" s="103"/>
      <c r="G125" s="103"/>
      <c r="H125" s="103"/>
    </row>
    <row r="126" spans="1:8" ht="15.75">
      <c r="A126" s="52" t="s">
        <v>26</v>
      </c>
      <c r="B126" s="52" t="s">
        <v>27</v>
      </c>
      <c r="C126" s="52" t="s">
        <v>28</v>
      </c>
      <c r="D126" s="53" t="s">
        <v>29</v>
      </c>
      <c r="E126" s="54" t="s">
        <v>30</v>
      </c>
      <c r="F126" s="54" t="s">
        <v>30</v>
      </c>
      <c r="G126" s="54" t="s">
        <v>8</v>
      </c>
      <c r="H126" s="54" t="s">
        <v>31</v>
      </c>
    </row>
    <row r="127" spans="1:8" ht="15.75" customHeight="1" thickBot="1">
      <c r="A127" s="55"/>
      <c r="B127" s="55"/>
      <c r="C127" s="55"/>
      <c r="D127" s="56"/>
      <c r="E127" s="57" t="s">
        <v>32</v>
      </c>
      <c r="F127" s="57" t="s">
        <v>33</v>
      </c>
      <c r="G127" s="58" t="s">
        <v>34</v>
      </c>
      <c r="H127" s="57" t="s">
        <v>35</v>
      </c>
    </row>
    <row r="128" spans="1:8" ht="16.5" customHeight="1" thickTop="1">
      <c r="A128" s="59">
        <v>50</v>
      </c>
      <c r="B128" s="59"/>
      <c r="C128" s="59"/>
      <c r="D128" s="60" t="s">
        <v>130</v>
      </c>
      <c r="E128" s="61"/>
      <c r="F128" s="62"/>
      <c r="G128" s="63"/>
      <c r="H128" s="61"/>
    </row>
    <row r="129" spans="1:8" ht="15" customHeight="1">
      <c r="A129" s="64"/>
      <c r="B129" s="64"/>
      <c r="C129" s="64"/>
      <c r="D129" s="108"/>
      <c r="E129" s="65"/>
      <c r="F129" s="66"/>
      <c r="G129" s="67"/>
      <c r="H129" s="65"/>
    </row>
    <row r="130" spans="1:8" ht="15">
      <c r="A130" s="64"/>
      <c r="B130" s="64"/>
      <c r="C130" s="64">
        <v>1361</v>
      </c>
      <c r="D130" s="64" t="s">
        <v>38</v>
      </c>
      <c r="E130" s="99">
        <v>0</v>
      </c>
      <c r="F130" s="66">
        <v>0</v>
      </c>
      <c r="G130" s="67">
        <v>0</v>
      </c>
      <c r="H130" s="65" t="e">
        <f aca="true" t="shared" si="3" ref="H130:H145">(G130/F130)*100</f>
        <v>#DIV/0!</v>
      </c>
    </row>
    <row r="131" spans="1:8" ht="15">
      <c r="A131" s="64"/>
      <c r="B131" s="64"/>
      <c r="C131" s="64">
        <v>2460</v>
      </c>
      <c r="D131" s="64" t="s">
        <v>131</v>
      </c>
      <c r="E131" s="65">
        <v>0</v>
      </c>
      <c r="F131" s="66">
        <v>0</v>
      </c>
      <c r="G131" s="67">
        <v>0</v>
      </c>
      <c r="H131" s="65" t="e">
        <f t="shared" si="3"/>
        <v>#DIV/0!</v>
      </c>
    </row>
    <row r="132" spans="1:8" ht="15" hidden="1">
      <c r="A132" s="64"/>
      <c r="B132" s="64"/>
      <c r="C132" s="64">
        <v>4116</v>
      </c>
      <c r="D132" s="64" t="s">
        <v>132</v>
      </c>
      <c r="E132" s="65">
        <v>0</v>
      </c>
      <c r="F132" s="66">
        <v>0</v>
      </c>
      <c r="G132" s="67"/>
      <c r="H132" s="65" t="e">
        <f t="shared" si="3"/>
        <v>#DIV/0!</v>
      </c>
    </row>
    <row r="133" spans="1:8" ht="15" hidden="1">
      <c r="A133" s="64">
        <v>434</v>
      </c>
      <c r="B133" s="64"/>
      <c r="C133" s="64">
        <v>4122</v>
      </c>
      <c r="D133" s="64" t="s">
        <v>133</v>
      </c>
      <c r="E133" s="65">
        <v>0</v>
      </c>
      <c r="F133" s="66">
        <v>0</v>
      </c>
      <c r="G133" s="67"/>
      <c r="H133" s="65" t="e">
        <f t="shared" si="3"/>
        <v>#DIV/0!</v>
      </c>
    </row>
    <row r="134" spans="1:8" ht="15" customHeight="1">
      <c r="A134" s="64"/>
      <c r="B134" s="64">
        <v>3599</v>
      </c>
      <c r="C134" s="64">
        <v>2324</v>
      </c>
      <c r="D134" s="64" t="s">
        <v>134</v>
      </c>
      <c r="E134" s="65">
        <v>3</v>
      </c>
      <c r="F134" s="66">
        <v>3</v>
      </c>
      <c r="G134" s="67">
        <v>2</v>
      </c>
      <c r="H134" s="65">
        <f t="shared" si="3"/>
        <v>66.66666666666666</v>
      </c>
    </row>
    <row r="135" spans="1:8" ht="15" customHeight="1">
      <c r="A135" s="64"/>
      <c r="B135" s="64">
        <v>4171</v>
      </c>
      <c r="C135" s="64">
        <v>2229</v>
      </c>
      <c r="D135" s="64" t="s">
        <v>135</v>
      </c>
      <c r="E135" s="65">
        <v>0</v>
      </c>
      <c r="F135" s="66">
        <v>0</v>
      </c>
      <c r="G135" s="67">
        <v>5</v>
      </c>
      <c r="H135" s="65" t="e">
        <f t="shared" si="3"/>
        <v>#DIV/0!</v>
      </c>
    </row>
    <row r="136" spans="1:8" ht="15" customHeight="1">
      <c r="A136" s="64"/>
      <c r="B136" s="64">
        <v>4179</v>
      </c>
      <c r="C136" s="64">
        <v>2229</v>
      </c>
      <c r="D136" s="64" t="s">
        <v>136</v>
      </c>
      <c r="E136" s="65">
        <v>0</v>
      </c>
      <c r="F136" s="66">
        <v>0</v>
      </c>
      <c r="G136" s="67">
        <v>1.5</v>
      </c>
      <c r="H136" s="65" t="e">
        <f t="shared" si="3"/>
        <v>#DIV/0!</v>
      </c>
    </row>
    <row r="137" spans="1:8" ht="15">
      <c r="A137" s="64"/>
      <c r="B137" s="64">
        <v>4195</v>
      </c>
      <c r="C137" s="64">
        <v>2229</v>
      </c>
      <c r="D137" s="64" t="s">
        <v>137</v>
      </c>
      <c r="E137" s="65">
        <v>0</v>
      </c>
      <c r="F137" s="66">
        <v>0</v>
      </c>
      <c r="G137" s="67">
        <v>-4</v>
      </c>
      <c r="H137" s="65" t="e">
        <f t="shared" si="3"/>
        <v>#DIV/0!</v>
      </c>
    </row>
    <row r="138" spans="1:8" ht="15" hidden="1">
      <c r="A138" s="64"/>
      <c r="B138" s="64">
        <v>4329</v>
      </c>
      <c r="C138" s="64">
        <v>2229</v>
      </c>
      <c r="D138" s="64" t="s">
        <v>138</v>
      </c>
      <c r="E138" s="65">
        <v>0</v>
      </c>
      <c r="F138" s="66">
        <v>0</v>
      </c>
      <c r="G138" s="67"/>
      <c r="H138" s="65" t="e">
        <f t="shared" si="3"/>
        <v>#DIV/0!</v>
      </c>
    </row>
    <row r="139" spans="1:8" ht="15" hidden="1">
      <c r="A139" s="64"/>
      <c r="B139" s="64">
        <v>4329</v>
      </c>
      <c r="C139" s="64">
        <v>2324</v>
      </c>
      <c r="D139" s="64" t="s">
        <v>139</v>
      </c>
      <c r="E139" s="65">
        <v>0</v>
      </c>
      <c r="F139" s="66">
        <v>0</v>
      </c>
      <c r="G139" s="67"/>
      <c r="H139" s="65" t="e">
        <f t="shared" si="3"/>
        <v>#DIV/0!</v>
      </c>
    </row>
    <row r="140" spans="1:8" ht="15" hidden="1">
      <c r="A140" s="64"/>
      <c r="B140" s="64">
        <v>4342</v>
      </c>
      <c r="C140" s="64">
        <v>2324</v>
      </c>
      <c r="D140" s="64" t="s">
        <v>140</v>
      </c>
      <c r="E140" s="65">
        <v>0</v>
      </c>
      <c r="F140" s="66">
        <v>0</v>
      </c>
      <c r="G140" s="67"/>
      <c r="H140" s="65" t="e">
        <f t="shared" si="3"/>
        <v>#DIV/0!</v>
      </c>
    </row>
    <row r="141" spans="1:8" ht="15" hidden="1">
      <c r="A141" s="64"/>
      <c r="B141" s="64">
        <v>4349</v>
      </c>
      <c r="C141" s="64">
        <v>2229</v>
      </c>
      <c r="D141" s="64" t="s">
        <v>141</v>
      </c>
      <c r="E141" s="65">
        <v>0</v>
      </c>
      <c r="F141" s="66">
        <v>0</v>
      </c>
      <c r="G141" s="67"/>
      <c r="H141" s="65" t="e">
        <f t="shared" si="3"/>
        <v>#DIV/0!</v>
      </c>
    </row>
    <row r="142" spans="1:8" ht="15" hidden="1">
      <c r="A142" s="64"/>
      <c r="B142" s="64">
        <v>4399</v>
      </c>
      <c r="C142" s="64">
        <v>2111</v>
      </c>
      <c r="D142" s="64" t="s">
        <v>142</v>
      </c>
      <c r="E142" s="65">
        <v>0</v>
      </c>
      <c r="F142" s="66">
        <v>0</v>
      </c>
      <c r="G142" s="67"/>
      <c r="H142" s="65" t="e">
        <f t="shared" si="3"/>
        <v>#DIV/0!</v>
      </c>
    </row>
    <row r="143" spans="1:8" ht="15" hidden="1">
      <c r="A143" s="64"/>
      <c r="B143" s="64">
        <v>6171</v>
      </c>
      <c r="C143" s="64">
        <v>2111</v>
      </c>
      <c r="D143" s="64" t="s">
        <v>143</v>
      </c>
      <c r="E143" s="65">
        <v>0</v>
      </c>
      <c r="F143" s="66">
        <v>0</v>
      </c>
      <c r="G143" s="67"/>
      <c r="H143" s="65" t="e">
        <f t="shared" si="3"/>
        <v>#DIV/0!</v>
      </c>
    </row>
    <row r="144" spans="1:8" ht="15">
      <c r="A144" s="64"/>
      <c r="B144" s="64">
        <v>6171</v>
      </c>
      <c r="C144" s="64">
        <v>2212</v>
      </c>
      <c r="D144" s="64" t="s">
        <v>144</v>
      </c>
      <c r="E144" s="65">
        <v>0</v>
      </c>
      <c r="F144" s="66">
        <v>0</v>
      </c>
      <c r="G144" s="67">
        <v>0.5</v>
      </c>
      <c r="H144" s="65" t="e">
        <f t="shared" si="3"/>
        <v>#DIV/0!</v>
      </c>
    </row>
    <row r="145" spans="1:8" ht="15">
      <c r="A145" s="68"/>
      <c r="B145" s="64">
        <v>6171</v>
      </c>
      <c r="C145" s="64">
        <v>2324</v>
      </c>
      <c r="D145" s="64" t="s">
        <v>64</v>
      </c>
      <c r="E145" s="65">
        <v>0</v>
      </c>
      <c r="F145" s="66">
        <v>0</v>
      </c>
      <c r="G145" s="67">
        <v>1</v>
      </c>
      <c r="H145" s="65" t="e">
        <f t="shared" si="3"/>
        <v>#DIV/0!</v>
      </c>
    </row>
    <row r="146" spans="1:8" ht="15" customHeight="1" thickBot="1">
      <c r="A146" s="117"/>
      <c r="B146" s="117"/>
      <c r="C146" s="117"/>
      <c r="D146" s="117"/>
      <c r="E146" s="118"/>
      <c r="F146" s="119"/>
      <c r="G146" s="120"/>
      <c r="H146" s="65"/>
    </row>
    <row r="147" spans="1:8" s="83" customFormat="1" ht="21.75" customHeight="1" thickBot="1" thickTop="1">
      <c r="A147" s="122"/>
      <c r="B147" s="122"/>
      <c r="C147" s="122"/>
      <c r="D147" s="123" t="s">
        <v>145</v>
      </c>
      <c r="E147" s="124">
        <f>SUM(E129:E146)</f>
        <v>3</v>
      </c>
      <c r="F147" s="125">
        <f>SUM(F129:F146)</f>
        <v>3</v>
      </c>
      <c r="G147" s="126">
        <f>SUM(G129:G146)</f>
        <v>6</v>
      </c>
      <c r="H147" s="80">
        <f>(G147/F147)*100</f>
        <v>200</v>
      </c>
    </row>
    <row r="148" spans="1:8" ht="15" customHeight="1">
      <c r="A148" s="102"/>
      <c r="B148" s="83"/>
      <c r="C148" s="102"/>
      <c r="D148" s="127"/>
      <c r="E148" s="103"/>
      <c r="F148" s="103"/>
      <c r="G148" s="43"/>
      <c r="H148" s="43"/>
    </row>
    <row r="149" spans="1:8" ht="14.25" customHeight="1">
      <c r="A149" s="83"/>
      <c r="B149" s="83"/>
      <c r="C149" s="83"/>
      <c r="D149" s="83"/>
      <c r="E149" s="84"/>
      <c r="F149" s="84"/>
      <c r="G149" s="84"/>
      <c r="H149" s="84"/>
    </row>
    <row r="150" spans="1:8" ht="14.25" customHeight="1" thickBot="1">
      <c r="A150" s="83"/>
      <c r="B150" s="83"/>
      <c r="C150" s="83"/>
      <c r="D150" s="83"/>
      <c r="E150" s="84"/>
      <c r="F150" s="84"/>
      <c r="G150" s="84"/>
      <c r="H150" s="84"/>
    </row>
    <row r="151" spans="1:8" ht="13.5" customHeight="1" hidden="1">
      <c r="A151" s="83"/>
      <c r="B151" s="83"/>
      <c r="C151" s="83"/>
      <c r="D151" s="83"/>
      <c r="E151" s="84"/>
      <c r="F151" s="84"/>
      <c r="G151" s="84"/>
      <c r="H151" s="84"/>
    </row>
    <row r="152" spans="1:8" ht="13.5" customHeight="1" hidden="1">
      <c r="A152" s="83"/>
      <c r="B152" s="83"/>
      <c r="C152" s="83"/>
      <c r="D152" s="83"/>
      <c r="E152" s="84"/>
      <c r="F152" s="84"/>
      <c r="G152" s="84"/>
      <c r="H152" s="84"/>
    </row>
    <row r="153" spans="1:8" ht="13.5" customHeight="1" hidden="1" thickBot="1">
      <c r="A153" s="83"/>
      <c r="B153" s="83"/>
      <c r="C153" s="83"/>
      <c r="D153" s="83"/>
      <c r="E153" s="84"/>
      <c r="F153" s="84"/>
      <c r="G153" s="84"/>
      <c r="H153" s="84"/>
    </row>
    <row r="154" spans="1:8" ht="15.75">
      <c r="A154" s="52" t="s">
        <v>26</v>
      </c>
      <c r="B154" s="52" t="s">
        <v>27</v>
      </c>
      <c r="C154" s="52" t="s">
        <v>28</v>
      </c>
      <c r="D154" s="53" t="s">
        <v>29</v>
      </c>
      <c r="E154" s="54" t="s">
        <v>30</v>
      </c>
      <c r="F154" s="54" t="s">
        <v>30</v>
      </c>
      <c r="G154" s="54" t="s">
        <v>8</v>
      </c>
      <c r="H154" s="54" t="s">
        <v>31</v>
      </c>
    </row>
    <row r="155" spans="1:8" ht="15.75" customHeight="1" thickBot="1">
      <c r="A155" s="55"/>
      <c r="B155" s="55"/>
      <c r="C155" s="55"/>
      <c r="D155" s="56"/>
      <c r="E155" s="57" t="s">
        <v>32</v>
      </c>
      <c r="F155" s="57" t="s">
        <v>33</v>
      </c>
      <c r="G155" s="58" t="s">
        <v>34</v>
      </c>
      <c r="H155" s="57" t="s">
        <v>35</v>
      </c>
    </row>
    <row r="156" spans="1:8" ht="15.75" customHeight="1" thickTop="1">
      <c r="A156" s="59">
        <v>60</v>
      </c>
      <c r="B156" s="59"/>
      <c r="C156" s="59"/>
      <c r="D156" s="60" t="s">
        <v>146</v>
      </c>
      <c r="E156" s="61"/>
      <c r="F156" s="62"/>
      <c r="G156" s="63"/>
      <c r="H156" s="61"/>
    </row>
    <row r="157" spans="1:8" ht="14.25" customHeight="1">
      <c r="A157" s="108"/>
      <c r="B157" s="108"/>
      <c r="C157" s="108"/>
      <c r="D157" s="108"/>
      <c r="E157" s="65"/>
      <c r="F157" s="66"/>
      <c r="G157" s="67"/>
      <c r="H157" s="65"/>
    </row>
    <row r="158" spans="1:8" ht="15">
      <c r="A158" s="64"/>
      <c r="B158" s="64"/>
      <c r="C158" s="64">
        <v>1332</v>
      </c>
      <c r="D158" s="64" t="s">
        <v>147</v>
      </c>
      <c r="E158" s="65">
        <v>4</v>
      </c>
      <c r="F158" s="66">
        <v>4</v>
      </c>
      <c r="G158" s="67">
        <v>0</v>
      </c>
      <c r="H158" s="65">
        <f aca="true" t="shared" si="4" ref="H158:H170">(G158/F158)*100</f>
        <v>0</v>
      </c>
    </row>
    <row r="159" spans="1:8" ht="15">
      <c r="A159" s="64"/>
      <c r="B159" s="64"/>
      <c r="C159" s="64">
        <v>1333</v>
      </c>
      <c r="D159" s="64" t="s">
        <v>148</v>
      </c>
      <c r="E159" s="65">
        <v>900</v>
      </c>
      <c r="F159" s="66">
        <v>900</v>
      </c>
      <c r="G159" s="67">
        <v>507.6</v>
      </c>
      <c r="H159" s="65">
        <f t="shared" si="4"/>
        <v>56.400000000000006</v>
      </c>
    </row>
    <row r="160" spans="1:8" ht="15">
      <c r="A160" s="64"/>
      <c r="B160" s="64"/>
      <c r="C160" s="64">
        <v>1334</v>
      </c>
      <c r="D160" s="64" t="s">
        <v>149</v>
      </c>
      <c r="E160" s="65">
        <v>50</v>
      </c>
      <c r="F160" s="66">
        <v>50</v>
      </c>
      <c r="G160" s="67">
        <v>28.4</v>
      </c>
      <c r="H160" s="65">
        <f t="shared" si="4"/>
        <v>56.8</v>
      </c>
    </row>
    <row r="161" spans="1:8" ht="15">
      <c r="A161" s="64"/>
      <c r="B161" s="64"/>
      <c r="C161" s="64">
        <v>1335</v>
      </c>
      <c r="D161" s="64" t="s">
        <v>150</v>
      </c>
      <c r="E161" s="65">
        <v>6</v>
      </c>
      <c r="F161" s="66">
        <v>6</v>
      </c>
      <c r="G161" s="67">
        <v>12.6</v>
      </c>
      <c r="H161" s="65">
        <f t="shared" si="4"/>
        <v>210</v>
      </c>
    </row>
    <row r="162" spans="1:8" ht="15">
      <c r="A162" s="64"/>
      <c r="B162" s="64"/>
      <c r="C162" s="64">
        <v>1361</v>
      </c>
      <c r="D162" s="64" t="s">
        <v>38</v>
      </c>
      <c r="E162" s="65">
        <v>250</v>
      </c>
      <c r="F162" s="66">
        <v>250</v>
      </c>
      <c r="G162" s="67">
        <v>191.1</v>
      </c>
      <c r="H162" s="65">
        <f t="shared" si="4"/>
        <v>76.44</v>
      </c>
    </row>
    <row r="163" spans="1:8" ht="15" customHeight="1">
      <c r="A163" s="64">
        <v>29004</v>
      </c>
      <c r="B163" s="64"/>
      <c r="C163" s="64">
        <v>4116</v>
      </c>
      <c r="D163" s="64" t="s">
        <v>151</v>
      </c>
      <c r="E163" s="65">
        <v>0</v>
      </c>
      <c r="F163" s="66">
        <v>0</v>
      </c>
      <c r="G163" s="67">
        <v>97.4</v>
      </c>
      <c r="H163" s="65" t="e">
        <f t="shared" si="4"/>
        <v>#DIV/0!</v>
      </c>
    </row>
    <row r="164" spans="1:8" ht="15">
      <c r="A164" s="64">
        <v>29008</v>
      </c>
      <c r="B164" s="64"/>
      <c r="C164" s="64">
        <v>4116</v>
      </c>
      <c r="D164" s="64" t="s">
        <v>152</v>
      </c>
      <c r="E164" s="65">
        <v>0</v>
      </c>
      <c r="F164" s="66">
        <v>0</v>
      </c>
      <c r="G164" s="67">
        <v>35.8</v>
      </c>
      <c r="H164" s="65" t="e">
        <f t="shared" si="4"/>
        <v>#DIV/0!</v>
      </c>
    </row>
    <row r="165" spans="1:8" ht="15" hidden="1">
      <c r="A165" s="64">
        <v>29516</v>
      </c>
      <c r="B165" s="64"/>
      <c r="C165" s="64">
        <v>4216</v>
      </c>
      <c r="D165" s="64" t="s">
        <v>153</v>
      </c>
      <c r="E165" s="65">
        <v>0</v>
      </c>
      <c r="F165" s="66">
        <v>0</v>
      </c>
      <c r="G165" s="67"/>
      <c r="H165" s="65" t="e">
        <f t="shared" si="4"/>
        <v>#DIV/0!</v>
      </c>
    </row>
    <row r="166" spans="1:8" ht="15">
      <c r="A166" s="68"/>
      <c r="B166" s="68">
        <v>1014</v>
      </c>
      <c r="C166" s="68">
        <v>2132</v>
      </c>
      <c r="D166" s="68" t="s">
        <v>154</v>
      </c>
      <c r="E166" s="69">
        <v>0</v>
      </c>
      <c r="F166" s="70">
        <v>0</v>
      </c>
      <c r="G166" s="71">
        <v>12</v>
      </c>
      <c r="H166" s="65" t="e">
        <f t="shared" si="4"/>
        <v>#DIV/0!</v>
      </c>
    </row>
    <row r="167" spans="1:8" ht="15">
      <c r="A167" s="68"/>
      <c r="B167" s="68">
        <v>2119</v>
      </c>
      <c r="C167" s="68">
        <v>2343</v>
      </c>
      <c r="D167" s="68" t="s">
        <v>155</v>
      </c>
      <c r="E167" s="69">
        <v>12000</v>
      </c>
      <c r="F167" s="70">
        <v>12000</v>
      </c>
      <c r="G167" s="71">
        <v>5963.3</v>
      </c>
      <c r="H167" s="65">
        <f t="shared" si="4"/>
        <v>49.69416666666667</v>
      </c>
    </row>
    <row r="168" spans="1:8" ht="15">
      <c r="A168" s="68"/>
      <c r="B168" s="68">
        <v>3749</v>
      </c>
      <c r="C168" s="68">
        <v>2321</v>
      </c>
      <c r="D168" s="68" t="s">
        <v>156</v>
      </c>
      <c r="E168" s="69">
        <v>5</v>
      </c>
      <c r="F168" s="70">
        <v>5</v>
      </c>
      <c r="G168" s="71">
        <v>3.3</v>
      </c>
      <c r="H168" s="65">
        <f t="shared" si="4"/>
        <v>65.99999999999999</v>
      </c>
    </row>
    <row r="169" spans="1:8" ht="15">
      <c r="A169" s="64"/>
      <c r="B169" s="64">
        <v>6171</v>
      </c>
      <c r="C169" s="64">
        <v>2212</v>
      </c>
      <c r="D169" s="64" t="s">
        <v>121</v>
      </c>
      <c r="E169" s="65">
        <v>50</v>
      </c>
      <c r="F169" s="66">
        <v>50</v>
      </c>
      <c r="G169" s="67">
        <v>51.4</v>
      </c>
      <c r="H169" s="65">
        <f t="shared" si="4"/>
        <v>102.8</v>
      </c>
    </row>
    <row r="170" spans="1:8" ht="15">
      <c r="A170" s="64"/>
      <c r="B170" s="64">
        <v>6171</v>
      </c>
      <c r="C170" s="64">
        <v>2324</v>
      </c>
      <c r="D170" s="64" t="s">
        <v>157</v>
      </c>
      <c r="E170" s="65">
        <v>5</v>
      </c>
      <c r="F170" s="66">
        <v>5</v>
      </c>
      <c r="G170" s="67">
        <v>3</v>
      </c>
      <c r="H170" s="65">
        <f t="shared" si="4"/>
        <v>60</v>
      </c>
    </row>
    <row r="171" spans="1:8" ht="15" hidden="1">
      <c r="A171" s="64"/>
      <c r="B171" s="64">
        <v>6171</v>
      </c>
      <c r="C171" s="64">
        <v>2329</v>
      </c>
      <c r="D171" s="64" t="s">
        <v>158</v>
      </c>
      <c r="E171" s="65"/>
      <c r="F171" s="66"/>
      <c r="G171" s="67"/>
      <c r="H171" s="65"/>
    </row>
    <row r="172" spans="1:8" ht="15" customHeight="1" thickBot="1">
      <c r="A172" s="117"/>
      <c r="B172" s="117"/>
      <c r="C172" s="117"/>
      <c r="D172" s="117"/>
      <c r="E172" s="118"/>
      <c r="F172" s="119"/>
      <c r="G172" s="120"/>
      <c r="H172" s="118"/>
    </row>
    <row r="173" spans="1:8" s="83" customFormat="1" ht="21.75" customHeight="1" thickBot="1" thickTop="1">
      <c r="A173" s="122"/>
      <c r="B173" s="122"/>
      <c r="C173" s="122"/>
      <c r="D173" s="123" t="s">
        <v>159</v>
      </c>
      <c r="E173" s="124">
        <f>SUM(E157:E172)</f>
        <v>13270</v>
      </c>
      <c r="F173" s="125">
        <f>SUM(F157:F172)</f>
        <v>13270</v>
      </c>
      <c r="G173" s="126">
        <f>SUM(G157:G172)</f>
        <v>6905.9</v>
      </c>
      <c r="H173" s="80">
        <f>(G173/F173)*100</f>
        <v>52.04144687264506</v>
      </c>
    </row>
    <row r="174" spans="1:8" ht="14.25" customHeight="1">
      <c r="A174" s="102"/>
      <c r="B174" s="102"/>
      <c r="C174" s="102"/>
      <c r="D174" s="47"/>
      <c r="E174" s="103"/>
      <c r="F174" s="103"/>
      <c r="G174" s="103"/>
      <c r="H174" s="103"/>
    </row>
    <row r="175" spans="1:8" ht="14.25" customHeight="1" hidden="1">
      <c r="A175" s="102"/>
      <c r="B175" s="102"/>
      <c r="C175" s="102"/>
      <c r="D175" s="47"/>
      <c r="E175" s="103"/>
      <c r="F175" s="103"/>
      <c r="G175" s="103"/>
      <c r="H175" s="103"/>
    </row>
    <row r="176" spans="1:8" ht="14.25" customHeight="1" hidden="1">
      <c r="A176" s="102"/>
      <c r="B176" s="102"/>
      <c r="C176" s="102"/>
      <c r="D176" s="47"/>
      <c r="E176" s="103"/>
      <c r="F176" s="103"/>
      <c r="G176" s="103"/>
      <c r="H176" s="103"/>
    </row>
    <row r="177" spans="1:8" ht="14.25" customHeight="1" hidden="1">
      <c r="A177" s="102"/>
      <c r="B177" s="102"/>
      <c r="C177" s="102"/>
      <c r="D177" s="47"/>
      <c r="E177" s="103"/>
      <c r="F177" s="103"/>
      <c r="G177" s="103"/>
      <c r="H177" s="103"/>
    </row>
    <row r="178" spans="1:8" ht="15" customHeight="1">
      <c r="A178" s="102"/>
      <c r="B178" s="102"/>
      <c r="C178" s="102"/>
      <c r="D178" s="47"/>
      <c r="E178" s="103"/>
      <c r="F178" s="103"/>
      <c r="G178" s="103"/>
      <c r="H178" s="103"/>
    </row>
    <row r="179" spans="1:8" ht="15" customHeight="1" thickBot="1">
      <c r="A179" s="102"/>
      <c r="B179" s="102"/>
      <c r="C179" s="102"/>
      <c r="D179" s="47"/>
      <c r="E179" s="103"/>
      <c r="F179" s="103"/>
      <c r="G179" s="103"/>
      <c r="H179" s="103"/>
    </row>
    <row r="180" spans="1:8" ht="15.75">
      <c r="A180" s="52" t="s">
        <v>26</v>
      </c>
      <c r="B180" s="52" t="s">
        <v>27</v>
      </c>
      <c r="C180" s="52" t="s">
        <v>28</v>
      </c>
      <c r="D180" s="53" t="s">
        <v>29</v>
      </c>
      <c r="E180" s="54" t="s">
        <v>30</v>
      </c>
      <c r="F180" s="54" t="s">
        <v>30</v>
      </c>
      <c r="G180" s="54" t="s">
        <v>8</v>
      </c>
      <c r="H180" s="54" t="s">
        <v>31</v>
      </c>
    </row>
    <row r="181" spans="1:8" ht="15.75" customHeight="1" thickBot="1">
      <c r="A181" s="55"/>
      <c r="B181" s="55"/>
      <c r="C181" s="55"/>
      <c r="D181" s="56"/>
      <c r="E181" s="57" t="s">
        <v>32</v>
      </c>
      <c r="F181" s="57" t="s">
        <v>33</v>
      </c>
      <c r="G181" s="58" t="s">
        <v>34</v>
      </c>
      <c r="H181" s="57" t="s">
        <v>35</v>
      </c>
    </row>
    <row r="182" spans="1:8" ht="15.75" customHeight="1" thickTop="1">
      <c r="A182" s="59">
        <v>80</v>
      </c>
      <c r="B182" s="59"/>
      <c r="C182" s="59"/>
      <c r="D182" s="60" t="s">
        <v>160</v>
      </c>
      <c r="E182" s="61"/>
      <c r="F182" s="62"/>
      <c r="G182" s="63"/>
      <c r="H182" s="61"/>
    </row>
    <row r="183" spans="1:8" ht="15">
      <c r="A183" s="64"/>
      <c r="B183" s="64"/>
      <c r="C183" s="64"/>
      <c r="D183" s="64"/>
      <c r="E183" s="65"/>
      <c r="F183" s="66"/>
      <c r="G183" s="67"/>
      <c r="H183" s="65"/>
    </row>
    <row r="184" spans="1:8" ht="15">
      <c r="A184" s="64"/>
      <c r="B184" s="64"/>
      <c r="C184" s="64">
        <v>1353</v>
      </c>
      <c r="D184" s="64" t="s">
        <v>161</v>
      </c>
      <c r="E184" s="65">
        <v>750</v>
      </c>
      <c r="F184" s="66">
        <v>750</v>
      </c>
      <c r="G184" s="67">
        <v>393</v>
      </c>
      <c r="H184" s="65">
        <f aca="true" t="shared" si="5" ref="H184:H195">(G184/F184)*100</f>
        <v>52.400000000000006</v>
      </c>
    </row>
    <row r="185" spans="1:8" ht="15">
      <c r="A185" s="64"/>
      <c r="B185" s="64"/>
      <c r="C185" s="64">
        <v>1359</v>
      </c>
      <c r="D185" s="64" t="s">
        <v>162</v>
      </c>
      <c r="E185" s="65">
        <v>0</v>
      </c>
      <c r="F185" s="66">
        <v>0</v>
      </c>
      <c r="G185" s="67">
        <v>-14</v>
      </c>
      <c r="H185" s="65" t="e">
        <f t="shared" si="5"/>
        <v>#DIV/0!</v>
      </c>
    </row>
    <row r="186" spans="1:8" ht="15">
      <c r="A186" s="64"/>
      <c r="B186" s="64"/>
      <c r="C186" s="64">
        <v>1361</v>
      </c>
      <c r="D186" s="64" t="s">
        <v>38</v>
      </c>
      <c r="E186" s="65">
        <v>7000</v>
      </c>
      <c r="F186" s="66">
        <v>7000</v>
      </c>
      <c r="G186" s="67">
        <v>3655.2</v>
      </c>
      <c r="H186" s="65">
        <f t="shared" si="5"/>
        <v>52.21714285714285</v>
      </c>
    </row>
    <row r="187" spans="1:8" ht="15">
      <c r="A187" s="64">
        <v>27003</v>
      </c>
      <c r="B187" s="64"/>
      <c r="C187" s="64">
        <v>4116</v>
      </c>
      <c r="D187" s="64" t="s">
        <v>163</v>
      </c>
      <c r="E187" s="69">
        <v>0</v>
      </c>
      <c r="F187" s="70">
        <v>0</v>
      </c>
      <c r="G187" s="71">
        <v>48.4</v>
      </c>
      <c r="H187" s="65" t="e">
        <f t="shared" si="5"/>
        <v>#DIV/0!</v>
      </c>
    </row>
    <row r="188" spans="1:8" ht="15">
      <c r="A188" s="64"/>
      <c r="B188" s="64"/>
      <c r="C188" s="64">
        <v>4121</v>
      </c>
      <c r="D188" s="64" t="s">
        <v>164</v>
      </c>
      <c r="E188" s="69">
        <v>0</v>
      </c>
      <c r="F188" s="70">
        <v>0</v>
      </c>
      <c r="G188" s="71">
        <v>76</v>
      </c>
      <c r="H188" s="65" t="e">
        <f t="shared" si="5"/>
        <v>#DIV/0!</v>
      </c>
    </row>
    <row r="189" spans="1:8" ht="15" hidden="1">
      <c r="A189" s="64">
        <v>222</v>
      </c>
      <c r="B189" s="64"/>
      <c r="C189" s="64">
        <v>4122</v>
      </c>
      <c r="D189" s="64" t="s">
        <v>165</v>
      </c>
      <c r="E189" s="69">
        <v>0</v>
      </c>
      <c r="F189" s="70">
        <v>0</v>
      </c>
      <c r="G189" s="71"/>
      <c r="H189" s="65" t="e">
        <f t="shared" si="5"/>
        <v>#DIV/0!</v>
      </c>
    </row>
    <row r="190" spans="1:8" ht="15">
      <c r="A190" s="64"/>
      <c r="B190" s="64">
        <v>2219</v>
      </c>
      <c r="C190" s="64">
        <v>2324</v>
      </c>
      <c r="D190" s="64" t="s">
        <v>166</v>
      </c>
      <c r="E190" s="65">
        <v>0</v>
      </c>
      <c r="F190" s="66">
        <v>0</v>
      </c>
      <c r="G190" s="67">
        <v>4</v>
      </c>
      <c r="H190" s="65" t="e">
        <f t="shared" si="5"/>
        <v>#DIV/0!</v>
      </c>
    </row>
    <row r="191" spans="1:8" ht="15">
      <c r="A191" s="64"/>
      <c r="B191" s="64">
        <v>2219</v>
      </c>
      <c r="C191" s="64">
        <v>2329</v>
      </c>
      <c r="D191" s="64" t="s">
        <v>167</v>
      </c>
      <c r="E191" s="65">
        <v>4300</v>
      </c>
      <c r="F191" s="66">
        <v>4300</v>
      </c>
      <c r="G191" s="67">
        <v>2796.3</v>
      </c>
      <c r="H191" s="65">
        <f t="shared" si="5"/>
        <v>65.03023255813955</v>
      </c>
    </row>
    <row r="192" spans="1:8" ht="15">
      <c r="A192" s="64"/>
      <c r="B192" s="64">
        <v>2299</v>
      </c>
      <c r="C192" s="64">
        <v>2212</v>
      </c>
      <c r="D192" s="64" t="s">
        <v>168</v>
      </c>
      <c r="E192" s="65">
        <v>2800</v>
      </c>
      <c r="F192" s="66">
        <v>2800</v>
      </c>
      <c r="G192" s="67">
        <v>1645.6</v>
      </c>
      <c r="H192" s="65">
        <f t="shared" si="5"/>
        <v>58.771428571428565</v>
      </c>
    </row>
    <row r="193" spans="1:8" ht="15">
      <c r="A193" s="64"/>
      <c r="B193" s="64">
        <v>2299</v>
      </c>
      <c r="C193" s="64">
        <v>2324</v>
      </c>
      <c r="D193" s="64" t="s">
        <v>166</v>
      </c>
      <c r="E193" s="65">
        <v>0</v>
      </c>
      <c r="F193" s="66">
        <v>0</v>
      </c>
      <c r="G193" s="67">
        <v>3</v>
      </c>
      <c r="H193" s="65" t="e">
        <f t="shared" si="5"/>
        <v>#DIV/0!</v>
      </c>
    </row>
    <row r="194" spans="1:8" ht="15">
      <c r="A194" s="68"/>
      <c r="B194" s="68">
        <v>6171</v>
      </c>
      <c r="C194" s="68">
        <v>2324</v>
      </c>
      <c r="D194" s="68" t="s">
        <v>166</v>
      </c>
      <c r="E194" s="69">
        <v>200</v>
      </c>
      <c r="F194" s="70">
        <v>200</v>
      </c>
      <c r="G194" s="71">
        <v>117.4</v>
      </c>
      <c r="H194" s="65">
        <f t="shared" si="5"/>
        <v>58.70000000000001</v>
      </c>
    </row>
    <row r="195" spans="1:8" ht="15">
      <c r="A195" s="68"/>
      <c r="B195" s="68">
        <v>6171</v>
      </c>
      <c r="C195" s="68">
        <v>2329</v>
      </c>
      <c r="D195" s="68" t="s">
        <v>169</v>
      </c>
      <c r="E195" s="72">
        <v>0</v>
      </c>
      <c r="F195" s="73">
        <v>0</v>
      </c>
      <c r="G195" s="71">
        <v>11</v>
      </c>
      <c r="H195" s="65" t="e">
        <f t="shared" si="5"/>
        <v>#DIV/0!</v>
      </c>
    </row>
    <row r="196" spans="1:8" ht="15.75" thickBot="1">
      <c r="A196" s="117"/>
      <c r="B196" s="117"/>
      <c r="C196" s="117"/>
      <c r="D196" s="117"/>
      <c r="E196" s="118"/>
      <c r="F196" s="119"/>
      <c r="G196" s="120"/>
      <c r="H196" s="118"/>
    </row>
    <row r="197" spans="1:8" s="83" customFormat="1" ht="21.75" customHeight="1" thickBot="1" thickTop="1">
      <c r="A197" s="122"/>
      <c r="B197" s="122"/>
      <c r="C197" s="122"/>
      <c r="D197" s="123" t="s">
        <v>170</v>
      </c>
      <c r="E197" s="124">
        <f>SUM(E183:E196)</f>
        <v>15050</v>
      </c>
      <c r="F197" s="125">
        <f>SUM(F183:F196)</f>
        <v>15050</v>
      </c>
      <c r="G197" s="126">
        <f>SUM(G183:G196)</f>
        <v>8735.9</v>
      </c>
      <c r="H197" s="80">
        <f>(G197/F197)*100</f>
        <v>58.04584717607973</v>
      </c>
    </row>
    <row r="198" spans="1:8" ht="15" customHeight="1">
      <c r="A198" s="102"/>
      <c r="B198" s="102"/>
      <c r="C198" s="102"/>
      <c r="D198" s="47"/>
      <c r="E198" s="103"/>
      <c r="F198" s="103"/>
      <c r="G198" s="103"/>
      <c r="H198" s="103"/>
    </row>
    <row r="199" spans="1:8" ht="15" customHeight="1" hidden="1">
      <c r="A199" s="102"/>
      <c r="B199" s="102"/>
      <c r="C199" s="102"/>
      <c r="D199" s="47"/>
      <c r="E199" s="103"/>
      <c r="F199" s="103"/>
      <c r="G199" s="103"/>
      <c r="H199" s="103"/>
    </row>
    <row r="200" spans="1:8" ht="15" customHeight="1">
      <c r="A200" s="102"/>
      <c r="B200" s="102"/>
      <c r="C200" s="102"/>
      <c r="D200" s="47"/>
      <c r="E200" s="103"/>
      <c r="F200" s="103"/>
      <c r="G200" s="103"/>
      <c r="H200" s="103"/>
    </row>
    <row r="201" spans="1:8" ht="15" customHeight="1" thickBot="1">
      <c r="A201" s="102"/>
      <c r="B201" s="102"/>
      <c r="C201" s="102"/>
      <c r="D201" s="47"/>
      <c r="E201" s="103"/>
      <c r="F201" s="103"/>
      <c r="G201" s="103"/>
      <c r="H201" s="103"/>
    </row>
    <row r="202" spans="1:8" ht="15.75">
      <c r="A202" s="52" t="s">
        <v>26</v>
      </c>
      <c r="B202" s="52" t="s">
        <v>27</v>
      </c>
      <c r="C202" s="52" t="s">
        <v>28</v>
      </c>
      <c r="D202" s="53" t="s">
        <v>29</v>
      </c>
      <c r="E202" s="54" t="s">
        <v>30</v>
      </c>
      <c r="F202" s="54" t="s">
        <v>30</v>
      </c>
      <c r="G202" s="54" t="s">
        <v>8</v>
      </c>
      <c r="H202" s="54" t="s">
        <v>31</v>
      </c>
    </row>
    <row r="203" spans="1:8" ht="15.75" customHeight="1" thickBot="1">
      <c r="A203" s="55"/>
      <c r="B203" s="55"/>
      <c r="C203" s="55"/>
      <c r="D203" s="56"/>
      <c r="E203" s="57" t="s">
        <v>32</v>
      </c>
      <c r="F203" s="57" t="s">
        <v>33</v>
      </c>
      <c r="G203" s="58" t="s">
        <v>34</v>
      </c>
      <c r="H203" s="57" t="s">
        <v>35</v>
      </c>
    </row>
    <row r="204" spans="1:8" ht="16.5" customHeight="1" thickTop="1">
      <c r="A204" s="59">
        <v>90</v>
      </c>
      <c r="B204" s="59"/>
      <c r="C204" s="59"/>
      <c r="D204" s="60" t="s">
        <v>171</v>
      </c>
      <c r="E204" s="61"/>
      <c r="F204" s="62"/>
      <c r="G204" s="63"/>
      <c r="H204" s="61"/>
    </row>
    <row r="205" spans="1:8" ht="15.75">
      <c r="A205" s="59"/>
      <c r="B205" s="59"/>
      <c r="C205" s="59"/>
      <c r="D205" s="60"/>
      <c r="E205" s="61"/>
      <c r="F205" s="62"/>
      <c r="G205" s="63"/>
      <c r="H205" s="61"/>
    </row>
    <row r="206" spans="1:8" ht="15">
      <c r="A206" s="74"/>
      <c r="B206" s="74"/>
      <c r="C206" s="74">
        <v>4121</v>
      </c>
      <c r="D206" s="74" t="s">
        <v>172</v>
      </c>
      <c r="E206" s="128">
        <v>300</v>
      </c>
      <c r="F206" s="129">
        <v>300</v>
      </c>
      <c r="G206" s="130">
        <v>150</v>
      </c>
      <c r="H206" s="65">
        <f aca="true" t="shared" si="6" ref="H206:H212">(G206/F206)*100</f>
        <v>50</v>
      </c>
    </row>
    <row r="207" spans="1:8" ht="15">
      <c r="A207" s="64"/>
      <c r="B207" s="64">
        <v>5311</v>
      </c>
      <c r="C207" s="64">
        <v>2111</v>
      </c>
      <c r="D207" s="64" t="s">
        <v>60</v>
      </c>
      <c r="E207" s="131">
        <v>650</v>
      </c>
      <c r="F207" s="132">
        <v>650</v>
      </c>
      <c r="G207" s="133">
        <v>264.1</v>
      </c>
      <c r="H207" s="65">
        <f t="shared" si="6"/>
        <v>40.63076923076924</v>
      </c>
    </row>
    <row r="208" spans="1:8" ht="15">
      <c r="A208" s="64"/>
      <c r="B208" s="64">
        <v>5311</v>
      </c>
      <c r="C208" s="64">
        <v>2212</v>
      </c>
      <c r="D208" s="64" t="s">
        <v>173</v>
      </c>
      <c r="E208" s="134">
        <v>1200</v>
      </c>
      <c r="F208" s="135">
        <v>1200</v>
      </c>
      <c r="G208" s="136">
        <v>503.1</v>
      </c>
      <c r="H208" s="65">
        <f t="shared" si="6"/>
        <v>41.925000000000004</v>
      </c>
    </row>
    <row r="209" spans="1:8" ht="15">
      <c r="A209" s="68"/>
      <c r="B209" s="68">
        <v>5311</v>
      </c>
      <c r="C209" s="68">
        <v>2310</v>
      </c>
      <c r="D209" s="68" t="s">
        <v>174</v>
      </c>
      <c r="E209" s="69">
        <v>0</v>
      </c>
      <c r="F209" s="70">
        <v>0</v>
      </c>
      <c r="G209" s="71">
        <v>0</v>
      </c>
      <c r="H209" s="65" t="e">
        <f t="shared" si="6"/>
        <v>#DIV/0!</v>
      </c>
    </row>
    <row r="210" spans="1:8" ht="15">
      <c r="A210" s="68"/>
      <c r="B210" s="68">
        <v>5311</v>
      </c>
      <c r="C210" s="68">
        <v>2322</v>
      </c>
      <c r="D210" s="68" t="s">
        <v>175</v>
      </c>
      <c r="E210" s="69">
        <v>0</v>
      </c>
      <c r="F210" s="70">
        <v>0</v>
      </c>
      <c r="G210" s="71">
        <v>9.1</v>
      </c>
      <c r="H210" s="65" t="e">
        <f t="shared" si="6"/>
        <v>#DIV/0!</v>
      </c>
    </row>
    <row r="211" spans="1:8" ht="15">
      <c r="A211" s="64"/>
      <c r="B211" s="64">
        <v>5311</v>
      </c>
      <c r="C211" s="64">
        <v>2324</v>
      </c>
      <c r="D211" s="64" t="s">
        <v>176</v>
      </c>
      <c r="E211" s="65">
        <v>0</v>
      </c>
      <c r="F211" s="66">
        <v>0</v>
      </c>
      <c r="G211" s="67">
        <v>8.9</v>
      </c>
      <c r="H211" s="65" t="e">
        <f t="shared" si="6"/>
        <v>#DIV/0!</v>
      </c>
    </row>
    <row r="212" spans="1:8" ht="15">
      <c r="A212" s="68"/>
      <c r="B212" s="68">
        <v>5311</v>
      </c>
      <c r="C212" s="68">
        <v>3113</v>
      </c>
      <c r="D212" s="68" t="s">
        <v>174</v>
      </c>
      <c r="E212" s="69">
        <v>0</v>
      </c>
      <c r="F212" s="70">
        <v>0</v>
      </c>
      <c r="G212" s="71">
        <v>12</v>
      </c>
      <c r="H212" s="65" t="e">
        <f t="shared" si="6"/>
        <v>#DIV/0!</v>
      </c>
    </row>
    <row r="213" spans="1:8" ht="15" hidden="1">
      <c r="A213" s="68"/>
      <c r="B213" s="68">
        <v>6409</v>
      </c>
      <c r="C213" s="68">
        <v>2328</v>
      </c>
      <c r="D213" s="68" t="s">
        <v>177</v>
      </c>
      <c r="E213" s="69">
        <v>0</v>
      </c>
      <c r="F213" s="70">
        <v>0</v>
      </c>
      <c r="G213" s="71"/>
      <c r="H213" s="65" t="e">
        <f>(#REF!/F213)*100</f>
        <v>#REF!</v>
      </c>
    </row>
    <row r="214" spans="1:8" ht="15.75" thickBot="1">
      <c r="A214" s="117"/>
      <c r="B214" s="117"/>
      <c r="C214" s="117"/>
      <c r="D214" s="117"/>
      <c r="E214" s="118"/>
      <c r="F214" s="119"/>
      <c r="G214" s="120"/>
      <c r="H214" s="118"/>
    </row>
    <row r="215" spans="1:8" s="83" customFormat="1" ht="21.75" customHeight="1" thickBot="1" thickTop="1">
      <c r="A215" s="122"/>
      <c r="B215" s="122"/>
      <c r="C215" s="122"/>
      <c r="D215" s="123" t="s">
        <v>178</v>
      </c>
      <c r="E215" s="124">
        <f>SUM(E206:E214)</f>
        <v>2150</v>
      </c>
      <c r="F215" s="125">
        <f>SUM(F206:F214)</f>
        <v>2150</v>
      </c>
      <c r="G215" s="126">
        <f>SUM(G206:G214)</f>
        <v>947.2</v>
      </c>
      <c r="H215" s="80">
        <f>(G215/F215)*100</f>
        <v>44.055813953488375</v>
      </c>
    </row>
    <row r="216" spans="1:8" ht="15" customHeight="1">
      <c r="A216" s="102"/>
      <c r="B216" s="102"/>
      <c r="C216" s="102"/>
      <c r="D216" s="47"/>
      <c r="E216" s="103"/>
      <c r="F216" s="103"/>
      <c r="G216" s="103"/>
      <c r="H216" s="103"/>
    </row>
    <row r="217" spans="1:8" ht="15" customHeight="1" hidden="1">
      <c r="A217" s="102"/>
      <c r="B217" s="102"/>
      <c r="C217" s="102"/>
      <c r="D217" s="47"/>
      <c r="E217" s="103"/>
      <c r="F217" s="103"/>
      <c r="G217" s="103"/>
      <c r="H217" s="103"/>
    </row>
    <row r="218" spans="1:8" ht="15" customHeight="1" hidden="1">
      <c r="A218" s="102"/>
      <c r="B218" s="102"/>
      <c r="C218" s="102"/>
      <c r="D218" s="47"/>
      <c r="E218" s="103"/>
      <c r="F218" s="103"/>
      <c r="G218" s="103"/>
      <c r="H218" s="103"/>
    </row>
    <row r="219" spans="1:8" ht="15" customHeight="1" hidden="1">
      <c r="A219" s="102"/>
      <c r="B219" s="102"/>
      <c r="C219" s="102"/>
      <c r="D219" s="47"/>
      <c r="E219" s="103"/>
      <c r="F219" s="103"/>
      <c r="G219" s="103"/>
      <c r="H219" s="103"/>
    </row>
    <row r="220" spans="1:8" ht="15" customHeight="1" hidden="1">
      <c r="A220" s="102"/>
      <c r="B220" s="102"/>
      <c r="C220" s="102"/>
      <c r="D220" s="47"/>
      <c r="E220" s="103"/>
      <c r="F220" s="103"/>
      <c r="G220" s="103"/>
      <c r="H220" s="103"/>
    </row>
    <row r="221" spans="1:8" ht="15" customHeight="1" hidden="1">
      <c r="A221" s="102"/>
      <c r="B221" s="102"/>
      <c r="C221" s="102"/>
      <c r="D221" s="47"/>
      <c r="E221" s="103"/>
      <c r="F221" s="103"/>
      <c r="G221" s="103"/>
      <c r="H221" s="103"/>
    </row>
    <row r="222" spans="1:8" ht="15" customHeight="1" hidden="1">
      <c r="A222" s="102"/>
      <c r="B222" s="102"/>
      <c r="C222" s="102"/>
      <c r="D222" s="47"/>
      <c r="E222" s="103"/>
      <c r="F222" s="103"/>
      <c r="G222" s="103"/>
      <c r="H222" s="103"/>
    </row>
    <row r="223" spans="1:8" ht="15" customHeight="1">
      <c r="A223" s="102"/>
      <c r="B223" s="102"/>
      <c r="C223" s="102"/>
      <c r="D223" s="47"/>
      <c r="E223" s="103"/>
      <c r="F223" s="103"/>
      <c r="G223" s="43"/>
      <c r="H223" s="43"/>
    </row>
    <row r="224" spans="1:8" ht="15" customHeight="1" thickBot="1">
      <c r="A224" s="102"/>
      <c r="B224" s="102"/>
      <c r="C224" s="102"/>
      <c r="D224" s="47"/>
      <c r="E224" s="103"/>
      <c r="F224" s="103"/>
      <c r="G224" s="103"/>
      <c r="H224" s="103"/>
    </row>
    <row r="225" spans="1:8" ht="15.75">
      <c r="A225" s="52" t="s">
        <v>26</v>
      </c>
      <c r="B225" s="52" t="s">
        <v>27</v>
      </c>
      <c r="C225" s="52" t="s">
        <v>28</v>
      </c>
      <c r="D225" s="53" t="s">
        <v>29</v>
      </c>
      <c r="E225" s="54" t="s">
        <v>30</v>
      </c>
      <c r="F225" s="54" t="s">
        <v>30</v>
      </c>
      <c r="G225" s="54" t="s">
        <v>8</v>
      </c>
      <c r="H225" s="54" t="s">
        <v>31</v>
      </c>
    </row>
    <row r="226" spans="1:8" ht="15.75" customHeight="1" thickBot="1">
      <c r="A226" s="55"/>
      <c r="B226" s="55"/>
      <c r="C226" s="55"/>
      <c r="D226" s="56"/>
      <c r="E226" s="57" t="s">
        <v>32</v>
      </c>
      <c r="F226" s="57" t="s">
        <v>33</v>
      </c>
      <c r="G226" s="58" t="s">
        <v>34</v>
      </c>
      <c r="H226" s="57" t="s">
        <v>35</v>
      </c>
    </row>
    <row r="227" spans="1:8" ht="15.75" customHeight="1" thickTop="1">
      <c r="A227" s="59">
        <v>100</v>
      </c>
      <c r="B227" s="59"/>
      <c r="C227" s="59"/>
      <c r="D227" s="137" t="s">
        <v>179</v>
      </c>
      <c r="E227" s="61"/>
      <c r="F227" s="62"/>
      <c r="G227" s="63"/>
      <c r="H227" s="61"/>
    </row>
    <row r="228" spans="1:8" ht="15">
      <c r="A228" s="64"/>
      <c r="B228" s="64"/>
      <c r="C228" s="64"/>
      <c r="D228" s="64"/>
      <c r="E228" s="99"/>
      <c r="F228" s="66"/>
      <c r="G228" s="67"/>
      <c r="H228" s="99"/>
    </row>
    <row r="229" spans="1:8" ht="15">
      <c r="A229" s="64"/>
      <c r="B229" s="64"/>
      <c r="C229" s="64">
        <v>1361</v>
      </c>
      <c r="D229" s="64" t="s">
        <v>38</v>
      </c>
      <c r="E229" s="99">
        <v>1000</v>
      </c>
      <c r="F229" s="66">
        <v>1000</v>
      </c>
      <c r="G229" s="67">
        <v>643.4</v>
      </c>
      <c r="H229" s="65">
        <f>(G229/F229)*100</f>
        <v>64.34</v>
      </c>
    </row>
    <row r="230" spans="1:8" ht="15.75" hidden="1">
      <c r="A230" s="108"/>
      <c r="B230" s="108"/>
      <c r="C230" s="64">
        <v>4216</v>
      </c>
      <c r="D230" s="64" t="s">
        <v>180</v>
      </c>
      <c r="E230" s="65"/>
      <c r="F230" s="66"/>
      <c r="G230" s="67"/>
      <c r="H230" s="65" t="e">
        <f>(G230/F230)*100</f>
        <v>#DIV/0!</v>
      </c>
    </row>
    <row r="231" spans="1:8" ht="15">
      <c r="A231" s="64"/>
      <c r="B231" s="64">
        <v>2169</v>
      </c>
      <c r="C231" s="64">
        <v>2212</v>
      </c>
      <c r="D231" s="64" t="s">
        <v>173</v>
      </c>
      <c r="E231" s="99">
        <v>500</v>
      </c>
      <c r="F231" s="66">
        <v>500</v>
      </c>
      <c r="G231" s="67">
        <v>194.5</v>
      </c>
      <c r="H231" s="65">
        <f>(G231/F231)*100</f>
        <v>38.9</v>
      </c>
    </row>
    <row r="232" spans="1:8" ht="15" hidden="1">
      <c r="A232" s="68"/>
      <c r="B232" s="68">
        <v>3635</v>
      </c>
      <c r="C232" s="68">
        <v>3122</v>
      </c>
      <c r="D232" s="64" t="s">
        <v>181</v>
      </c>
      <c r="E232" s="99">
        <v>0</v>
      </c>
      <c r="F232" s="66">
        <v>0</v>
      </c>
      <c r="G232" s="67"/>
      <c r="H232" s="65" t="e">
        <f>(G232/F232)*100</f>
        <v>#DIV/0!</v>
      </c>
    </row>
    <row r="233" spans="1:8" ht="15">
      <c r="A233" s="68"/>
      <c r="B233" s="68">
        <v>6171</v>
      </c>
      <c r="C233" s="68">
        <v>2324</v>
      </c>
      <c r="D233" s="64" t="s">
        <v>182</v>
      </c>
      <c r="E233" s="138">
        <v>40</v>
      </c>
      <c r="F233" s="76">
        <v>40</v>
      </c>
      <c r="G233" s="77">
        <v>21.8</v>
      </c>
      <c r="H233" s="65">
        <f>(G233/F233)*100</f>
        <v>54.50000000000001</v>
      </c>
    </row>
    <row r="234" spans="1:8" ht="15" customHeight="1" thickBot="1">
      <c r="A234" s="117"/>
      <c r="B234" s="117"/>
      <c r="C234" s="117"/>
      <c r="D234" s="117"/>
      <c r="E234" s="118"/>
      <c r="F234" s="119"/>
      <c r="G234" s="120"/>
      <c r="H234" s="118"/>
    </row>
    <row r="235" spans="1:8" s="83" customFormat="1" ht="21.75" customHeight="1" thickBot="1" thickTop="1">
      <c r="A235" s="122"/>
      <c r="B235" s="122"/>
      <c r="C235" s="122"/>
      <c r="D235" s="123" t="s">
        <v>183</v>
      </c>
      <c r="E235" s="124">
        <f>SUM(E227:E233)</f>
        <v>1540</v>
      </c>
      <c r="F235" s="125">
        <f>SUM(F227:F233)</f>
        <v>1540</v>
      </c>
      <c r="G235" s="126">
        <f>SUM(G227:G233)</f>
        <v>859.6999999999999</v>
      </c>
      <c r="H235" s="80">
        <f>(G235/F235)*100</f>
        <v>55.82467532467532</v>
      </c>
    </row>
    <row r="236" spans="1:8" ht="15" customHeight="1">
      <c r="A236" s="102"/>
      <c r="B236" s="102"/>
      <c r="C236" s="102"/>
      <c r="D236" s="47"/>
      <c r="E236" s="103"/>
      <c r="F236" s="103"/>
      <c r="G236" s="103"/>
      <c r="H236" s="103"/>
    </row>
    <row r="237" spans="1:8" ht="15" customHeight="1">
      <c r="A237" s="102"/>
      <c r="B237" s="102"/>
      <c r="C237" s="102"/>
      <c r="D237" s="47"/>
      <c r="E237" s="103"/>
      <c r="F237" s="103"/>
      <c r="G237" s="103"/>
      <c r="H237" s="103"/>
    </row>
    <row r="238" spans="1:8" ht="15" customHeight="1">
      <c r="A238" s="102"/>
      <c r="B238" s="102"/>
      <c r="C238" s="102"/>
      <c r="D238" s="47"/>
      <c r="E238" s="103"/>
      <c r="F238" s="103"/>
      <c r="G238" s="103"/>
      <c r="H238" s="103"/>
    </row>
    <row r="239" spans="1:8" ht="15" customHeight="1">
      <c r="A239" s="102"/>
      <c r="B239" s="102"/>
      <c r="C239" s="102"/>
      <c r="D239" s="47"/>
      <c r="E239" s="103"/>
      <c r="F239" s="103"/>
      <c r="G239" s="103"/>
      <c r="H239" s="103"/>
    </row>
    <row r="240" spans="1:8" ht="15" customHeight="1">
      <c r="A240" s="102"/>
      <c r="B240" s="102"/>
      <c r="C240" s="102"/>
      <c r="D240" s="47"/>
      <c r="E240" s="103"/>
      <c r="F240" s="103"/>
      <c r="G240" s="103"/>
      <c r="H240" s="103"/>
    </row>
    <row r="241" spans="1:8" ht="15" customHeight="1" thickBot="1">
      <c r="A241" s="102"/>
      <c r="B241" s="102"/>
      <c r="C241" s="102"/>
      <c r="D241" s="47"/>
      <c r="E241" s="103"/>
      <c r="F241" s="103"/>
      <c r="G241" s="103"/>
      <c r="H241" s="103"/>
    </row>
    <row r="242" spans="1:8" ht="15.75">
      <c r="A242" s="52" t="s">
        <v>26</v>
      </c>
      <c r="B242" s="52" t="s">
        <v>27</v>
      </c>
      <c r="C242" s="52" t="s">
        <v>28</v>
      </c>
      <c r="D242" s="53" t="s">
        <v>29</v>
      </c>
      <c r="E242" s="54" t="s">
        <v>30</v>
      </c>
      <c r="F242" s="54" t="s">
        <v>30</v>
      </c>
      <c r="G242" s="54" t="s">
        <v>8</v>
      </c>
      <c r="H242" s="54" t="s">
        <v>31</v>
      </c>
    </row>
    <row r="243" spans="1:8" ht="15.75" customHeight="1" thickBot="1">
      <c r="A243" s="55"/>
      <c r="B243" s="55"/>
      <c r="C243" s="55"/>
      <c r="D243" s="56"/>
      <c r="E243" s="57" t="s">
        <v>32</v>
      </c>
      <c r="F243" s="57" t="s">
        <v>33</v>
      </c>
      <c r="G243" s="58" t="s">
        <v>34</v>
      </c>
      <c r="H243" s="57" t="s">
        <v>35</v>
      </c>
    </row>
    <row r="244" spans="1:8" ht="15.75" customHeight="1" thickTop="1">
      <c r="A244" s="139">
        <v>110</v>
      </c>
      <c r="B244" s="108"/>
      <c r="C244" s="108"/>
      <c r="D244" s="108" t="s">
        <v>184</v>
      </c>
      <c r="E244" s="61"/>
      <c r="F244" s="62"/>
      <c r="G244" s="63"/>
      <c r="H244" s="61"/>
    </row>
    <row r="245" spans="1:8" ht="15.75">
      <c r="A245" s="139"/>
      <c r="B245" s="108"/>
      <c r="C245" s="108"/>
      <c r="D245" s="108"/>
      <c r="E245" s="61"/>
      <c r="F245" s="62"/>
      <c r="G245" s="63"/>
      <c r="H245" s="61"/>
    </row>
    <row r="246" spans="1:8" ht="15">
      <c r="A246" s="64"/>
      <c r="B246" s="64"/>
      <c r="C246" s="64">
        <v>1111</v>
      </c>
      <c r="D246" s="64" t="s">
        <v>185</v>
      </c>
      <c r="E246" s="115">
        <v>41500</v>
      </c>
      <c r="F246" s="113">
        <v>41500</v>
      </c>
      <c r="G246" s="114">
        <v>23838</v>
      </c>
      <c r="H246" s="65">
        <f aca="true" t="shared" si="7" ref="H246:H271">(G246/F246)*100</f>
        <v>57.44096385542169</v>
      </c>
    </row>
    <row r="247" spans="1:8" ht="15">
      <c r="A247" s="64"/>
      <c r="B247" s="64"/>
      <c r="C247" s="64">
        <v>1112</v>
      </c>
      <c r="D247" s="64" t="s">
        <v>186</v>
      </c>
      <c r="E247" s="109">
        <v>9800</v>
      </c>
      <c r="F247" s="110">
        <v>9800</v>
      </c>
      <c r="G247" s="111">
        <v>5264.4</v>
      </c>
      <c r="H247" s="65">
        <f t="shared" si="7"/>
        <v>53.71836734693877</v>
      </c>
    </row>
    <row r="248" spans="1:8" ht="15">
      <c r="A248" s="64"/>
      <c r="B248" s="64"/>
      <c r="C248" s="64">
        <v>1113</v>
      </c>
      <c r="D248" s="64" t="s">
        <v>187</v>
      </c>
      <c r="E248" s="109">
        <v>4500</v>
      </c>
      <c r="F248" s="110">
        <v>4500</v>
      </c>
      <c r="G248" s="111">
        <v>2355</v>
      </c>
      <c r="H248" s="65">
        <f t="shared" si="7"/>
        <v>52.33333333333333</v>
      </c>
    </row>
    <row r="249" spans="1:8" ht="15">
      <c r="A249" s="64"/>
      <c r="B249" s="64"/>
      <c r="C249" s="64">
        <v>1121</v>
      </c>
      <c r="D249" s="64" t="s">
        <v>188</v>
      </c>
      <c r="E249" s="109">
        <v>42500</v>
      </c>
      <c r="F249" s="110">
        <v>42500</v>
      </c>
      <c r="G249" s="114">
        <v>25940.6</v>
      </c>
      <c r="H249" s="65">
        <f t="shared" si="7"/>
        <v>61.03670588235294</v>
      </c>
    </row>
    <row r="250" spans="1:8" ht="15">
      <c r="A250" s="64"/>
      <c r="B250" s="64"/>
      <c r="C250" s="64">
        <v>1122</v>
      </c>
      <c r="D250" s="64" t="s">
        <v>189</v>
      </c>
      <c r="E250" s="115">
        <v>10000</v>
      </c>
      <c r="F250" s="113">
        <v>8043</v>
      </c>
      <c r="G250" s="114">
        <v>8042.5</v>
      </c>
      <c r="H250" s="65">
        <f t="shared" si="7"/>
        <v>99.99378341414895</v>
      </c>
    </row>
    <row r="251" spans="1:8" ht="15">
      <c r="A251" s="64"/>
      <c r="B251" s="64"/>
      <c r="C251" s="64">
        <v>1211</v>
      </c>
      <c r="D251" s="64" t="s">
        <v>190</v>
      </c>
      <c r="E251" s="115">
        <v>98500</v>
      </c>
      <c r="F251" s="113">
        <v>98500</v>
      </c>
      <c r="G251" s="114">
        <v>36094.3</v>
      </c>
      <c r="H251" s="65">
        <f t="shared" si="7"/>
        <v>36.643959390862946</v>
      </c>
    </row>
    <row r="252" spans="1:8" ht="15">
      <c r="A252" s="64"/>
      <c r="B252" s="64"/>
      <c r="C252" s="64">
        <v>1340</v>
      </c>
      <c r="D252" s="64" t="s">
        <v>191</v>
      </c>
      <c r="E252" s="115">
        <v>10300</v>
      </c>
      <c r="F252" s="113">
        <v>10300</v>
      </c>
      <c r="G252" s="140">
        <v>9266.5</v>
      </c>
      <c r="H252" s="65">
        <f t="shared" si="7"/>
        <v>89.96601941747574</v>
      </c>
    </row>
    <row r="253" spans="1:8" ht="15">
      <c r="A253" s="64"/>
      <c r="B253" s="64"/>
      <c r="C253" s="64">
        <v>1341</v>
      </c>
      <c r="D253" s="64" t="s">
        <v>192</v>
      </c>
      <c r="E253" s="141">
        <v>950</v>
      </c>
      <c r="F253" s="142">
        <v>950</v>
      </c>
      <c r="G253" s="140">
        <v>856.3</v>
      </c>
      <c r="H253" s="65">
        <f t="shared" si="7"/>
        <v>90.13684210526314</v>
      </c>
    </row>
    <row r="254" spans="1:8" ht="15" customHeight="1">
      <c r="A254" s="107"/>
      <c r="B254" s="108"/>
      <c r="C254" s="143">
        <v>1342</v>
      </c>
      <c r="D254" s="143" t="s">
        <v>193</v>
      </c>
      <c r="E254" s="144">
        <v>50</v>
      </c>
      <c r="F254" s="62">
        <v>50</v>
      </c>
      <c r="G254" s="63">
        <v>22.8</v>
      </c>
      <c r="H254" s="65">
        <f t="shared" si="7"/>
        <v>45.6</v>
      </c>
    </row>
    <row r="255" spans="1:8" ht="15">
      <c r="A255" s="145"/>
      <c r="B255" s="143"/>
      <c r="C255" s="143">
        <v>1343</v>
      </c>
      <c r="D255" s="143" t="s">
        <v>194</v>
      </c>
      <c r="E255" s="144">
        <v>900</v>
      </c>
      <c r="F255" s="62">
        <v>900</v>
      </c>
      <c r="G255" s="63">
        <v>828.6</v>
      </c>
      <c r="H255" s="65">
        <f t="shared" si="7"/>
        <v>92.06666666666668</v>
      </c>
    </row>
    <row r="256" spans="1:8" ht="15">
      <c r="A256" s="98"/>
      <c r="B256" s="64"/>
      <c r="C256" s="64">
        <v>1345</v>
      </c>
      <c r="D256" s="64" t="s">
        <v>195</v>
      </c>
      <c r="E256" s="146">
        <v>130</v>
      </c>
      <c r="F256" s="110">
        <v>130</v>
      </c>
      <c r="G256" s="111">
        <v>85.7</v>
      </c>
      <c r="H256" s="65">
        <f t="shared" si="7"/>
        <v>65.92307692307693</v>
      </c>
    </row>
    <row r="257" spans="1:8" ht="15">
      <c r="A257" s="64"/>
      <c r="B257" s="64"/>
      <c r="C257" s="64">
        <v>1347</v>
      </c>
      <c r="D257" s="64" t="s">
        <v>196</v>
      </c>
      <c r="E257" s="141">
        <v>6500</v>
      </c>
      <c r="F257" s="142">
        <v>232</v>
      </c>
      <c r="G257" s="140">
        <v>226.9</v>
      </c>
      <c r="H257" s="65">
        <f t="shared" si="7"/>
        <v>97.80172413793103</v>
      </c>
    </row>
    <row r="258" spans="1:8" ht="15" hidden="1">
      <c r="A258" s="64"/>
      <c r="B258" s="64"/>
      <c r="C258" s="64">
        <v>1349</v>
      </c>
      <c r="D258" s="64" t="s">
        <v>197</v>
      </c>
      <c r="E258" s="115"/>
      <c r="F258" s="113"/>
      <c r="G258" s="114"/>
      <c r="H258" s="65" t="e">
        <f t="shared" si="7"/>
        <v>#DIV/0!</v>
      </c>
    </row>
    <row r="259" spans="1:8" ht="15">
      <c r="A259" s="64"/>
      <c r="B259" s="64"/>
      <c r="C259" s="64">
        <v>1351.5</v>
      </c>
      <c r="D259" s="64" t="s">
        <v>198</v>
      </c>
      <c r="E259" s="115">
        <v>350</v>
      </c>
      <c r="F259" s="113">
        <f>350+6768</f>
        <v>7118</v>
      </c>
      <c r="G259" s="114">
        <f>525.2+6099.5</f>
        <v>6624.7</v>
      </c>
      <c r="H259" s="65">
        <f t="shared" si="7"/>
        <v>93.06968249508289</v>
      </c>
    </row>
    <row r="260" spans="1:8" ht="15">
      <c r="A260" s="64"/>
      <c r="B260" s="64"/>
      <c r="C260" s="64">
        <v>1361</v>
      </c>
      <c r="D260" s="64" t="s">
        <v>199</v>
      </c>
      <c r="E260" s="141">
        <v>500</v>
      </c>
      <c r="F260" s="142">
        <v>0</v>
      </c>
      <c r="G260" s="140">
        <v>-567.3</v>
      </c>
      <c r="H260" s="65" t="e">
        <f t="shared" si="7"/>
        <v>#DIV/0!</v>
      </c>
    </row>
    <row r="261" spans="1:8" ht="15">
      <c r="A261" s="64"/>
      <c r="B261" s="64"/>
      <c r="C261" s="64">
        <v>1511</v>
      </c>
      <c r="D261" s="64" t="s">
        <v>200</v>
      </c>
      <c r="E261" s="65">
        <v>21900</v>
      </c>
      <c r="F261" s="66">
        <v>21900</v>
      </c>
      <c r="G261" s="67">
        <v>14533.6</v>
      </c>
      <c r="H261" s="65">
        <f t="shared" si="7"/>
        <v>66.36347031963471</v>
      </c>
    </row>
    <row r="262" spans="1:8" ht="15" customHeight="1" hidden="1">
      <c r="A262" s="64"/>
      <c r="B262" s="64"/>
      <c r="C262" s="64">
        <v>2460</v>
      </c>
      <c r="D262" s="64" t="s">
        <v>201</v>
      </c>
      <c r="E262" s="65"/>
      <c r="F262" s="66"/>
      <c r="G262" s="67"/>
      <c r="H262" s="65" t="e">
        <f t="shared" si="7"/>
        <v>#DIV/0!</v>
      </c>
    </row>
    <row r="263" spans="1:8" ht="15">
      <c r="A263" s="64"/>
      <c r="B263" s="64"/>
      <c r="C263" s="64">
        <v>4112</v>
      </c>
      <c r="D263" s="64" t="s">
        <v>202</v>
      </c>
      <c r="E263" s="65">
        <v>37927.7</v>
      </c>
      <c r="F263" s="66">
        <v>37918.2</v>
      </c>
      <c r="G263" s="67">
        <v>18959.1</v>
      </c>
      <c r="H263" s="65">
        <f t="shared" si="7"/>
        <v>50</v>
      </c>
    </row>
    <row r="264" spans="1:8" ht="15" hidden="1">
      <c r="A264" s="64"/>
      <c r="B264" s="64">
        <v>6171</v>
      </c>
      <c r="C264" s="64">
        <v>2212</v>
      </c>
      <c r="D264" s="64" t="s">
        <v>203</v>
      </c>
      <c r="E264" s="65">
        <v>0</v>
      </c>
      <c r="F264" s="66">
        <v>0</v>
      </c>
      <c r="G264" s="67"/>
      <c r="H264" s="65" t="e">
        <f t="shared" si="7"/>
        <v>#DIV/0!</v>
      </c>
    </row>
    <row r="265" spans="1:8" ht="15">
      <c r="A265" s="64"/>
      <c r="B265" s="64"/>
      <c r="C265" s="64">
        <v>4132</v>
      </c>
      <c r="D265" s="64" t="s">
        <v>204</v>
      </c>
      <c r="E265" s="65">
        <v>0</v>
      </c>
      <c r="F265" s="66">
        <v>0</v>
      </c>
      <c r="G265" s="67">
        <v>45.6</v>
      </c>
      <c r="H265" s="65" t="e">
        <f t="shared" si="7"/>
        <v>#DIV/0!</v>
      </c>
    </row>
    <row r="266" spans="1:8" ht="15">
      <c r="A266" s="64"/>
      <c r="B266" s="64">
        <v>6171</v>
      </c>
      <c r="C266" s="64">
        <v>2328</v>
      </c>
      <c r="D266" s="64" t="s">
        <v>205</v>
      </c>
      <c r="E266" s="65">
        <v>0</v>
      </c>
      <c r="F266" s="66">
        <v>0</v>
      </c>
      <c r="G266" s="67">
        <v>0</v>
      </c>
      <c r="H266" s="65" t="e">
        <f t="shared" si="7"/>
        <v>#DIV/0!</v>
      </c>
    </row>
    <row r="267" spans="1:8" ht="15">
      <c r="A267" s="64"/>
      <c r="B267" s="64">
        <v>6310</v>
      </c>
      <c r="C267" s="64">
        <v>2141</v>
      </c>
      <c r="D267" s="64" t="s">
        <v>206</v>
      </c>
      <c r="E267" s="65">
        <v>300.3</v>
      </c>
      <c r="F267" s="66">
        <v>300.3</v>
      </c>
      <c r="G267" s="67">
        <v>358.6</v>
      </c>
      <c r="H267" s="65">
        <f t="shared" si="7"/>
        <v>119.41391941391942</v>
      </c>
    </row>
    <row r="268" spans="1:8" ht="15" hidden="1">
      <c r="A268" s="64"/>
      <c r="B268" s="64">
        <v>6310</v>
      </c>
      <c r="C268" s="64">
        <v>2142</v>
      </c>
      <c r="D268" s="64" t="s">
        <v>207</v>
      </c>
      <c r="E268" s="147"/>
      <c r="F268" s="148"/>
      <c r="G268" s="67"/>
      <c r="H268" s="65" t="e">
        <f t="shared" si="7"/>
        <v>#DIV/0!</v>
      </c>
    </row>
    <row r="269" spans="1:8" ht="15" hidden="1">
      <c r="A269" s="64"/>
      <c r="B269" s="64">
        <v>3611</v>
      </c>
      <c r="C269" s="64">
        <v>2210</v>
      </c>
      <c r="D269" s="64" t="s">
        <v>208</v>
      </c>
      <c r="E269" s="147"/>
      <c r="F269" s="148"/>
      <c r="G269" s="67"/>
      <c r="H269" s="65" t="e">
        <f t="shared" si="7"/>
        <v>#DIV/0!</v>
      </c>
    </row>
    <row r="270" spans="1:8" ht="15" hidden="1">
      <c r="A270" s="64"/>
      <c r="B270" s="64">
        <v>6399</v>
      </c>
      <c r="C270" s="64">
        <v>2329</v>
      </c>
      <c r="D270" s="64" t="s">
        <v>209</v>
      </c>
      <c r="E270" s="147"/>
      <c r="F270" s="148"/>
      <c r="G270" s="67"/>
      <c r="H270" s="65" t="e">
        <f t="shared" si="7"/>
        <v>#DIV/0!</v>
      </c>
    </row>
    <row r="271" spans="1:8" ht="15">
      <c r="A271" s="64"/>
      <c r="B271" s="64">
        <v>6409</v>
      </c>
      <c r="C271" s="64">
        <v>2328</v>
      </c>
      <c r="D271" s="64" t="s">
        <v>210</v>
      </c>
      <c r="E271" s="147">
        <v>0</v>
      </c>
      <c r="F271" s="148">
        <v>0</v>
      </c>
      <c r="G271" s="67">
        <v>7.2</v>
      </c>
      <c r="H271" s="65" t="e">
        <f t="shared" si="7"/>
        <v>#DIV/0!</v>
      </c>
    </row>
    <row r="272" spans="1:8" ht="15.75" customHeight="1" thickBot="1">
      <c r="A272" s="117"/>
      <c r="B272" s="117"/>
      <c r="C272" s="117"/>
      <c r="D272" s="117"/>
      <c r="E272" s="149"/>
      <c r="F272" s="150"/>
      <c r="G272" s="151"/>
      <c r="H272" s="149"/>
    </row>
    <row r="273" spans="1:8" s="83" customFormat="1" ht="21.75" customHeight="1" thickBot="1" thickTop="1">
      <c r="A273" s="122"/>
      <c r="B273" s="122"/>
      <c r="C273" s="122"/>
      <c r="D273" s="123" t="s">
        <v>211</v>
      </c>
      <c r="E273" s="124">
        <f>SUM(E246:E272)</f>
        <v>286608</v>
      </c>
      <c r="F273" s="125">
        <f>SUM(F246:F272)</f>
        <v>284641.5</v>
      </c>
      <c r="G273" s="126">
        <f>SUM(G246:G272)</f>
        <v>152783.10000000003</v>
      </c>
      <c r="H273" s="80">
        <f>(G273/F273)*100</f>
        <v>53.67562354751504</v>
      </c>
    </row>
    <row r="274" spans="1:8" ht="15" customHeight="1">
      <c r="A274" s="102"/>
      <c r="B274" s="102"/>
      <c r="C274" s="102"/>
      <c r="D274" s="47"/>
      <c r="E274" s="103"/>
      <c r="F274" s="103"/>
      <c r="G274" s="103"/>
      <c r="H274" s="103"/>
    </row>
    <row r="275" spans="1:8" ht="15">
      <c r="A275" s="83"/>
      <c r="B275" s="102"/>
      <c r="C275" s="102"/>
      <c r="D275" s="102"/>
      <c r="E275" s="152"/>
      <c r="F275" s="152"/>
      <c r="G275" s="152"/>
      <c r="H275" s="152"/>
    </row>
    <row r="276" spans="1:8" ht="15" hidden="1">
      <c r="A276" s="83"/>
      <c r="B276" s="102"/>
      <c r="C276" s="102"/>
      <c r="D276" s="102"/>
      <c r="E276" s="152"/>
      <c r="F276" s="152"/>
      <c r="G276" s="152"/>
      <c r="H276" s="152"/>
    </row>
    <row r="277" spans="1:8" ht="15" customHeight="1" thickBot="1">
      <c r="A277" s="83"/>
      <c r="B277" s="102"/>
      <c r="C277" s="102"/>
      <c r="D277" s="102"/>
      <c r="E277" s="152"/>
      <c r="F277" s="152"/>
      <c r="G277" s="152"/>
      <c r="H277" s="152"/>
    </row>
    <row r="278" spans="1:8" ht="15.75">
      <c r="A278" s="52" t="s">
        <v>26</v>
      </c>
      <c r="B278" s="52" t="s">
        <v>27</v>
      </c>
      <c r="C278" s="52" t="s">
        <v>28</v>
      </c>
      <c r="D278" s="53" t="s">
        <v>29</v>
      </c>
      <c r="E278" s="54" t="s">
        <v>30</v>
      </c>
      <c r="F278" s="54" t="s">
        <v>30</v>
      </c>
      <c r="G278" s="54" t="s">
        <v>8</v>
      </c>
      <c r="H278" s="54" t="s">
        <v>31</v>
      </c>
    </row>
    <row r="279" spans="1:8" ht="15.75" customHeight="1" thickBot="1">
      <c r="A279" s="55"/>
      <c r="B279" s="55"/>
      <c r="C279" s="55"/>
      <c r="D279" s="56"/>
      <c r="E279" s="57" t="s">
        <v>32</v>
      </c>
      <c r="F279" s="57" t="s">
        <v>33</v>
      </c>
      <c r="G279" s="58" t="s">
        <v>34</v>
      </c>
      <c r="H279" s="57" t="s">
        <v>35</v>
      </c>
    </row>
    <row r="280" spans="1:8" ht="16.5" customHeight="1" thickTop="1">
      <c r="A280" s="59">
        <v>120</v>
      </c>
      <c r="B280" s="59"/>
      <c r="C280" s="59"/>
      <c r="D280" s="108" t="s">
        <v>212</v>
      </c>
      <c r="E280" s="61"/>
      <c r="F280" s="62"/>
      <c r="G280" s="63"/>
      <c r="H280" s="61"/>
    </row>
    <row r="281" spans="1:8" ht="15.75">
      <c r="A281" s="108"/>
      <c r="B281" s="108"/>
      <c r="C281" s="108"/>
      <c r="D281" s="108"/>
      <c r="E281" s="65"/>
      <c r="F281" s="66"/>
      <c r="G281" s="67"/>
      <c r="H281" s="65"/>
    </row>
    <row r="282" spans="1:8" ht="15">
      <c r="A282" s="64"/>
      <c r="B282" s="64">
        <v>2219</v>
      </c>
      <c r="C282" s="64">
        <v>2133</v>
      </c>
      <c r="D282" s="64" t="s">
        <v>213</v>
      </c>
      <c r="E282" s="153">
        <v>100</v>
      </c>
      <c r="F282" s="154">
        <v>100</v>
      </c>
      <c r="G282" s="155">
        <v>74.6</v>
      </c>
      <c r="H282" s="65">
        <f aca="true" t="shared" si="8" ref="H282:H315">(G282/F282)*100</f>
        <v>74.6</v>
      </c>
    </row>
    <row r="283" spans="1:8" ht="15">
      <c r="A283" s="64"/>
      <c r="B283" s="64">
        <v>3612</v>
      </c>
      <c r="C283" s="64">
        <v>2111</v>
      </c>
      <c r="D283" s="64" t="s">
        <v>214</v>
      </c>
      <c r="E283" s="153">
        <v>4000</v>
      </c>
      <c r="F283" s="154">
        <v>4000</v>
      </c>
      <c r="G283" s="155">
        <v>2216.6</v>
      </c>
      <c r="H283" s="65">
        <f t="shared" si="8"/>
        <v>55.415000000000006</v>
      </c>
    </row>
    <row r="284" spans="1:8" ht="15">
      <c r="A284" s="64"/>
      <c r="B284" s="64">
        <v>3612</v>
      </c>
      <c r="C284" s="64">
        <v>2132</v>
      </c>
      <c r="D284" s="64" t="s">
        <v>215</v>
      </c>
      <c r="E284" s="153">
        <v>8600</v>
      </c>
      <c r="F284" s="154">
        <v>8600</v>
      </c>
      <c r="G284" s="155">
        <v>4412</v>
      </c>
      <c r="H284" s="65">
        <f t="shared" si="8"/>
        <v>51.302325581395344</v>
      </c>
    </row>
    <row r="285" spans="1:8" ht="15">
      <c r="A285" s="64"/>
      <c r="B285" s="64">
        <v>3612</v>
      </c>
      <c r="C285" s="64">
        <v>2322</v>
      </c>
      <c r="D285" s="64" t="s">
        <v>175</v>
      </c>
      <c r="E285" s="153">
        <v>0</v>
      </c>
      <c r="F285" s="154">
        <v>0</v>
      </c>
      <c r="G285" s="155">
        <v>5</v>
      </c>
      <c r="H285" s="65" t="e">
        <f t="shared" si="8"/>
        <v>#DIV/0!</v>
      </c>
    </row>
    <row r="286" spans="1:8" ht="15">
      <c r="A286" s="64"/>
      <c r="B286" s="64">
        <v>3612</v>
      </c>
      <c r="C286" s="64">
        <v>2324</v>
      </c>
      <c r="D286" s="64" t="s">
        <v>216</v>
      </c>
      <c r="E286" s="65">
        <v>0</v>
      </c>
      <c r="F286" s="66">
        <v>540</v>
      </c>
      <c r="G286" s="67">
        <v>751.5</v>
      </c>
      <c r="H286" s="65">
        <f t="shared" si="8"/>
        <v>139.16666666666666</v>
      </c>
    </row>
    <row r="287" spans="1:8" ht="15" hidden="1">
      <c r="A287" s="64"/>
      <c r="B287" s="64">
        <v>3612</v>
      </c>
      <c r="C287" s="64">
        <v>2329</v>
      </c>
      <c r="D287" s="64" t="s">
        <v>217</v>
      </c>
      <c r="E287" s="65">
        <v>0</v>
      </c>
      <c r="F287" s="66">
        <v>0</v>
      </c>
      <c r="G287" s="67"/>
      <c r="H287" s="65" t="e">
        <f t="shared" si="8"/>
        <v>#DIV/0!</v>
      </c>
    </row>
    <row r="288" spans="1:8" ht="15">
      <c r="A288" s="64"/>
      <c r="B288" s="64">
        <v>3612</v>
      </c>
      <c r="C288" s="64">
        <v>3112</v>
      </c>
      <c r="D288" s="64" t="s">
        <v>218</v>
      </c>
      <c r="E288" s="65">
        <v>1650</v>
      </c>
      <c r="F288" s="66">
        <v>1650</v>
      </c>
      <c r="G288" s="67">
        <v>44.4</v>
      </c>
      <c r="H288" s="65">
        <f t="shared" si="8"/>
        <v>2.6909090909090905</v>
      </c>
    </row>
    <row r="289" spans="1:8" ht="15">
      <c r="A289" s="64"/>
      <c r="B289" s="64">
        <v>3613</v>
      </c>
      <c r="C289" s="64">
        <v>2111</v>
      </c>
      <c r="D289" s="64" t="s">
        <v>219</v>
      </c>
      <c r="E289" s="153">
        <v>1950</v>
      </c>
      <c r="F289" s="154">
        <v>1950</v>
      </c>
      <c r="G289" s="155">
        <v>847.9</v>
      </c>
      <c r="H289" s="65">
        <f t="shared" si="8"/>
        <v>43.48205128205128</v>
      </c>
    </row>
    <row r="290" spans="1:8" ht="15">
      <c r="A290" s="64"/>
      <c r="B290" s="64">
        <v>3613</v>
      </c>
      <c r="C290" s="64">
        <v>2132</v>
      </c>
      <c r="D290" s="64" t="s">
        <v>220</v>
      </c>
      <c r="E290" s="153">
        <v>4900</v>
      </c>
      <c r="F290" s="154">
        <v>4900</v>
      </c>
      <c r="G290" s="155">
        <v>2585</v>
      </c>
      <c r="H290" s="65">
        <f t="shared" si="8"/>
        <v>52.755102040816325</v>
      </c>
    </row>
    <row r="291" spans="1:8" ht="15">
      <c r="A291" s="68"/>
      <c r="B291" s="64">
        <v>3613</v>
      </c>
      <c r="C291" s="64">
        <v>2133</v>
      </c>
      <c r="D291" s="64" t="s">
        <v>221</v>
      </c>
      <c r="E291" s="65">
        <v>380</v>
      </c>
      <c r="F291" s="66">
        <v>380</v>
      </c>
      <c r="G291" s="67">
        <v>0</v>
      </c>
      <c r="H291" s="65">
        <f t="shared" si="8"/>
        <v>0</v>
      </c>
    </row>
    <row r="292" spans="1:8" ht="15">
      <c r="A292" s="68"/>
      <c r="B292" s="64">
        <v>3613</v>
      </c>
      <c r="C292" s="64">
        <v>2310</v>
      </c>
      <c r="D292" s="64" t="s">
        <v>222</v>
      </c>
      <c r="E292" s="65">
        <v>0</v>
      </c>
      <c r="F292" s="66">
        <v>0</v>
      </c>
      <c r="G292" s="67">
        <v>1.6</v>
      </c>
      <c r="H292" s="65" t="e">
        <f t="shared" si="8"/>
        <v>#DIV/0!</v>
      </c>
    </row>
    <row r="293" spans="1:8" ht="15">
      <c r="A293" s="68"/>
      <c r="B293" s="64">
        <v>3613</v>
      </c>
      <c r="C293" s="64">
        <v>2324</v>
      </c>
      <c r="D293" s="64" t="s">
        <v>223</v>
      </c>
      <c r="E293" s="65">
        <v>0</v>
      </c>
      <c r="F293" s="66">
        <v>0</v>
      </c>
      <c r="G293" s="67">
        <v>134.6</v>
      </c>
      <c r="H293" s="65" t="e">
        <f t="shared" si="8"/>
        <v>#DIV/0!</v>
      </c>
    </row>
    <row r="294" spans="1:8" ht="15">
      <c r="A294" s="68"/>
      <c r="B294" s="64">
        <v>3613</v>
      </c>
      <c r="C294" s="64">
        <v>3112</v>
      </c>
      <c r="D294" s="64" t="s">
        <v>224</v>
      </c>
      <c r="E294" s="65">
        <v>1100</v>
      </c>
      <c r="F294" s="66">
        <v>1100</v>
      </c>
      <c r="G294" s="67">
        <v>0</v>
      </c>
      <c r="H294" s="65">
        <f t="shared" si="8"/>
        <v>0</v>
      </c>
    </row>
    <row r="295" spans="1:8" ht="15">
      <c r="A295" s="68"/>
      <c r="B295" s="64">
        <v>3631</v>
      </c>
      <c r="C295" s="64">
        <v>2133</v>
      </c>
      <c r="D295" s="64" t="s">
        <v>225</v>
      </c>
      <c r="E295" s="65">
        <v>0</v>
      </c>
      <c r="F295" s="66">
        <v>0</v>
      </c>
      <c r="G295" s="67">
        <v>396.2</v>
      </c>
      <c r="H295" s="65" t="e">
        <f t="shared" si="8"/>
        <v>#DIV/0!</v>
      </c>
    </row>
    <row r="296" spans="1:8" ht="15">
      <c r="A296" s="68"/>
      <c r="B296" s="64">
        <v>3632</v>
      </c>
      <c r="C296" s="64">
        <v>2111</v>
      </c>
      <c r="D296" s="64" t="s">
        <v>226</v>
      </c>
      <c r="E296" s="65">
        <v>600</v>
      </c>
      <c r="F296" s="66">
        <v>600</v>
      </c>
      <c r="G296" s="67">
        <v>280.8</v>
      </c>
      <c r="H296" s="65">
        <f t="shared" si="8"/>
        <v>46.800000000000004</v>
      </c>
    </row>
    <row r="297" spans="1:8" ht="15">
      <c r="A297" s="68"/>
      <c r="B297" s="64">
        <v>3632</v>
      </c>
      <c r="C297" s="64">
        <v>2132</v>
      </c>
      <c r="D297" s="64" t="s">
        <v>227</v>
      </c>
      <c r="E297" s="65">
        <v>20</v>
      </c>
      <c r="F297" s="66">
        <v>20</v>
      </c>
      <c r="G297" s="67">
        <v>20</v>
      </c>
      <c r="H297" s="65">
        <f t="shared" si="8"/>
        <v>100</v>
      </c>
    </row>
    <row r="298" spans="1:8" ht="15">
      <c r="A298" s="68"/>
      <c r="B298" s="64">
        <v>3632</v>
      </c>
      <c r="C298" s="64">
        <v>2133</v>
      </c>
      <c r="D298" s="64" t="s">
        <v>228</v>
      </c>
      <c r="E298" s="65">
        <v>5</v>
      </c>
      <c r="F298" s="66">
        <v>5</v>
      </c>
      <c r="G298" s="67">
        <v>0</v>
      </c>
      <c r="H298" s="65">
        <f t="shared" si="8"/>
        <v>0</v>
      </c>
    </row>
    <row r="299" spans="1:8" ht="15">
      <c r="A299" s="68"/>
      <c r="B299" s="64">
        <v>3632</v>
      </c>
      <c r="C299" s="64">
        <v>2324</v>
      </c>
      <c r="D299" s="64" t="s">
        <v>229</v>
      </c>
      <c r="E299" s="65">
        <v>0</v>
      </c>
      <c r="F299" s="66">
        <v>0</v>
      </c>
      <c r="G299" s="67">
        <v>11.7</v>
      </c>
      <c r="H299" s="65" t="e">
        <f t="shared" si="8"/>
        <v>#DIV/0!</v>
      </c>
    </row>
    <row r="300" spans="1:8" ht="15">
      <c r="A300" s="68"/>
      <c r="B300" s="64">
        <v>3632</v>
      </c>
      <c r="C300" s="64">
        <v>2329</v>
      </c>
      <c r="D300" s="64" t="s">
        <v>230</v>
      </c>
      <c r="E300" s="65">
        <v>85</v>
      </c>
      <c r="F300" s="66">
        <v>85</v>
      </c>
      <c r="G300" s="67">
        <v>39.9</v>
      </c>
      <c r="H300" s="65">
        <f t="shared" si="8"/>
        <v>46.94117647058824</v>
      </c>
    </row>
    <row r="301" spans="1:8" ht="15">
      <c r="A301" s="68"/>
      <c r="B301" s="64">
        <v>3634</v>
      </c>
      <c r="C301" s="64">
        <v>2132</v>
      </c>
      <c r="D301" s="64" t="s">
        <v>231</v>
      </c>
      <c r="E301" s="65">
        <v>4202</v>
      </c>
      <c r="F301" s="66">
        <v>4202</v>
      </c>
      <c r="G301" s="67">
        <v>4202.3</v>
      </c>
      <c r="H301" s="65">
        <f t="shared" si="8"/>
        <v>100.00713945740125</v>
      </c>
    </row>
    <row r="302" spans="1:8" ht="15">
      <c r="A302" s="68"/>
      <c r="B302" s="64">
        <v>3636</v>
      </c>
      <c r="C302" s="64">
        <v>2131</v>
      </c>
      <c r="D302" s="64" t="s">
        <v>232</v>
      </c>
      <c r="E302" s="65">
        <v>0</v>
      </c>
      <c r="F302" s="66">
        <v>0</v>
      </c>
      <c r="G302" s="67">
        <v>0</v>
      </c>
      <c r="H302" s="65" t="e">
        <f t="shared" si="8"/>
        <v>#DIV/0!</v>
      </c>
    </row>
    <row r="303" spans="1:8" ht="15">
      <c r="A303" s="68"/>
      <c r="B303" s="64">
        <v>3639</v>
      </c>
      <c r="C303" s="64">
        <v>2119</v>
      </c>
      <c r="D303" s="64" t="s">
        <v>233</v>
      </c>
      <c r="E303" s="65">
        <v>200</v>
      </c>
      <c r="F303" s="66">
        <v>200</v>
      </c>
      <c r="G303" s="67">
        <v>44.7</v>
      </c>
      <c r="H303" s="65">
        <f t="shared" si="8"/>
        <v>22.35</v>
      </c>
    </row>
    <row r="304" spans="1:8" ht="15">
      <c r="A304" s="64"/>
      <c r="B304" s="64">
        <v>3639</v>
      </c>
      <c r="C304" s="64">
        <v>2131</v>
      </c>
      <c r="D304" s="64" t="s">
        <v>234</v>
      </c>
      <c r="E304" s="65">
        <v>1550</v>
      </c>
      <c r="F304" s="66">
        <v>1550</v>
      </c>
      <c r="G304" s="67">
        <v>988.9</v>
      </c>
      <c r="H304" s="65">
        <f t="shared" si="8"/>
        <v>63.800000000000004</v>
      </c>
    </row>
    <row r="305" spans="1:8" ht="15">
      <c r="A305" s="64"/>
      <c r="B305" s="64">
        <v>3639</v>
      </c>
      <c r="C305" s="64">
        <v>2132</v>
      </c>
      <c r="D305" s="64" t="s">
        <v>235</v>
      </c>
      <c r="E305" s="65">
        <v>8</v>
      </c>
      <c r="F305" s="66">
        <v>8</v>
      </c>
      <c r="G305" s="67">
        <v>8.8</v>
      </c>
      <c r="H305" s="65">
        <f t="shared" si="8"/>
        <v>110.00000000000001</v>
      </c>
    </row>
    <row r="306" spans="1:8" ht="15">
      <c r="A306" s="64"/>
      <c r="B306" s="64">
        <v>3639</v>
      </c>
      <c r="C306" s="64">
        <v>2324</v>
      </c>
      <c r="D306" s="64" t="s">
        <v>236</v>
      </c>
      <c r="E306" s="65">
        <v>269</v>
      </c>
      <c r="F306" s="66">
        <v>269</v>
      </c>
      <c r="G306" s="67">
        <v>36.4</v>
      </c>
      <c r="H306" s="65">
        <f t="shared" si="8"/>
        <v>13.531598513011152</v>
      </c>
    </row>
    <row r="307" spans="1:8" ht="15">
      <c r="A307" s="64"/>
      <c r="B307" s="64">
        <v>3639</v>
      </c>
      <c r="C307" s="64">
        <v>3111</v>
      </c>
      <c r="D307" s="64" t="s">
        <v>237</v>
      </c>
      <c r="E307" s="65">
        <v>6210</v>
      </c>
      <c r="F307" s="66">
        <v>6210</v>
      </c>
      <c r="G307" s="67">
        <v>362.7</v>
      </c>
      <c r="H307" s="65">
        <f t="shared" si="8"/>
        <v>5.840579710144928</v>
      </c>
    </row>
    <row r="308" spans="1:8" ht="15" hidden="1">
      <c r="A308" s="64"/>
      <c r="B308" s="64">
        <v>3639</v>
      </c>
      <c r="C308" s="64">
        <v>3112</v>
      </c>
      <c r="D308" s="64" t="s">
        <v>238</v>
      </c>
      <c r="E308" s="65">
        <v>0</v>
      </c>
      <c r="F308" s="66">
        <v>0</v>
      </c>
      <c r="G308" s="67"/>
      <c r="H308" s="65" t="e">
        <f t="shared" si="8"/>
        <v>#DIV/0!</v>
      </c>
    </row>
    <row r="309" spans="1:8" ht="15" hidden="1">
      <c r="A309" s="64"/>
      <c r="B309" s="64">
        <v>3639</v>
      </c>
      <c r="C309" s="64">
        <v>3113</v>
      </c>
      <c r="D309" s="64" t="s">
        <v>239</v>
      </c>
      <c r="E309" s="65">
        <v>0</v>
      </c>
      <c r="F309" s="66">
        <v>0</v>
      </c>
      <c r="G309" s="67"/>
      <c r="H309" s="65" t="e">
        <f t="shared" si="8"/>
        <v>#DIV/0!</v>
      </c>
    </row>
    <row r="310" spans="1:8" ht="15" customHeight="1">
      <c r="A310" s="90"/>
      <c r="B310" s="90">
        <v>3639</v>
      </c>
      <c r="C310" s="90">
        <v>3119</v>
      </c>
      <c r="D310" s="90" t="s">
        <v>240</v>
      </c>
      <c r="E310" s="65">
        <v>7200</v>
      </c>
      <c r="F310" s="66">
        <v>7200</v>
      </c>
      <c r="G310" s="67">
        <v>3000</v>
      </c>
      <c r="H310" s="65">
        <f t="shared" si="8"/>
        <v>41.66666666666667</v>
      </c>
    </row>
    <row r="311" spans="1:8" ht="15" hidden="1">
      <c r="A311" s="90"/>
      <c r="B311" s="90">
        <v>6171</v>
      </c>
      <c r="C311" s="90">
        <v>2131</v>
      </c>
      <c r="D311" s="90" t="s">
        <v>241</v>
      </c>
      <c r="E311" s="65"/>
      <c r="F311" s="66"/>
      <c r="G311" s="67"/>
      <c r="H311" s="65" t="e">
        <f t="shared" si="8"/>
        <v>#DIV/0!</v>
      </c>
    </row>
    <row r="312" spans="1:8" ht="15" hidden="1">
      <c r="A312" s="64"/>
      <c r="B312" s="64">
        <v>6171</v>
      </c>
      <c r="C312" s="64">
        <v>2324</v>
      </c>
      <c r="D312" s="64" t="s">
        <v>242</v>
      </c>
      <c r="E312" s="65"/>
      <c r="F312" s="66"/>
      <c r="G312" s="67"/>
      <c r="H312" s="65" t="e">
        <f t="shared" si="8"/>
        <v>#DIV/0!</v>
      </c>
    </row>
    <row r="313" spans="1:8" ht="15" hidden="1">
      <c r="A313" s="64"/>
      <c r="B313" s="64"/>
      <c r="C313" s="64"/>
      <c r="D313" s="64"/>
      <c r="E313" s="65"/>
      <c r="F313" s="66"/>
      <c r="G313" s="67"/>
      <c r="H313" s="65" t="e">
        <f t="shared" si="8"/>
        <v>#DIV/0!</v>
      </c>
    </row>
    <row r="314" spans="1:8" ht="15" customHeight="1">
      <c r="A314" s="90"/>
      <c r="B314" s="90">
        <v>6171</v>
      </c>
      <c r="C314" s="90">
        <v>2131</v>
      </c>
      <c r="D314" s="90" t="s">
        <v>243</v>
      </c>
      <c r="E314" s="65">
        <v>0</v>
      </c>
      <c r="F314" s="66">
        <v>0</v>
      </c>
      <c r="G314" s="67">
        <v>35.9</v>
      </c>
      <c r="H314" s="65" t="e">
        <f t="shared" si="8"/>
        <v>#DIV/0!</v>
      </c>
    </row>
    <row r="315" spans="1:8" ht="15" customHeight="1">
      <c r="A315" s="90"/>
      <c r="B315" s="90">
        <v>6171</v>
      </c>
      <c r="C315" s="90">
        <v>2133</v>
      </c>
      <c r="D315" s="90" t="s">
        <v>244</v>
      </c>
      <c r="E315" s="65">
        <v>10</v>
      </c>
      <c r="F315" s="66">
        <v>10</v>
      </c>
      <c r="G315" s="67">
        <v>2.9</v>
      </c>
      <c r="H315" s="65">
        <f t="shared" si="8"/>
        <v>28.999999999999996</v>
      </c>
    </row>
    <row r="316" spans="1:8" ht="15" customHeight="1">
      <c r="A316" s="64"/>
      <c r="B316" s="64">
        <v>6409</v>
      </c>
      <c r="C316" s="64">
        <v>2328</v>
      </c>
      <c r="D316" s="64" t="s">
        <v>245</v>
      </c>
      <c r="E316" s="65">
        <v>0</v>
      </c>
      <c r="F316" s="66">
        <v>0</v>
      </c>
      <c r="G316" s="67">
        <v>-15.9</v>
      </c>
      <c r="H316" s="65" t="e">
        <f>(G316/F316)*100</f>
        <v>#DIV/0!</v>
      </c>
    </row>
    <row r="317" spans="1:8" ht="15.75" customHeight="1" thickBot="1">
      <c r="A317" s="156"/>
      <c r="B317" s="156"/>
      <c r="C317" s="156"/>
      <c r="D317" s="156"/>
      <c r="E317" s="157"/>
      <c r="F317" s="158"/>
      <c r="G317" s="159"/>
      <c r="H317" s="157"/>
    </row>
    <row r="318" spans="1:8" s="83" customFormat="1" ht="22.5" customHeight="1" thickBot="1" thickTop="1">
      <c r="A318" s="122"/>
      <c r="B318" s="122"/>
      <c r="C318" s="122"/>
      <c r="D318" s="123" t="s">
        <v>246</v>
      </c>
      <c r="E318" s="124">
        <f>SUM(E281:E317)</f>
        <v>43039</v>
      </c>
      <c r="F318" s="125">
        <f>SUM(F281:F317)</f>
        <v>43579</v>
      </c>
      <c r="G318" s="126">
        <f>SUM(G281:G317)</f>
        <v>20488.500000000007</v>
      </c>
      <c r="H318" s="80">
        <f>(G318/F318)*100</f>
        <v>47.01461713210493</v>
      </c>
    </row>
    <row r="319" spans="1:8" ht="15" customHeight="1">
      <c r="A319" s="83"/>
      <c r="B319" s="102"/>
      <c r="C319" s="102"/>
      <c r="D319" s="102"/>
      <c r="E319" s="152"/>
      <c r="F319" s="152"/>
      <c r="G319" s="152"/>
      <c r="H319" s="152"/>
    </row>
    <row r="320" spans="1:8" ht="15" customHeight="1" hidden="1">
      <c r="A320" s="83"/>
      <c r="B320" s="102"/>
      <c r="C320" s="102"/>
      <c r="D320" s="102"/>
      <c r="E320" s="152"/>
      <c r="F320" s="152"/>
      <c r="G320" s="152"/>
      <c r="H320" s="152"/>
    </row>
    <row r="321" spans="1:8" ht="15" customHeight="1" hidden="1">
      <c r="A321" s="83"/>
      <c r="B321" s="102"/>
      <c r="C321" s="102"/>
      <c r="D321" s="102"/>
      <c r="E321" s="152"/>
      <c r="F321" s="152"/>
      <c r="G321" s="152"/>
      <c r="H321" s="152"/>
    </row>
    <row r="322" spans="1:8" ht="15" customHeight="1" hidden="1">
      <c r="A322" s="83"/>
      <c r="B322" s="102"/>
      <c r="C322" s="102"/>
      <c r="D322" s="102"/>
      <c r="E322" s="152"/>
      <c r="F322" s="152"/>
      <c r="G322" s="43"/>
      <c r="H322" s="43"/>
    </row>
    <row r="323" spans="1:8" ht="15" customHeight="1" hidden="1">
      <c r="A323" s="83"/>
      <c r="B323" s="102"/>
      <c r="C323" s="102"/>
      <c r="D323" s="102"/>
      <c r="E323" s="152"/>
      <c r="F323" s="152"/>
      <c r="G323" s="152"/>
      <c r="H323" s="152"/>
    </row>
    <row r="324" spans="1:8" ht="15" customHeight="1">
      <c r="A324" s="83"/>
      <c r="B324" s="102"/>
      <c r="C324" s="102"/>
      <c r="D324" s="102"/>
      <c r="E324" s="152"/>
      <c r="F324" s="152"/>
      <c r="G324" s="152"/>
      <c r="H324" s="152"/>
    </row>
    <row r="325" spans="1:8" ht="15" customHeight="1" thickBot="1">
      <c r="A325" s="83"/>
      <c r="B325" s="102"/>
      <c r="C325" s="102"/>
      <c r="D325" s="102"/>
      <c r="E325" s="152"/>
      <c r="F325" s="152"/>
      <c r="G325" s="152"/>
      <c r="H325" s="152"/>
    </row>
    <row r="326" spans="1:8" ht="15.75">
      <c r="A326" s="52" t="s">
        <v>26</v>
      </c>
      <c r="B326" s="52" t="s">
        <v>27</v>
      </c>
      <c r="C326" s="52" t="s">
        <v>28</v>
      </c>
      <c r="D326" s="53" t="s">
        <v>29</v>
      </c>
      <c r="E326" s="54" t="s">
        <v>30</v>
      </c>
      <c r="F326" s="54" t="s">
        <v>30</v>
      </c>
      <c r="G326" s="54" t="s">
        <v>8</v>
      </c>
      <c r="H326" s="54" t="s">
        <v>31</v>
      </c>
    </row>
    <row r="327" spans="1:8" ht="15.75" customHeight="1" thickBot="1">
      <c r="A327" s="55"/>
      <c r="B327" s="55"/>
      <c r="C327" s="55"/>
      <c r="D327" s="56"/>
      <c r="E327" s="57" t="s">
        <v>32</v>
      </c>
      <c r="F327" s="57" t="s">
        <v>33</v>
      </c>
      <c r="G327" s="58" t="s">
        <v>34</v>
      </c>
      <c r="H327" s="57" t="s">
        <v>35</v>
      </c>
    </row>
    <row r="328" spans="1:8" ht="16.5" thickTop="1">
      <c r="A328" s="59">
        <v>8888</v>
      </c>
      <c r="B328" s="59"/>
      <c r="C328" s="59"/>
      <c r="D328" s="60"/>
      <c r="E328" s="61"/>
      <c r="F328" s="62"/>
      <c r="G328" s="63"/>
      <c r="H328" s="61"/>
    </row>
    <row r="329" spans="1:8" ht="15">
      <c r="A329" s="64"/>
      <c r="B329" s="64">
        <v>6171</v>
      </c>
      <c r="C329" s="64">
        <v>2329</v>
      </c>
      <c r="D329" s="64" t="s">
        <v>247</v>
      </c>
      <c r="E329" s="65">
        <v>0</v>
      </c>
      <c r="F329" s="66">
        <v>0</v>
      </c>
      <c r="G329" s="67">
        <v>0</v>
      </c>
      <c r="H329" s="65" t="e">
        <f>(G329/F329)*100</f>
        <v>#DIV/0!</v>
      </c>
    </row>
    <row r="330" spans="1:8" ht="15">
      <c r="A330" s="64"/>
      <c r="B330" s="64"/>
      <c r="C330" s="64"/>
      <c r="D330" s="64" t="s">
        <v>248</v>
      </c>
      <c r="E330" s="65"/>
      <c r="F330" s="66"/>
      <c r="G330" s="67"/>
      <c r="H330" s="65"/>
    </row>
    <row r="331" spans="1:8" ht="15.75" thickBot="1">
      <c r="A331" s="117"/>
      <c r="B331" s="117"/>
      <c r="C331" s="117"/>
      <c r="D331" s="117" t="s">
        <v>249</v>
      </c>
      <c r="E331" s="118"/>
      <c r="F331" s="119"/>
      <c r="G331" s="120"/>
      <c r="H331" s="118"/>
    </row>
    <row r="332" spans="1:8" s="83" customFormat="1" ht="22.5" customHeight="1" thickBot="1" thickTop="1">
      <c r="A332" s="122"/>
      <c r="B332" s="122"/>
      <c r="C332" s="122"/>
      <c r="D332" s="123" t="s">
        <v>250</v>
      </c>
      <c r="E332" s="124">
        <f>SUM(E329:E330)</f>
        <v>0</v>
      </c>
      <c r="F332" s="125">
        <f>SUM(F329:F330)</f>
        <v>0</v>
      </c>
      <c r="G332" s="126">
        <f>SUM(G329:G330)</f>
        <v>0</v>
      </c>
      <c r="H332" s="80" t="e">
        <f>(G332/F332)*100</f>
        <v>#DIV/0!</v>
      </c>
    </row>
    <row r="333" spans="1:8" ht="15">
      <c r="A333" s="83"/>
      <c r="B333" s="102"/>
      <c r="C333" s="102"/>
      <c r="D333" s="102"/>
      <c r="E333" s="152"/>
      <c r="F333" s="152"/>
      <c r="G333" s="152"/>
      <c r="H333" s="152"/>
    </row>
    <row r="334" spans="1:8" ht="15" hidden="1">
      <c r="A334" s="83"/>
      <c r="B334" s="102"/>
      <c r="C334" s="102"/>
      <c r="D334" s="102"/>
      <c r="E334" s="152"/>
      <c r="F334" s="152"/>
      <c r="G334" s="152"/>
      <c r="H334" s="152"/>
    </row>
    <row r="335" spans="1:8" ht="15" hidden="1">
      <c r="A335" s="83"/>
      <c r="B335" s="102"/>
      <c r="C335" s="102"/>
      <c r="D335" s="102"/>
      <c r="E335" s="152"/>
      <c r="F335" s="152"/>
      <c r="G335" s="152"/>
      <c r="H335" s="152"/>
    </row>
    <row r="336" spans="1:8" ht="15" hidden="1">
      <c r="A336" s="83"/>
      <c r="B336" s="102"/>
      <c r="C336" s="102"/>
      <c r="D336" s="102"/>
      <c r="E336" s="152"/>
      <c r="F336" s="152"/>
      <c r="G336" s="152"/>
      <c r="H336" s="152"/>
    </row>
    <row r="337" spans="1:8" ht="15" hidden="1">
      <c r="A337" s="83"/>
      <c r="B337" s="102"/>
      <c r="C337" s="102"/>
      <c r="D337" s="102"/>
      <c r="E337" s="152"/>
      <c r="F337" s="152"/>
      <c r="G337" s="152"/>
      <c r="H337" s="152"/>
    </row>
    <row r="338" spans="1:8" ht="15" hidden="1">
      <c r="A338" s="83"/>
      <c r="B338" s="102"/>
      <c r="C338" s="102"/>
      <c r="D338" s="102"/>
      <c r="E338" s="152"/>
      <c r="F338" s="152"/>
      <c r="G338" s="152"/>
      <c r="H338" s="152"/>
    </row>
    <row r="339" spans="1:8" ht="15" customHeight="1">
      <c r="A339" s="83"/>
      <c r="B339" s="102"/>
      <c r="C339" s="102"/>
      <c r="D339" s="102"/>
      <c r="E339" s="152"/>
      <c r="F339" s="152"/>
      <c r="G339" s="152"/>
      <c r="H339" s="152"/>
    </row>
    <row r="340" spans="1:8" ht="15" customHeight="1" thickBot="1">
      <c r="A340" s="83"/>
      <c r="B340" s="83"/>
      <c r="C340" s="83"/>
      <c r="D340" s="83"/>
      <c r="E340" s="84"/>
      <c r="F340" s="84"/>
      <c r="G340" s="84"/>
      <c r="H340" s="84"/>
    </row>
    <row r="341" spans="1:8" ht="15.75">
      <c r="A341" s="52" t="s">
        <v>26</v>
      </c>
      <c r="B341" s="52" t="s">
        <v>27</v>
      </c>
      <c r="C341" s="52" t="s">
        <v>28</v>
      </c>
      <c r="D341" s="53" t="s">
        <v>29</v>
      </c>
      <c r="E341" s="54" t="s">
        <v>30</v>
      </c>
      <c r="F341" s="54" t="s">
        <v>30</v>
      </c>
      <c r="G341" s="54" t="s">
        <v>8</v>
      </c>
      <c r="H341" s="54" t="s">
        <v>31</v>
      </c>
    </row>
    <row r="342" spans="1:8" ht="15.75" customHeight="1" thickBot="1">
      <c r="A342" s="55"/>
      <c r="B342" s="55"/>
      <c r="C342" s="55"/>
      <c r="D342" s="56"/>
      <c r="E342" s="57" t="s">
        <v>32</v>
      </c>
      <c r="F342" s="57" t="s">
        <v>33</v>
      </c>
      <c r="G342" s="58" t="s">
        <v>34</v>
      </c>
      <c r="H342" s="57" t="s">
        <v>35</v>
      </c>
    </row>
    <row r="343" spans="1:8" s="83" customFormat="1" ht="30.75" customHeight="1" thickBot="1" thickTop="1">
      <c r="A343" s="123"/>
      <c r="B343" s="160"/>
      <c r="C343" s="161"/>
      <c r="D343" s="162" t="s">
        <v>251</v>
      </c>
      <c r="E343" s="163">
        <f>SUM(E54,E84,E120,E147,E173,E197,E215,E235,E273,E318,E332)</f>
        <v>390718</v>
      </c>
      <c r="F343" s="164">
        <f>SUM(F54,F84,F120,F147,F173,F197,F215,F235,F273,F318,F332)</f>
        <v>393698</v>
      </c>
      <c r="G343" s="165">
        <f>SUM(G54,G84,G120,G147,G173,G197,G215,G235,G273,G318,G332)</f>
        <v>203400.20000000004</v>
      </c>
      <c r="H343" s="163">
        <f>(G343/F343)*100</f>
        <v>51.664016581237405</v>
      </c>
    </row>
    <row r="344" spans="1:8" ht="15" customHeight="1">
      <c r="A344" s="47"/>
      <c r="B344" s="166"/>
      <c r="C344" s="167"/>
      <c r="D344" s="168"/>
      <c r="E344" s="169"/>
      <c r="F344" s="169"/>
      <c r="G344" s="169"/>
      <c r="H344" s="169"/>
    </row>
    <row r="345" spans="1:8" ht="15" customHeight="1">
      <c r="A345" s="47"/>
      <c r="B345" s="166"/>
      <c r="C345" s="167"/>
      <c r="D345" s="168"/>
      <c r="E345" s="169"/>
      <c r="F345" s="169"/>
      <c r="G345" s="169"/>
      <c r="H345" s="169"/>
    </row>
    <row r="346" spans="1:8" ht="12.75" customHeight="1">
      <c r="A346" s="47"/>
      <c r="B346" s="166"/>
      <c r="C346" s="167"/>
      <c r="D346" s="168"/>
      <c r="E346" s="169"/>
      <c r="F346" s="169"/>
      <c r="G346" s="169"/>
      <c r="H346" s="169"/>
    </row>
    <row r="347" spans="1:8" ht="12.75" customHeight="1">
      <c r="A347" s="47"/>
      <c r="B347" s="166"/>
      <c r="C347" s="167"/>
      <c r="D347" s="168"/>
      <c r="E347" s="169"/>
      <c r="F347" s="169"/>
      <c r="G347" s="169"/>
      <c r="H347" s="169"/>
    </row>
    <row r="348" spans="1:8" ht="12.75" customHeight="1">
      <c r="A348" s="47"/>
      <c r="B348" s="166"/>
      <c r="C348" s="167"/>
      <c r="D348" s="168"/>
      <c r="E348" s="169"/>
      <c r="F348" s="169"/>
      <c r="G348" s="169"/>
      <c r="H348" s="169"/>
    </row>
    <row r="349" spans="1:8" ht="12.75" customHeight="1">
      <c r="A349" s="47"/>
      <c r="B349" s="166"/>
      <c r="C349" s="167"/>
      <c r="D349" s="168"/>
      <c r="E349" s="169"/>
      <c r="F349" s="169"/>
      <c r="G349" s="169"/>
      <c r="H349" s="169"/>
    </row>
    <row r="350" spans="1:8" ht="12.75" customHeight="1">
      <c r="A350" s="47"/>
      <c r="B350" s="166"/>
      <c r="C350" s="167"/>
      <c r="D350" s="168"/>
      <c r="E350" s="169"/>
      <c r="F350" s="169"/>
      <c r="G350" s="169"/>
      <c r="H350" s="169"/>
    </row>
    <row r="351" spans="1:8" ht="12.75" customHeight="1">
      <c r="A351" s="47"/>
      <c r="B351" s="166"/>
      <c r="C351" s="167"/>
      <c r="D351" s="168"/>
      <c r="E351" s="169"/>
      <c r="F351" s="169"/>
      <c r="G351" s="169"/>
      <c r="H351" s="169"/>
    </row>
    <row r="352" spans="1:8" ht="12.75" customHeight="1">
      <c r="A352" s="47"/>
      <c r="B352" s="166"/>
      <c r="C352" s="167"/>
      <c r="D352" s="168"/>
      <c r="E352" s="169"/>
      <c r="F352" s="169"/>
      <c r="G352" s="169"/>
      <c r="H352" s="169"/>
    </row>
    <row r="353" spans="1:8" ht="15" customHeight="1">
      <c r="A353" s="47"/>
      <c r="B353" s="166"/>
      <c r="C353" s="167"/>
      <c r="D353" s="168"/>
      <c r="E353" s="169"/>
      <c r="F353" s="169"/>
      <c r="G353" s="169"/>
      <c r="H353" s="169"/>
    </row>
    <row r="354" spans="1:8" ht="15" customHeight="1" thickBot="1">
      <c r="A354" s="47"/>
      <c r="B354" s="166"/>
      <c r="C354" s="167"/>
      <c r="D354" s="168"/>
      <c r="E354" s="170"/>
      <c r="F354" s="170"/>
      <c r="G354" s="170"/>
      <c r="H354" s="170"/>
    </row>
    <row r="355" spans="1:8" ht="15.75">
      <c r="A355" s="52" t="s">
        <v>26</v>
      </c>
      <c r="B355" s="52" t="s">
        <v>27</v>
      </c>
      <c r="C355" s="52" t="s">
        <v>28</v>
      </c>
      <c r="D355" s="53" t="s">
        <v>29</v>
      </c>
      <c r="E355" s="54" t="s">
        <v>30</v>
      </c>
      <c r="F355" s="54" t="s">
        <v>30</v>
      </c>
      <c r="G355" s="54" t="s">
        <v>8</v>
      </c>
      <c r="H355" s="54" t="s">
        <v>31</v>
      </c>
    </row>
    <row r="356" spans="1:8" ht="15.75" customHeight="1" thickBot="1">
      <c r="A356" s="55"/>
      <c r="B356" s="55"/>
      <c r="C356" s="55"/>
      <c r="D356" s="56"/>
      <c r="E356" s="57" t="s">
        <v>32</v>
      </c>
      <c r="F356" s="57" t="s">
        <v>33</v>
      </c>
      <c r="G356" s="58" t="s">
        <v>34</v>
      </c>
      <c r="H356" s="57" t="s">
        <v>35</v>
      </c>
    </row>
    <row r="357" spans="1:8" ht="16.5" customHeight="1" thickTop="1">
      <c r="A357" s="139">
        <v>110</v>
      </c>
      <c r="B357" s="139"/>
      <c r="C357" s="139"/>
      <c r="D357" s="171" t="s">
        <v>252</v>
      </c>
      <c r="E357" s="172"/>
      <c r="F357" s="173"/>
      <c r="G357" s="174"/>
      <c r="H357" s="172"/>
    </row>
    <row r="358" spans="1:8" ht="14.25" customHeight="1">
      <c r="A358" s="175"/>
      <c r="B358" s="175"/>
      <c r="C358" s="175"/>
      <c r="D358" s="47"/>
      <c r="E358" s="172"/>
      <c r="F358" s="173"/>
      <c r="G358" s="174"/>
      <c r="H358" s="172"/>
    </row>
    <row r="359" spans="1:8" ht="15" customHeight="1">
      <c r="A359" s="64"/>
      <c r="B359" s="64"/>
      <c r="C359" s="64">
        <v>8115</v>
      </c>
      <c r="D359" s="98" t="s">
        <v>253</v>
      </c>
      <c r="E359" s="176">
        <v>51495</v>
      </c>
      <c r="F359" s="177">
        <v>60506.8</v>
      </c>
      <c r="G359" s="178">
        <v>-20852.9</v>
      </c>
      <c r="H359" s="65">
        <f>(G359/F359)*100</f>
        <v>-34.46372969649693</v>
      </c>
    </row>
    <row r="360" spans="1:8" ht="15">
      <c r="A360" s="64"/>
      <c r="B360" s="64"/>
      <c r="C360" s="64">
        <v>8123</v>
      </c>
      <c r="D360" s="179" t="s">
        <v>254</v>
      </c>
      <c r="E360" s="69">
        <v>0</v>
      </c>
      <c r="F360" s="70">
        <v>0</v>
      </c>
      <c r="G360" s="71">
        <v>0</v>
      </c>
      <c r="H360" s="65" t="e">
        <f>(G360/F360)*100</f>
        <v>#DIV/0!</v>
      </c>
    </row>
    <row r="361" spans="1:8" ht="14.25" customHeight="1">
      <c r="A361" s="64"/>
      <c r="B361" s="64"/>
      <c r="C361" s="64">
        <v>8124</v>
      </c>
      <c r="D361" s="98" t="s">
        <v>255</v>
      </c>
      <c r="E361" s="65">
        <v>-17914</v>
      </c>
      <c r="F361" s="66">
        <v>-17914</v>
      </c>
      <c r="G361" s="67">
        <v>-8964.1</v>
      </c>
      <c r="H361" s="65">
        <f>(G361/F361)*100</f>
        <v>50.03963380596183</v>
      </c>
    </row>
    <row r="362" spans="1:8" ht="15" customHeight="1">
      <c r="A362" s="74"/>
      <c r="B362" s="74"/>
      <c r="C362" s="74">
        <v>8902</v>
      </c>
      <c r="D362" s="100" t="s">
        <v>256</v>
      </c>
      <c r="E362" s="75">
        <v>0</v>
      </c>
      <c r="F362" s="76">
        <v>0</v>
      </c>
      <c r="G362" s="77">
        <v>0</v>
      </c>
      <c r="H362" s="65" t="e">
        <f>(G362/F362)*100</f>
        <v>#DIV/0!</v>
      </c>
    </row>
    <row r="363" spans="1:8" ht="14.25" customHeight="1">
      <c r="A363" s="64"/>
      <c r="B363" s="64"/>
      <c r="C363" s="64">
        <v>8905</v>
      </c>
      <c r="D363" s="98" t="s">
        <v>257</v>
      </c>
      <c r="E363" s="65">
        <v>0</v>
      </c>
      <c r="F363" s="66">
        <v>0</v>
      </c>
      <c r="G363" s="67">
        <v>0</v>
      </c>
      <c r="H363" s="65" t="e">
        <f>(G363/F363)*100</f>
        <v>#DIV/0!</v>
      </c>
    </row>
    <row r="364" spans="1:8" ht="15" customHeight="1" thickBot="1">
      <c r="A364" s="117"/>
      <c r="B364" s="117"/>
      <c r="C364" s="117"/>
      <c r="D364" s="116"/>
      <c r="E364" s="118"/>
      <c r="F364" s="119"/>
      <c r="G364" s="120"/>
      <c r="H364" s="118"/>
    </row>
    <row r="365" spans="1:8" s="83" customFormat="1" ht="22.5" customHeight="1" thickBot="1" thickTop="1">
      <c r="A365" s="122"/>
      <c r="B365" s="122"/>
      <c r="C365" s="122"/>
      <c r="D365" s="180" t="s">
        <v>258</v>
      </c>
      <c r="E365" s="124">
        <f>SUM(E359:E363)</f>
        <v>33581</v>
      </c>
      <c r="F365" s="125">
        <f>SUM(F359:F363)</f>
        <v>42592.8</v>
      </c>
      <c r="G365" s="126">
        <f>SUM(G359:G363)</f>
        <v>-29817</v>
      </c>
      <c r="H365" s="124">
        <f>(G365/F365)*100</f>
        <v>-70.0047895418944</v>
      </c>
    </row>
    <row r="366" spans="1:8" s="83" customFormat="1" ht="22.5" customHeight="1">
      <c r="A366" s="102"/>
      <c r="B366" s="102"/>
      <c r="C366" s="102"/>
      <c r="D366" s="47"/>
      <c r="E366" s="103"/>
      <c r="F366" s="181"/>
      <c r="G366" s="103"/>
      <c r="H366" s="103"/>
    </row>
    <row r="367" spans="1:8" ht="15" customHeight="1">
      <c r="A367" s="83" t="s">
        <v>259</v>
      </c>
      <c r="B367" s="83"/>
      <c r="C367" s="83"/>
      <c r="D367" s="47"/>
      <c r="E367" s="103"/>
      <c r="F367" s="181"/>
      <c r="G367" s="103"/>
      <c r="H367" s="103"/>
    </row>
    <row r="368" spans="1:8" ht="15">
      <c r="A368" s="102"/>
      <c r="B368" s="83"/>
      <c r="C368" s="102"/>
      <c r="D368" s="83"/>
      <c r="E368" s="84"/>
      <c r="F368" s="182"/>
      <c r="G368" s="84"/>
      <c r="H368" s="84"/>
    </row>
    <row r="369" spans="1:8" ht="15">
      <c r="A369" s="102"/>
      <c r="B369" s="102"/>
      <c r="C369" s="102"/>
      <c r="D369" s="83"/>
      <c r="E369" s="84"/>
      <c r="F369" s="84"/>
      <c r="G369" s="84"/>
      <c r="H369" s="84"/>
    </row>
    <row r="370" spans="1:8" ht="15" hidden="1">
      <c r="A370" s="183"/>
      <c r="B370" s="183"/>
      <c r="C370" s="183"/>
      <c r="D370" s="184" t="s">
        <v>260</v>
      </c>
      <c r="E370" s="185" t="e">
        <f>SUM(E13,#REF!,#REF!,E206,E229,E263,#REF!)</f>
        <v>#REF!</v>
      </c>
      <c r="F370" s="185"/>
      <c r="G370" s="185"/>
      <c r="H370" s="185"/>
    </row>
    <row r="371" spans="1:8" ht="15">
      <c r="A371" s="183"/>
      <c r="B371" s="183"/>
      <c r="C371" s="183"/>
      <c r="D371" s="186" t="s">
        <v>261</v>
      </c>
      <c r="E371" s="187">
        <f>E343+E365</f>
        <v>424299</v>
      </c>
      <c r="F371" s="187">
        <f>F343+F365</f>
        <v>436290.8</v>
      </c>
      <c r="G371" s="187">
        <f>G343+G365</f>
        <v>173583.20000000004</v>
      </c>
      <c r="H371" s="65">
        <f>(G371/F371)*100</f>
        <v>39.786124300581186</v>
      </c>
    </row>
    <row r="372" spans="1:8" ht="15" hidden="1">
      <c r="A372" s="183"/>
      <c r="B372" s="183"/>
      <c r="C372" s="183"/>
      <c r="D372" s="186" t="s">
        <v>262</v>
      </c>
      <c r="E372" s="187"/>
      <c r="F372" s="187"/>
      <c r="G372" s="187"/>
      <c r="H372" s="187"/>
    </row>
    <row r="373" spans="1:8" ht="15" hidden="1">
      <c r="A373" s="183"/>
      <c r="B373" s="183"/>
      <c r="C373" s="183"/>
      <c r="D373" s="183" t="s">
        <v>263</v>
      </c>
      <c r="E373" s="188">
        <f>SUM(E232,E288,E294,E307,E310)</f>
        <v>16160</v>
      </c>
      <c r="F373" s="188"/>
      <c r="G373" s="188"/>
      <c r="H373" s="188"/>
    </row>
    <row r="374" spans="1:8" ht="15" hidden="1">
      <c r="A374" s="184"/>
      <c r="B374" s="184"/>
      <c r="C374" s="184"/>
      <c r="D374" s="184" t="s">
        <v>264</v>
      </c>
      <c r="E374" s="185"/>
      <c r="F374" s="185"/>
      <c r="G374" s="185"/>
      <c r="H374" s="185"/>
    </row>
    <row r="375" spans="1:8" ht="15" hidden="1">
      <c r="A375" s="184"/>
      <c r="B375" s="184"/>
      <c r="C375" s="184"/>
      <c r="D375" s="184" t="s">
        <v>263</v>
      </c>
      <c r="E375" s="185"/>
      <c r="F375" s="185"/>
      <c r="G375" s="185"/>
      <c r="H375" s="185"/>
    </row>
    <row r="376" spans="1:8" ht="15" hidden="1">
      <c r="A376" s="184"/>
      <c r="B376" s="184"/>
      <c r="C376" s="184"/>
      <c r="D376" s="184"/>
      <c r="E376" s="185"/>
      <c r="F376" s="185"/>
      <c r="G376" s="185"/>
      <c r="H376" s="185"/>
    </row>
    <row r="377" spans="1:8" ht="15" hidden="1">
      <c r="A377" s="184"/>
      <c r="B377" s="184"/>
      <c r="C377" s="184"/>
      <c r="D377" s="184" t="s">
        <v>265</v>
      </c>
      <c r="E377" s="185"/>
      <c r="F377" s="185"/>
      <c r="G377" s="185"/>
      <c r="H377" s="185"/>
    </row>
    <row r="378" spans="1:8" ht="15" hidden="1">
      <c r="A378" s="184"/>
      <c r="B378" s="184"/>
      <c r="C378" s="184"/>
      <c r="D378" s="184" t="s">
        <v>266</v>
      </c>
      <c r="E378" s="185"/>
      <c r="F378" s="185"/>
      <c r="G378" s="185"/>
      <c r="H378" s="185"/>
    </row>
    <row r="379" spans="1:8" ht="15" hidden="1">
      <c r="A379" s="184"/>
      <c r="B379" s="184"/>
      <c r="C379" s="184"/>
      <c r="D379" s="184" t="s">
        <v>267</v>
      </c>
      <c r="E379" s="185" t="e">
        <f>SUM(E9,E10,#REF!,#REF!,#REF!,E130,E158,E159,E160,E161,E162,#REF!,E184,E186,E230,E246,E247,E248,E249,E250,E251,#REF!,#REF!,E257,E259,E260,E261)</f>
        <v>#REF!</v>
      </c>
      <c r="F379" s="185"/>
      <c r="G379" s="185"/>
      <c r="H379" s="185"/>
    </row>
    <row r="380" spans="1:8" ht="15.75" hidden="1">
      <c r="A380" s="184"/>
      <c r="B380" s="184"/>
      <c r="C380" s="184"/>
      <c r="D380" s="189" t="s">
        <v>268</v>
      </c>
      <c r="E380" s="190">
        <v>0</v>
      </c>
      <c r="F380" s="190"/>
      <c r="G380" s="190"/>
      <c r="H380" s="190"/>
    </row>
    <row r="381" spans="1:8" ht="15" hidden="1">
      <c r="A381" s="184"/>
      <c r="B381" s="184"/>
      <c r="C381" s="184"/>
      <c r="D381" s="184"/>
      <c r="E381" s="185"/>
      <c r="F381" s="185"/>
      <c r="G381" s="185"/>
      <c r="H381" s="185"/>
    </row>
    <row r="382" spans="1:8" ht="15" hidden="1">
      <c r="A382" s="184"/>
      <c r="B382" s="184"/>
      <c r="C382" s="184"/>
      <c r="D382" s="184"/>
      <c r="E382" s="185"/>
      <c r="F382" s="185"/>
      <c r="G382" s="185"/>
      <c r="H382" s="185"/>
    </row>
    <row r="383" spans="1:8" ht="15">
      <c r="A383" s="184"/>
      <c r="B383" s="184"/>
      <c r="C383" s="184"/>
      <c r="D383" s="184"/>
      <c r="E383" s="185"/>
      <c r="F383" s="185"/>
      <c r="G383" s="185"/>
      <c r="H383" s="185"/>
    </row>
    <row r="384" spans="1:8" ht="15">
      <c r="A384" s="184"/>
      <c r="B384" s="184"/>
      <c r="C384" s="184"/>
      <c r="D384" s="184"/>
      <c r="E384" s="185"/>
      <c r="F384" s="185"/>
      <c r="G384" s="185"/>
      <c r="H384" s="185"/>
    </row>
    <row r="385" spans="1:8" ht="15.75" hidden="1">
      <c r="A385" s="184"/>
      <c r="B385" s="184"/>
      <c r="C385" s="184"/>
      <c r="D385" s="184" t="s">
        <v>264</v>
      </c>
      <c r="E385" s="190" t="e">
        <f>SUM(E9,E10,#REF!,#REF!,#REF!,E92,E130,E158,E159,E160,E161,E162,#REF!,E184,E185,E186,E229,E246,E247,E248,E249,E250,E251,#REF!,#REF!,E257,E259,E260,E261)</f>
        <v>#REF!</v>
      </c>
      <c r="F385" s="190" t="e">
        <f>SUM(F9,F10,#REF!,#REF!,#REF!,F92,F130,F158,F159,F160,F161,F162,#REF!,F184,F185,F186,F229,F246,F247,F248,F249,F250,F251,#REF!,#REF!,F257,F259,F260,F261)</f>
        <v>#REF!</v>
      </c>
      <c r="G385" s="190" t="e">
        <f>SUM(G9,G10,#REF!,#REF!,#REF!,G92,G130,G158,G159,G160,G161,G162,#REF!,G184,G185,G186,G229,G246,G247,G248,G249,G250,G251,#REF!,#REF!,G257,G259,G260,G261)</f>
        <v>#REF!</v>
      </c>
      <c r="H385" s="190" t="e">
        <f>SUM(H9,H10,#REF!,#REF!,#REF!,H92,H130,H158,H159,H160,H161,H162,#REF!,H184,H185,H186,H229,H246,H247,H248,H249,H250,H251,#REF!,#REF!,H257,H259,H260,H261)</f>
        <v>#REF!</v>
      </c>
    </row>
    <row r="386" spans="1:8" ht="15" hidden="1">
      <c r="A386" s="184"/>
      <c r="B386" s="184"/>
      <c r="C386" s="184"/>
      <c r="D386" s="184" t="s">
        <v>269</v>
      </c>
      <c r="E386" s="185">
        <f>SUM(E246,E247,E248,E249,E251)</f>
        <v>196800</v>
      </c>
      <c r="F386" s="185">
        <f>SUM(F246,F247,F248,F249,F251)</f>
        <v>196800</v>
      </c>
      <c r="G386" s="185">
        <f>SUM(G246,G247,G248,G249,G251)</f>
        <v>93492.3</v>
      </c>
      <c r="H386" s="185">
        <f>SUM(H246,H247,H248,H249,H251)</f>
        <v>261.17332980890967</v>
      </c>
    </row>
    <row r="387" spans="1:8" ht="15" hidden="1">
      <c r="A387" s="184"/>
      <c r="B387" s="184"/>
      <c r="C387" s="184"/>
      <c r="D387" s="184" t="s">
        <v>270</v>
      </c>
      <c r="E387" s="185" t="e">
        <f>SUM(E9,#REF!,#REF!,#REF!,#REF!,#REF!,E257)</f>
        <v>#REF!</v>
      </c>
      <c r="F387" s="185" t="e">
        <f>SUM(F9,#REF!,#REF!,#REF!,#REF!,#REF!,F257)</f>
        <v>#REF!</v>
      </c>
      <c r="G387" s="185" t="e">
        <f>SUM(G9,#REF!,#REF!,#REF!,#REF!,#REF!,G257)</f>
        <v>#REF!</v>
      </c>
      <c r="H387" s="185" t="e">
        <f>SUM(H9,#REF!,#REF!,#REF!,#REF!,#REF!,H257)</f>
        <v>#REF!</v>
      </c>
    </row>
    <row r="388" spans="1:8" ht="15" hidden="1">
      <c r="A388" s="184"/>
      <c r="B388" s="184"/>
      <c r="C388" s="184"/>
      <c r="D388" s="184" t="s">
        <v>271</v>
      </c>
      <c r="E388" s="185" t="e">
        <f>SUM(E10,E92,E130,E162,#REF!,E186,E229,E260)</f>
        <v>#REF!</v>
      </c>
      <c r="F388" s="185" t="e">
        <f>SUM(F10,F92,F130,F162,#REF!,F186,F229,F260)</f>
        <v>#REF!</v>
      </c>
      <c r="G388" s="185" t="e">
        <f>SUM(G10,G92,G130,G162,#REF!,G186,G229,G260)</f>
        <v>#REF!</v>
      </c>
      <c r="H388" s="185" t="e">
        <f>SUM(H10,H92,H130,H162,#REF!,H186,H229,H260)</f>
        <v>#REF!</v>
      </c>
    </row>
    <row r="389" spans="1:8" ht="15" hidden="1">
      <c r="A389" s="184"/>
      <c r="B389" s="184"/>
      <c r="C389" s="184"/>
      <c r="D389" s="184" t="s">
        <v>272</v>
      </c>
      <c r="E389" s="185"/>
      <c r="F389" s="185"/>
      <c r="G389" s="185"/>
      <c r="H389" s="185"/>
    </row>
    <row r="390" spans="1:8" ht="15" hidden="1">
      <c r="A390" s="184"/>
      <c r="B390" s="184"/>
      <c r="C390" s="184"/>
      <c r="D390" s="184" t="s">
        <v>273</v>
      </c>
      <c r="E390" s="185" t="e">
        <f>+E343-E385-E393-E394</f>
        <v>#REF!</v>
      </c>
      <c r="F390" s="185" t="e">
        <f>+F343-F385-F393-F394</f>
        <v>#REF!</v>
      </c>
      <c r="G390" s="185" t="e">
        <f>+G343-G385-G393-G394</f>
        <v>#REF!</v>
      </c>
      <c r="H390" s="185" t="e">
        <f>+H343-H385-H393-H394</f>
        <v>#REF!</v>
      </c>
    </row>
    <row r="391" spans="1:8" ht="15" hidden="1">
      <c r="A391" s="184"/>
      <c r="B391" s="184"/>
      <c r="C391" s="184"/>
      <c r="D391" s="184" t="s">
        <v>274</v>
      </c>
      <c r="E391" s="185" t="e">
        <f>SUM(E23,E33,E45,E47,#REF!,#REF!,#REF!,E105,#REF!,E109,E282,E290,E301,E304)</f>
        <v>#REF!</v>
      </c>
      <c r="F391" s="185" t="e">
        <f>SUM(F23,F33,F45,F47,#REF!,#REF!,#REF!,F105,#REF!,F109,F282,F290,F301,F304)</f>
        <v>#REF!</v>
      </c>
      <c r="G391" s="185" t="e">
        <f>SUM(G23,G33,G45,G47,#REF!,#REF!,#REF!,G105,#REF!,G109,G282,G290,G301,G304)</f>
        <v>#REF!</v>
      </c>
      <c r="H391" s="185" t="e">
        <f>SUM(H23,H33,H45,H47,#REF!,#REF!,#REF!,H105,#REF!,H109,H282,H290,H301,H304)</f>
        <v>#REF!</v>
      </c>
    </row>
    <row r="392" spans="1:8" ht="15" hidden="1">
      <c r="A392" s="184"/>
      <c r="B392" s="184"/>
      <c r="C392" s="184"/>
      <c r="D392" s="184" t="s">
        <v>275</v>
      </c>
      <c r="E392" s="185" t="e">
        <f>SUM(E81,#REF!,E144,E169,#REF!,E192,E208,E231)</f>
        <v>#REF!</v>
      </c>
      <c r="F392" s="185" t="e">
        <f>SUM(F81,#REF!,F144,F169,#REF!,F192,F208,F231)</f>
        <v>#REF!</v>
      </c>
      <c r="G392" s="185" t="e">
        <f>SUM(G81,#REF!,G144,G169,#REF!,G192,G208,G231)</f>
        <v>#REF!</v>
      </c>
      <c r="H392" s="185" t="e">
        <f>SUM(H81,#REF!,H144,H169,#REF!,H192,H208,H231)</f>
        <v>#REF!</v>
      </c>
    </row>
    <row r="393" spans="1:8" ht="15" hidden="1">
      <c r="A393" s="184"/>
      <c r="B393" s="184"/>
      <c r="C393" s="184"/>
      <c r="D393" s="184" t="s">
        <v>263</v>
      </c>
      <c r="E393" s="185" t="e">
        <f>SUM(#REF!,E232,E288,E294,E307,E310)</f>
        <v>#REF!</v>
      </c>
      <c r="F393" s="185" t="e">
        <f>SUM(#REF!,F232,F288,F294,F307,F310)</f>
        <v>#REF!</v>
      </c>
      <c r="G393" s="185" t="e">
        <f>SUM(#REF!,G232,G288,G294,G307,G310)</f>
        <v>#REF!</v>
      </c>
      <c r="H393" s="185" t="e">
        <f>SUM(#REF!,H232,H288,H294,H307,H310)</f>
        <v>#REF!</v>
      </c>
    </row>
    <row r="394" spans="1:8" ht="15" hidden="1">
      <c r="A394" s="184"/>
      <c r="B394" s="184"/>
      <c r="C394" s="184"/>
      <c r="D394" s="184" t="s">
        <v>265</v>
      </c>
      <c r="E394" s="185" t="e">
        <f>SUM(E11,E13,E14,E70,#REF!,#REF!,#REF!,#REF!,E82,#REF!,#REF!,#REF!,#REF!,#REF!,#REF!,#REF!,E96,#REF!,E97,#REF!,E98,E100,#REF!,#REF!,#REF!,E164,E206,E230,E263)</f>
        <v>#REF!</v>
      </c>
      <c r="F394" s="185" t="e">
        <f>SUM(F11,F13,F14,F70,#REF!,#REF!,#REF!,#REF!,F82,#REF!,#REF!,#REF!,#REF!,#REF!,#REF!,#REF!,F96,#REF!,F97,#REF!,F98,F100,#REF!,#REF!,#REF!,F164,F206,F230,F263)</f>
        <v>#REF!</v>
      </c>
      <c r="G394" s="185" t="e">
        <f>SUM(G11,G13,G14,G70,#REF!,#REF!,#REF!,#REF!,G82,#REF!,#REF!,#REF!,#REF!,#REF!,#REF!,#REF!,G96,#REF!,G97,#REF!,G98,G100,#REF!,#REF!,#REF!,G164,G206,G230,G263)</f>
        <v>#REF!</v>
      </c>
      <c r="H394" s="185" t="e">
        <f>SUM(H11,H13,H14,H70,#REF!,#REF!,#REF!,#REF!,H82,#REF!,#REF!,#REF!,#REF!,#REF!,#REF!,#REF!,H96,#REF!,H97,#REF!,H98,H100,#REF!,#REF!,#REF!,H164,H206,H230,H263)</f>
        <v>#REF!</v>
      </c>
    </row>
    <row r="395" spans="1:8" ht="15" hidden="1">
      <c r="A395" s="184"/>
      <c r="B395" s="184"/>
      <c r="C395" s="184"/>
      <c r="D395" s="184"/>
      <c r="E395" s="185"/>
      <c r="F395" s="185"/>
      <c r="G395" s="185"/>
      <c r="H395" s="185"/>
    </row>
    <row r="396" spans="1:8" ht="15" hidden="1">
      <c r="A396" s="184"/>
      <c r="B396" s="184"/>
      <c r="C396" s="184"/>
      <c r="D396" s="184"/>
      <c r="E396" s="185"/>
      <c r="F396" s="185"/>
      <c r="G396" s="185"/>
      <c r="H396" s="185"/>
    </row>
    <row r="397" spans="1:8" ht="15" hidden="1">
      <c r="A397" s="184"/>
      <c r="B397" s="184"/>
      <c r="C397" s="184"/>
      <c r="D397" s="184"/>
      <c r="E397" s="185">
        <f>SUM(E285,E288,E294,E307,E310)</f>
        <v>16160</v>
      </c>
      <c r="F397" s="185">
        <f>SUM(F285,F288,F294,F307,F310)</f>
        <v>16160</v>
      </c>
      <c r="G397" s="185">
        <f>SUM(G285,G288,G294,G307,G310)</f>
        <v>3412.1</v>
      </c>
      <c r="H397" s="185" t="e">
        <f>SUM(H285,H288,H294,H307,H310)</f>
        <v>#DIV/0!</v>
      </c>
    </row>
    <row r="398" spans="1:8" ht="15" hidden="1">
      <c r="A398" s="184"/>
      <c r="B398" s="184"/>
      <c r="C398" s="184"/>
      <c r="D398" s="184"/>
      <c r="E398" s="185" t="e">
        <f>SUM(#REF!,#REF!,E82,#REF!,#REF!,#REF!,#REF!,#REF!,#REF!,E230)</f>
        <v>#REF!</v>
      </c>
      <c r="F398" s="185" t="e">
        <f>SUM(#REF!,#REF!,F82,#REF!,#REF!,#REF!,#REF!,#REF!,#REF!,F230)</f>
        <v>#REF!</v>
      </c>
      <c r="G398" s="185" t="e">
        <f>SUM(#REF!,#REF!,G82,#REF!,#REF!,#REF!,#REF!,#REF!,#REF!,G230)</f>
        <v>#REF!</v>
      </c>
      <c r="H398" s="185" t="e">
        <f>SUM(#REF!,#REF!,H82,#REF!,#REF!,#REF!,#REF!,#REF!,#REF!,H230)</f>
        <v>#REF!</v>
      </c>
    </row>
    <row r="399" spans="1:8" ht="15" hidden="1">
      <c r="A399" s="184"/>
      <c r="B399" s="184"/>
      <c r="C399" s="184"/>
      <c r="D399" s="184"/>
      <c r="E399" s="185"/>
      <c r="F399" s="185"/>
      <c r="G399" s="185"/>
      <c r="H399" s="185"/>
    </row>
    <row r="400" spans="1:8" ht="15" hidden="1">
      <c r="A400" s="184"/>
      <c r="B400" s="184"/>
      <c r="C400" s="184"/>
      <c r="D400" s="184"/>
      <c r="E400" s="185" t="e">
        <f>SUM(E397:E399)</f>
        <v>#REF!</v>
      </c>
      <c r="F400" s="185" t="e">
        <f>SUM(F397:F399)</f>
        <v>#REF!</v>
      </c>
      <c r="G400" s="185" t="e">
        <f>SUM(G397:G399)</f>
        <v>#REF!</v>
      </c>
      <c r="H400" s="185" t="e">
        <f>SUM(H397:H399)</f>
        <v>#DIV/0!</v>
      </c>
    </row>
    <row r="401" spans="1:8" ht="15">
      <c r="A401" s="184"/>
      <c r="B401" s="184"/>
      <c r="C401" s="184"/>
      <c r="D401" s="184"/>
      <c r="E401" s="185"/>
      <c r="F401" s="185"/>
      <c r="G401" s="185"/>
      <c r="H401" s="185"/>
    </row>
    <row r="402" spans="1:8" ht="15">
      <c r="A402" s="184"/>
      <c r="B402" s="184"/>
      <c r="C402" s="184"/>
      <c r="D402" s="184"/>
      <c r="E402" s="185"/>
      <c r="F402" s="185"/>
      <c r="G402" s="185"/>
      <c r="H402" s="185"/>
    </row>
    <row r="403" spans="1:8" ht="15">
      <c r="A403" s="184"/>
      <c r="B403" s="184"/>
      <c r="C403" s="184"/>
      <c r="D403" s="184"/>
      <c r="E403" s="185"/>
      <c r="F403" s="185"/>
      <c r="G403" s="185"/>
      <c r="H403" s="185"/>
    </row>
    <row r="404" spans="1:8" ht="15">
      <c r="A404" s="184"/>
      <c r="B404" s="184"/>
      <c r="C404" s="184"/>
      <c r="D404" s="184"/>
      <c r="E404" s="185"/>
      <c r="F404" s="185"/>
      <c r="G404" s="185"/>
      <c r="H404" s="185"/>
    </row>
    <row r="405" spans="1:8" ht="15">
      <c r="A405" s="184"/>
      <c r="B405" s="184"/>
      <c r="C405" s="184"/>
      <c r="D405" s="184"/>
      <c r="E405" s="185"/>
      <c r="F405" s="185"/>
      <c r="G405" s="185"/>
      <c r="H405" s="185"/>
    </row>
    <row r="406" spans="1:8" ht="15">
      <c r="A406" s="184"/>
      <c r="B406" s="184"/>
      <c r="C406" s="184"/>
      <c r="D406" s="184"/>
      <c r="E406" s="185"/>
      <c r="F406" s="185"/>
      <c r="G406" s="185"/>
      <c r="H406" s="185"/>
    </row>
    <row r="407" spans="1:8" ht="15">
      <c r="A407" s="184"/>
      <c r="B407" s="184"/>
      <c r="C407" s="184"/>
      <c r="D407" s="184"/>
      <c r="E407" s="185"/>
      <c r="F407" s="185"/>
      <c r="G407" s="185"/>
      <c r="H407" s="185"/>
    </row>
    <row r="408" spans="1:8" ht="15">
      <c r="A408" s="184"/>
      <c r="B408" s="184"/>
      <c r="C408" s="184"/>
      <c r="D408" s="184"/>
      <c r="E408" s="185"/>
      <c r="F408" s="185"/>
      <c r="G408" s="185"/>
      <c r="H408" s="185"/>
    </row>
    <row r="409" spans="1:8" ht="15">
      <c r="A409" s="184"/>
      <c r="B409" s="184"/>
      <c r="C409" s="184"/>
      <c r="D409" s="184"/>
      <c r="E409" s="185"/>
      <c r="F409" s="185"/>
      <c r="G409" s="185"/>
      <c r="H409" s="185"/>
    </row>
    <row r="410" spans="1:8" ht="15">
      <c r="A410" s="184"/>
      <c r="B410" s="184"/>
      <c r="C410" s="184"/>
      <c r="D410" s="184"/>
      <c r="E410" s="185"/>
      <c r="F410" s="185"/>
      <c r="G410" s="185"/>
      <c r="H410" s="185"/>
    </row>
    <row r="411" spans="1:8" ht="15">
      <c r="A411" s="184"/>
      <c r="B411" s="184"/>
      <c r="C411" s="184"/>
      <c r="D411" s="184"/>
      <c r="E411" s="185"/>
      <c r="F411" s="185"/>
      <c r="G411" s="185"/>
      <c r="H411" s="185"/>
    </row>
    <row r="412" spans="1:8" ht="15">
      <c r="A412" s="184"/>
      <c r="B412" s="184"/>
      <c r="C412" s="184"/>
      <c r="D412" s="184"/>
      <c r="E412" s="185"/>
      <c r="F412" s="185"/>
      <c r="G412" s="185"/>
      <c r="H412" s="185"/>
    </row>
    <row r="413" spans="1:8" ht="15">
      <c r="A413" s="184"/>
      <c r="B413" s="184"/>
      <c r="C413" s="184"/>
      <c r="D413" s="184"/>
      <c r="E413" s="185"/>
      <c r="F413" s="185"/>
      <c r="G413" s="185"/>
      <c r="H413" s="185"/>
    </row>
    <row r="414" spans="1:8" ht="15">
      <c r="A414" s="184"/>
      <c r="B414" s="184"/>
      <c r="C414" s="184"/>
      <c r="D414" s="184"/>
      <c r="E414" s="185"/>
      <c r="F414" s="185"/>
      <c r="G414" s="185"/>
      <c r="H414" s="185"/>
    </row>
    <row r="415" spans="1:8" ht="15">
      <c r="A415" s="184"/>
      <c r="B415" s="184"/>
      <c r="C415" s="184"/>
      <c r="D415" s="184"/>
      <c r="E415" s="185"/>
      <c r="F415" s="185"/>
      <c r="G415" s="185"/>
      <c r="H415" s="185"/>
    </row>
    <row r="416" spans="1:8" ht="15">
      <c r="A416" s="184"/>
      <c r="B416" s="184"/>
      <c r="C416" s="184"/>
      <c r="D416" s="184"/>
      <c r="E416" s="185"/>
      <c r="F416" s="185"/>
      <c r="G416" s="185"/>
      <c r="H416" s="185"/>
    </row>
    <row r="417" spans="1:8" ht="15">
      <c r="A417" s="184"/>
      <c r="B417" s="184"/>
      <c r="C417" s="184"/>
      <c r="D417" s="184"/>
      <c r="E417" s="185"/>
      <c r="F417" s="185"/>
      <c r="G417" s="185"/>
      <c r="H417" s="185"/>
    </row>
    <row r="418" spans="1:8" ht="15">
      <c r="A418" s="184"/>
      <c r="B418" s="184"/>
      <c r="C418" s="184"/>
      <c r="D418" s="184"/>
      <c r="E418" s="185"/>
      <c r="F418" s="185"/>
      <c r="G418" s="185"/>
      <c r="H418" s="185"/>
    </row>
    <row r="419" spans="1:8" ht="15">
      <c r="A419" s="184"/>
      <c r="B419" s="184"/>
      <c r="C419" s="184"/>
      <c r="D419" s="184"/>
      <c r="E419" s="185"/>
      <c r="F419" s="185"/>
      <c r="G419" s="185"/>
      <c r="H419" s="185"/>
    </row>
    <row r="420" spans="1:8" ht="15">
      <c r="A420" s="184"/>
      <c r="B420" s="184"/>
      <c r="C420" s="184"/>
      <c r="D420" s="184"/>
      <c r="E420" s="185"/>
      <c r="F420" s="185"/>
      <c r="G420" s="185"/>
      <c r="H420" s="185"/>
    </row>
    <row r="421" spans="1:8" ht="15">
      <c r="A421" s="184"/>
      <c r="B421" s="184"/>
      <c r="C421" s="184"/>
      <c r="D421" s="184"/>
      <c r="E421" s="185"/>
      <c r="F421" s="185"/>
      <c r="G421" s="185"/>
      <c r="H421" s="185"/>
    </row>
    <row r="422" spans="1:8" ht="15">
      <c r="A422" s="184"/>
      <c r="B422" s="184"/>
      <c r="C422" s="184"/>
      <c r="D422" s="184"/>
      <c r="E422" s="185"/>
      <c r="F422" s="185"/>
      <c r="G422" s="185"/>
      <c r="H422" s="185"/>
    </row>
    <row r="423" spans="1:8" ht="15">
      <c r="A423" s="184"/>
      <c r="B423" s="184"/>
      <c r="C423" s="184"/>
      <c r="D423" s="184"/>
      <c r="E423" s="185"/>
      <c r="F423" s="185"/>
      <c r="G423" s="185"/>
      <c r="H423" s="185"/>
    </row>
    <row r="424" spans="1:8" ht="15">
      <c r="A424" s="184"/>
      <c r="B424" s="184"/>
      <c r="C424" s="184"/>
      <c r="D424" s="184"/>
      <c r="E424" s="185"/>
      <c r="F424" s="185"/>
      <c r="G424" s="185"/>
      <c r="H424" s="185"/>
    </row>
    <row r="425" spans="1:8" ht="15">
      <c r="A425" s="184"/>
      <c r="B425" s="184"/>
      <c r="C425" s="184"/>
      <c r="D425" s="184"/>
      <c r="E425" s="185"/>
      <c r="F425" s="185"/>
      <c r="G425" s="185"/>
      <c r="H425" s="185"/>
    </row>
    <row r="426" spans="1:8" ht="15">
      <c r="A426" s="184"/>
      <c r="B426" s="184"/>
      <c r="C426" s="184"/>
      <c r="D426" s="184"/>
      <c r="E426" s="185"/>
      <c r="F426" s="185"/>
      <c r="G426" s="185"/>
      <c r="H426" s="185"/>
    </row>
    <row r="427" spans="1:8" ht="15">
      <c r="A427" s="184"/>
      <c r="B427" s="184"/>
      <c r="C427" s="184"/>
      <c r="D427" s="184"/>
      <c r="E427" s="185"/>
      <c r="F427" s="185"/>
      <c r="G427" s="185"/>
      <c r="H427" s="185"/>
    </row>
    <row r="428" spans="1:8" ht="15">
      <c r="A428" s="184"/>
      <c r="B428" s="184"/>
      <c r="C428" s="184"/>
      <c r="D428" s="184"/>
      <c r="E428" s="185"/>
      <c r="F428" s="185"/>
      <c r="G428" s="185"/>
      <c r="H428" s="185"/>
    </row>
    <row r="429" spans="1:8" ht="15">
      <c r="A429" s="184"/>
      <c r="B429" s="184"/>
      <c r="C429" s="184"/>
      <c r="D429" s="184"/>
      <c r="E429" s="185"/>
      <c r="F429" s="185"/>
      <c r="G429" s="185"/>
      <c r="H429" s="185"/>
    </row>
    <row r="430" spans="1:8" ht="15">
      <c r="A430" s="184"/>
      <c r="B430" s="184"/>
      <c r="C430" s="184"/>
      <c r="D430" s="184"/>
      <c r="E430" s="185"/>
      <c r="F430" s="185"/>
      <c r="G430" s="185"/>
      <c r="H430" s="185"/>
    </row>
    <row r="431" spans="1:8" ht="15">
      <c r="A431" s="184"/>
      <c r="B431" s="184"/>
      <c r="C431" s="184"/>
      <c r="D431" s="184"/>
      <c r="E431" s="185"/>
      <c r="F431" s="185"/>
      <c r="G431" s="185"/>
      <c r="H431" s="185"/>
    </row>
    <row r="432" spans="1:8" ht="15">
      <c r="A432" s="184"/>
      <c r="B432" s="184"/>
      <c r="C432" s="184"/>
      <c r="D432" s="184"/>
      <c r="E432" s="185"/>
      <c r="F432" s="185"/>
      <c r="G432" s="185"/>
      <c r="H432" s="185"/>
    </row>
    <row r="433" spans="1:8" ht="15">
      <c r="A433" s="184"/>
      <c r="B433" s="184"/>
      <c r="C433" s="184"/>
      <c r="D433" s="184"/>
      <c r="E433" s="185"/>
      <c r="F433" s="185"/>
      <c r="G433" s="185"/>
      <c r="H433" s="185"/>
    </row>
    <row r="434" spans="1:8" ht="15">
      <c r="A434" s="184"/>
      <c r="B434" s="184"/>
      <c r="C434" s="184"/>
      <c r="D434" s="184"/>
      <c r="E434" s="185"/>
      <c r="F434" s="185"/>
      <c r="G434" s="185"/>
      <c r="H434" s="185"/>
    </row>
    <row r="435" spans="1:8" ht="15">
      <c r="A435" s="184"/>
      <c r="B435" s="184"/>
      <c r="C435" s="184"/>
      <c r="D435" s="184"/>
      <c r="E435" s="185"/>
      <c r="F435" s="185"/>
      <c r="G435" s="185"/>
      <c r="H435" s="185"/>
    </row>
    <row r="436" spans="1:8" ht="15">
      <c r="A436" s="184"/>
      <c r="B436" s="184"/>
      <c r="C436" s="184"/>
      <c r="D436" s="184"/>
      <c r="E436" s="185"/>
      <c r="F436" s="185"/>
      <c r="G436" s="185"/>
      <c r="H436" s="185"/>
    </row>
  </sheetData>
  <sheetProtection/>
  <mergeCells count="2">
    <mergeCell ref="A1:C1"/>
    <mergeCell ref="A3:E3"/>
  </mergeCells>
  <printOptions/>
  <pageMargins left="0.31" right="0.1968503937007874" top="0.2362204724409449" bottom="0.2362204724409449" header="0.03937007874015748" footer="0.07874015748031496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301"/>
  <sheetViews>
    <sheetView tabSelected="1" zoomScale="80" zoomScaleNormal="80" zoomScaleSheetLayoutView="100" zoomScalePageLayoutView="0" workbookViewId="0" topLeftCell="A1">
      <selection activeCell="K229" sqref="K229"/>
    </sheetView>
  </sheetViews>
  <sheetFormatPr defaultColWidth="9.140625" defaultRowHeight="12.75"/>
  <cols>
    <col min="1" max="1" width="13.7109375" style="195" customWidth="1"/>
    <col min="2" max="2" width="10.8515625" style="195" bestFit="1" customWidth="1"/>
    <col min="3" max="3" width="79.7109375" style="195" customWidth="1"/>
    <col min="4" max="4" width="15.7109375" style="195" customWidth="1"/>
    <col min="5" max="6" width="15.8515625" style="195" customWidth="1"/>
    <col min="7" max="7" width="13.28125" style="195" customWidth="1"/>
    <col min="8" max="16384" width="9.140625" style="195" customWidth="1"/>
  </cols>
  <sheetData>
    <row r="1" spans="1:7" ht="21" customHeight="1">
      <c r="A1" s="45" t="s">
        <v>276</v>
      </c>
      <c r="B1" s="46"/>
      <c r="C1" s="192"/>
      <c r="D1" s="193"/>
      <c r="E1" s="194"/>
      <c r="F1" s="194"/>
      <c r="G1" s="194"/>
    </row>
    <row r="2" spans="1:3" ht="15.75" customHeight="1">
      <c r="A2" s="45"/>
      <c r="B2" s="46"/>
      <c r="C2" s="196"/>
    </row>
    <row r="3" spans="1:7" s="201" customFormat="1" ht="24" customHeight="1">
      <c r="A3" s="197" t="s">
        <v>277</v>
      </c>
      <c r="B3" s="197"/>
      <c r="C3" s="197"/>
      <c r="D3" s="198"/>
      <c r="E3" s="199"/>
      <c r="F3" s="200"/>
      <c r="G3" s="200"/>
    </row>
    <row r="4" spans="4:7" s="184" customFormat="1" ht="15.75" customHeight="1" thickBot="1">
      <c r="D4" s="202"/>
      <c r="E4" s="203"/>
      <c r="F4" s="200" t="s">
        <v>4</v>
      </c>
      <c r="G4" s="202"/>
    </row>
    <row r="5" spans="1:7" s="184" customFormat="1" ht="15.75" customHeight="1">
      <c r="A5" s="204" t="s">
        <v>26</v>
      </c>
      <c r="B5" s="205" t="s">
        <v>27</v>
      </c>
      <c r="C5" s="204" t="s">
        <v>29</v>
      </c>
      <c r="D5" s="204" t="s">
        <v>30</v>
      </c>
      <c r="E5" s="204" t="s">
        <v>30</v>
      </c>
      <c r="F5" s="204" t="s">
        <v>8</v>
      </c>
      <c r="G5" s="204" t="s">
        <v>278</v>
      </c>
    </row>
    <row r="6" spans="1:7" s="184" customFormat="1" ht="15.75" customHeight="1" thickBot="1">
      <c r="A6" s="206"/>
      <c r="B6" s="207"/>
      <c r="C6" s="208"/>
      <c r="D6" s="209" t="s">
        <v>32</v>
      </c>
      <c r="E6" s="209" t="s">
        <v>33</v>
      </c>
      <c r="F6" s="209" t="s">
        <v>34</v>
      </c>
      <c r="G6" s="209" t="s">
        <v>279</v>
      </c>
    </row>
    <row r="7" spans="1:7" s="184" customFormat="1" ht="16.5" customHeight="1" thickTop="1">
      <c r="A7" s="210">
        <v>10</v>
      </c>
      <c r="B7" s="211"/>
      <c r="C7" s="212" t="s">
        <v>280</v>
      </c>
      <c r="D7" s="213"/>
      <c r="E7" s="214"/>
      <c r="F7" s="215"/>
      <c r="G7" s="213"/>
    </row>
    <row r="8" spans="1:7" s="184" customFormat="1" ht="15" customHeight="1">
      <c r="A8" s="137"/>
      <c r="B8" s="216"/>
      <c r="C8" s="137"/>
      <c r="D8" s="141"/>
      <c r="E8" s="142"/>
      <c r="F8" s="140"/>
      <c r="G8" s="141"/>
    </row>
    <row r="9" spans="1:7" s="184" customFormat="1" ht="15" customHeight="1">
      <c r="A9" s="137"/>
      <c r="B9" s="217">
        <v>2143</v>
      </c>
      <c r="C9" s="143" t="s">
        <v>281</v>
      </c>
      <c r="D9" s="141">
        <v>3000</v>
      </c>
      <c r="E9" s="142">
        <v>2500</v>
      </c>
      <c r="F9" s="140">
        <v>1206</v>
      </c>
      <c r="G9" s="141">
        <f>(F9/E9)*100</f>
        <v>48.24</v>
      </c>
    </row>
    <row r="10" spans="1:7" s="184" customFormat="1" ht="15">
      <c r="A10" s="143"/>
      <c r="B10" s="217">
        <v>3111</v>
      </c>
      <c r="C10" s="143" t="s">
        <v>282</v>
      </c>
      <c r="D10" s="218">
        <v>8200</v>
      </c>
      <c r="E10" s="219">
        <v>8770.2</v>
      </c>
      <c r="F10" s="220">
        <v>4098.1</v>
      </c>
      <c r="G10" s="141">
        <f aca="true" t="shared" si="0" ref="G10:G31">(F10/E10)*100</f>
        <v>46.72755467378167</v>
      </c>
    </row>
    <row r="11" spans="1:7" s="184" customFormat="1" ht="15">
      <c r="A11" s="143"/>
      <c r="B11" s="217">
        <v>3113</v>
      </c>
      <c r="C11" s="143" t="s">
        <v>283</v>
      </c>
      <c r="D11" s="218">
        <v>30100</v>
      </c>
      <c r="E11" s="219">
        <v>30100</v>
      </c>
      <c r="F11" s="220">
        <v>15054</v>
      </c>
      <c r="G11" s="141">
        <f t="shared" si="0"/>
        <v>50.01328903654485</v>
      </c>
    </row>
    <row r="12" spans="1:7" s="184" customFormat="1" ht="15" hidden="1">
      <c r="A12" s="143"/>
      <c r="B12" s="217">
        <v>3114</v>
      </c>
      <c r="C12" s="143" t="s">
        <v>284</v>
      </c>
      <c r="D12" s="218">
        <v>0</v>
      </c>
      <c r="E12" s="219">
        <v>0</v>
      </c>
      <c r="F12" s="220"/>
      <c r="G12" s="141" t="e">
        <f t="shared" si="0"/>
        <v>#DIV/0!</v>
      </c>
    </row>
    <row r="13" spans="1:7" s="184" customFormat="1" ht="15">
      <c r="A13" s="143"/>
      <c r="B13" s="217">
        <v>3231</v>
      </c>
      <c r="C13" s="143" t="s">
        <v>285</v>
      </c>
      <c r="D13" s="218">
        <v>750</v>
      </c>
      <c r="E13" s="219">
        <v>750</v>
      </c>
      <c r="F13" s="220">
        <v>478</v>
      </c>
      <c r="G13" s="141">
        <f t="shared" si="0"/>
        <v>63.733333333333334</v>
      </c>
    </row>
    <row r="14" spans="1:7" s="184" customFormat="1" ht="15">
      <c r="A14" s="143"/>
      <c r="B14" s="217">
        <v>3313</v>
      </c>
      <c r="C14" s="143" t="s">
        <v>286</v>
      </c>
      <c r="D14" s="141">
        <v>1460</v>
      </c>
      <c r="E14" s="142">
        <v>1460</v>
      </c>
      <c r="F14" s="140">
        <v>931</v>
      </c>
      <c r="G14" s="141">
        <f t="shared" si="0"/>
        <v>63.76712328767123</v>
      </c>
    </row>
    <row r="15" spans="1:7" s="184" customFormat="1" ht="15" customHeight="1" hidden="1">
      <c r="A15" s="143"/>
      <c r="B15" s="217">
        <v>3314</v>
      </c>
      <c r="C15" s="143" t="s">
        <v>287</v>
      </c>
      <c r="D15" s="141"/>
      <c r="E15" s="142"/>
      <c r="F15" s="140"/>
      <c r="G15" s="141" t="e">
        <f t="shared" si="0"/>
        <v>#DIV/0!</v>
      </c>
    </row>
    <row r="16" spans="1:7" s="184" customFormat="1" ht="15">
      <c r="A16" s="143"/>
      <c r="B16" s="217">
        <v>3314</v>
      </c>
      <c r="C16" s="143" t="s">
        <v>288</v>
      </c>
      <c r="D16" s="141">
        <v>6700</v>
      </c>
      <c r="E16" s="142">
        <v>6705</v>
      </c>
      <c r="F16" s="140">
        <v>3359</v>
      </c>
      <c r="G16" s="141">
        <f t="shared" si="0"/>
        <v>50.09694258016406</v>
      </c>
    </row>
    <row r="17" spans="1:7" s="184" customFormat="1" ht="13.5" customHeight="1" hidden="1">
      <c r="A17" s="143"/>
      <c r="B17" s="217">
        <v>3315</v>
      </c>
      <c r="C17" s="143" t="s">
        <v>289</v>
      </c>
      <c r="D17" s="141"/>
      <c r="E17" s="142"/>
      <c r="F17" s="140"/>
      <c r="G17" s="141" t="e">
        <f t="shared" si="0"/>
        <v>#DIV/0!</v>
      </c>
    </row>
    <row r="18" spans="1:7" s="184" customFormat="1" ht="15">
      <c r="A18" s="143"/>
      <c r="B18" s="217">
        <v>3315</v>
      </c>
      <c r="C18" s="143" t="s">
        <v>290</v>
      </c>
      <c r="D18" s="141">
        <v>6750</v>
      </c>
      <c r="E18" s="142">
        <v>6750</v>
      </c>
      <c r="F18" s="140">
        <v>3378</v>
      </c>
      <c r="G18" s="141">
        <f t="shared" si="0"/>
        <v>50.044444444444444</v>
      </c>
    </row>
    <row r="19" spans="1:7" s="184" customFormat="1" ht="15">
      <c r="A19" s="143"/>
      <c r="B19" s="217">
        <v>3319</v>
      </c>
      <c r="C19" s="143" t="s">
        <v>291</v>
      </c>
      <c r="D19" s="141">
        <v>500</v>
      </c>
      <c r="E19" s="142">
        <v>526</v>
      </c>
      <c r="F19" s="140">
        <v>335.3</v>
      </c>
      <c r="G19" s="141">
        <f t="shared" si="0"/>
        <v>63.745247148288975</v>
      </c>
    </row>
    <row r="20" spans="1:7" s="184" customFormat="1" ht="15">
      <c r="A20" s="143"/>
      <c r="B20" s="217">
        <v>3322</v>
      </c>
      <c r="C20" s="143" t="s">
        <v>292</v>
      </c>
      <c r="D20" s="141">
        <v>50</v>
      </c>
      <c r="E20" s="142">
        <v>0</v>
      </c>
      <c r="F20" s="140">
        <v>0</v>
      </c>
      <c r="G20" s="141" t="e">
        <f t="shared" si="0"/>
        <v>#DIV/0!</v>
      </c>
    </row>
    <row r="21" spans="1:7" s="184" customFormat="1" ht="15">
      <c r="A21" s="143"/>
      <c r="B21" s="217">
        <v>3326</v>
      </c>
      <c r="C21" s="143" t="s">
        <v>293</v>
      </c>
      <c r="D21" s="141">
        <v>50</v>
      </c>
      <c r="E21" s="142">
        <v>0</v>
      </c>
      <c r="F21" s="140">
        <v>0</v>
      </c>
      <c r="G21" s="141" t="e">
        <f t="shared" si="0"/>
        <v>#DIV/0!</v>
      </c>
    </row>
    <row r="22" spans="1:7" s="184" customFormat="1" ht="15">
      <c r="A22" s="143"/>
      <c r="B22" s="217">
        <v>3330</v>
      </c>
      <c r="C22" s="143" t="s">
        <v>294</v>
      </c>
      <c r="D22" s="141">
        <v>50</v>
      </c>
      <c r="E22" s="142">
        <v>50</v>
      </c>
      <c r="F22" s="140">
        <v>50</v>
      </c>
      <c r="G22" s="141">
        <f t="shared" si="0"/>
        <v>100</v>
      </c>
    </row>
    <row r="23" spans="1:7" s="184" customFormat="1" ht="15">
      <c r="A23" s="143"/>
      <c r="B23" s="217">
        <v>3392</v>
      </c>
      <c r="C23" s="143" t="s">
        <v>295</v>
      </c>
      <c r="D23" s="141">
        <v>800</v>
      </c>
      <c r="E23" s="142">
        <v>800</v>
      </c>
      <c r="F23" s="140">
        <v>400</v>
      </c>
      <c r="G23" s="141">
        <f t="shared" si="0"/>
        <v>50</v>
      </c>
    </row>
    <row r="24" spans="1:7" s="184" customFormat="1" ht="15">
      <c r="A24" s="143"/>
      <c r="B24" s="217">
        <v>3399</v>
      </c>
      <c r="C24" s="143" t="s">
        <v>296</v>
      </c>
      <c r="D24" s="141">
        <v>2700</v>
      </c>
      <c r="E24" s="142">
        <v>2680</v>
      </c>
      <c r="F24" s="140">
        <v>603.9</v>
      </c>
      <c r="G24" s="141">
        <f t="shared" si="0"/>
        <v>22.533582089552237</v>
      </c>
    </row>
    <row r="25" spans="1:7" s="184" customFormat="1" ht="15">
      <c r="A25" s="143"/>
      <c r="B25" s="217">
        <v>3412</v>
      </c>
      <c r="C25" s="143" t="s">
        <v>297</v>
      </c>
      <c r="D25" s="141">
        <v>8000</v>
      </c>
      <c r="E25" s="142">
        <f>8000+1158.6</f>
        <v>9158.6</v>
      </c>
      <c r="F25" s="140">
        <v>6858.6</v>
      </c>
      <c r="G25" s="141">
        <f t="shared" si="0"/>
        <v>74.8869914615771</v>
      </c>
    </row>
    <row r="26" spans="1:7" s="184" customFormat="1" ht="15">
      <c r="A26" s="143"/>
      <c r="B26" s="217">
        <v>3412</v>
      </c>
      <c r="C26" s="143" t="s">
        <v>298</v>
      </c>
      <c r="D26" s="141">
        <f>15400-8000</f>
        <v>7400</v>
      </c>
      <c r="E26" s="219">
        <f>16052.7-9158.6</f>
        <v>6894.1</v>
      </c>
      <c r="F26" s="140">
        <f>10453.8-6858.6</f>
        <v>3595.199999999999</v>
      </c>
      <c r="G26" s="141">
        <f t="shared" si="0"/>
        <v>52.14893894779592</v>
      </c>
    </row>
    <row r="27" spans="1:7" s="184" customFormat="1" ht="15">
      <c r="A27" s="143"/>
      <c r="B27" s="217">
        <v>3419</v>
      </c>
      <c r="C27" s="143" t="s">
        <v>299</v>
      </c>
      <c r="D27" s="218">
        <v>2120</v>
      </c>
      <c r="E27" s="219">
        <v>2135</v>
      </c>
      <c r="F27" s="220">
        <v>1782</v>
      </c>
      <c r="G27" s="141">
        <f t="shared" si="0"/>
        <v>83.46604215456675</v>
      </c>
    </row>
    <row r="28" spans="1:7" s="184" customFormat="1" ht="15">
      <c r="A28" s="143"/>
      <c r="B28" s="217">
        <v>3421</v>
      </c>
      <c r="C28" s="143" t="s">
        <v>300</v>
      </c>
      <c r="D28" s="218">
        <v>7200</v>
      </c>
      <c r="E28" s="219">
        <v>5396.4</v>
      </c>
      <c r="F28" s="220">
        <v>1838.1</v>
      </c>
      <c r="G28" s="141">
        <f t="shared" si="0"/>
        <v>34.06159661996887</v>
      </c>
    </row>
    <row r="29" spans="1:7" s="184" customFormat="1" ht="15">
      <c r="A29" s="143"/>
      <c r="B29" s="217">
        <v>3429</v>
      </c>
      <c r="C29" s="143" t="s">
        <v>301</v>
      </c>
      <c r="D29" s="218">
        <v>1500</v>
      </c>
      <c r="E29" s="219">
        <v>1195</v>
      </c>
      <c r="F29" s="220">
        <v>1040</v>
      </c>
      <c r="G29" s="141">
        <f t="shared" si="0"/>
        <v>87.02928870292888</v>
      </c>
    </row>
    <row r="30" spans="1:7" s="184" customFormat="1" ht="15">
      <c r="A30" s="143"/>
      <c r="B30" s="217">
        <v>6223</v>
      </c>
      <c r="C30" s="143" t="s">
        <v>302</v>
      </c>
      <c r="D30" s="141">
        <v>150</v>
      </c>
      <c r="E30" s="142">
        <v>150</v>
      </c>
      <c r="F30" s="140">
        <v>2.8</v>
      </c>
      <c r="G30" s="141">
        <f t="shared" si="0"/>
        <v>1.8666666666666665</v>
      </c>
    </row>
    <row r="31" spans="1:7" s="184" customFormat="1" ht="15">
      <c r="A31" s="143"/>
      <c r="B31" s="217">
        <v>6409</v>
      </c>
      <c r="C31" s="143" t="s">
        <v>303</v>
      </c>
      <c r="D31" s="141">
        <v>0</v>
      </c>
      <c r="E31" s="142">
        <v>2580</v>
      </c>
      <c r="F31" s="140">
        <v>0</v>
      </c>
      <c r="G31" s="141">
        <f t="shared" si="0"/>
        <v>0</v>
      </c>
    </row>
    <row r="32" spans="1:7" s="184" customFormat="1" ht="14.25" customHeight="1" thickBot="1">
      <c r="A32" s="221"/>
      <c r="B32" s="222"/>
      <c r="C32" s="223"/>
      <c r="D32" s="224"/>
      <c r="E32" s="225"/>
      <c r="F32" s="226"/>
      <c r="G32" s="224"/>
    </row>
    <row r="33" spans="1:7" s="184" customFormat="1" ht="18.75" customHeight="1" thickBot="1" thickTop="1">
      <c r="A33" s="227"/>
      <c r="B33" s="228"/>
      <c r="C33" s="229" t="s">
        <v>304</v>
      </c>
      <c r="D33" s="230">
        <f>SUM(D9:D32)</f>
        <v>87480</v>
      </c>
      <c r="E33" s="231">
        <f>SUM(E9:E32)</f>
        <v>88600.3</v>
      </c>
      <c r="F33" s="232">
        <f>SUM(F9:F32)</f>
        <v>45010</v>
      </c>
      <c r="G33" s="230">
        <f>(F33/E33)*100</f>
        <v>50.80118238877295</v>
      </c>
    </row>
    <row r="34" spans="1:7" s="184" customFormat="1" ht="15.75" customHeight="1">
      <c r="A34" s="183"/>
      <c r="B34" s="186"/>
      <c r="C34" s="233"/>
      <c r="D34" s="234"/>
      <c r="E34" s="234"/>
      <c r="F34" s="234"/>
      <c r="G34" s="234"/>
    </row>
    <row r="35" spans="1:7" s="184" customFormat="1" ht="18.75" customHeight="1" hidden="1">
      <c r="A35" s="183"/>
      <c r="B35" s="186"/>
      <c r="C35" s="233"/>
      <c r="D35" s="234"/>
      <c r="E35" s="234"/>
      <c r="F35" s="234"/>
      <c r="G35" s="234"/>
    </row>
    <row r="36" spans="1:7" s="184" customFormat="1" ht="18.75" customHeight="1" hidden="1">
      <c r="A36" s="183"/>
      <c r="B36" s="186"/>
      <c r="C36" s="233"/>
      <c r="D36" s="234"/>
      <c r="E36" s="234"/>
      <c r="F36" s="234"/>
      <c r="G36" s="234"/>
    </row>
    <row r="37" spans="1:7" s="184" customFormat="1" ht="15.75" customHeight="1" hidden="1">
      <c r="A37" s="183"/>
      <c r="B37" s="186"/>
      <c r="C37" s="233"/>
      <c r="D37" s="234"/>
      <c r="E37" s="234"/>
      <c r="F37" s="234"/>
      <c r="G37" s="234"/>
    </row>
    <row r="38" spans="1:7" s="184" customFormat="1" ht="15.75" customHeight="1">
      <c r="A38" s="183"/>
      <c r="B38" s="186"/>
      <c r="C38" s="233"/>
      <c r="D38" s="235"/>
      <c r="E38" s="235"/>
      <c r="F38" s="235"/>
      <c r="G38" s="235"/>
    </row>
    <row r="39" spans="1:7" s="184" customFormat="1" ht="12.75" customHeight="1" hidden="1">
      <c r="A39" s="183"/>
      <c r="B39" s="186"/>
      <c r="C39" s="233"/>
      <c r="D39" s="235"/>
      <c r="E39" s="235"/>
      <c r="F39" s="235"/>
      <c r="G39" s="235"/>
    </row>
    <row r="40" spans="1:7" s="184" customFormat="1" ht="12.75" customHeight="1" hidden="1">
      <c r="A40" s="183"/>
      <c r="B40" s="186"/>
      <c r="C40" s="233"/>
      <c r="D40" s="235"/>
      <c r="E40" s="235"/>
      <c r="F40" s="235"/>
      <c r="G40" s="235"/>
    </row>
    <row r="41" s="184" customFormat="1" ht="15.75" customHeight="1" thickBot="1">
      <c r="B41" s="236"/>
    </row>
    <row r="42" spans="1:7" s="184" customFormat="1" ht="15.75">
      <c r="A42" s="204" t="s">
        <v>26</v>
      </c>
      <c r="B42" s="205" t="s">
        <v>27</v>
      </c>
      <c r="C42" s="204" t="s">
        <v>29</v>
      </c>
      <c r="D42" s="204" t="s">
        <v>30</v>
      </c>
      <c r="E42" s="204" t="s">
        <v>30</v>
      </c>
      <c r="F42" s="204" t="s">
        <v>8</v>
      </c>
      <c r="G42" s="204" t="s">
        <v>278</v>
      </c>
    </row>
    <row r="43" spans="1:7" s="184" customFormat="1" ht="15.75" customHeight="1" thickBot="1">
      <c r="A43" s="206"/>
      <c r="B43" s="207"/>
      <c r="C43" s="208"/>
      <c r="D43" s="209" t="s">
        <v>32</v>
      </c>
      <c r="E43" s="209" t="s">
        <v>33</v>
      </c>
      <c r="F43" s="209" t="s">
        <v>34</v>
      </c>
      <c r="G43" s="209" t="s">
        <v>279</v>
      </c>
    </row>
    <row r="44" spans="1:7" s="184" customFormat="1" ht="16.5" customHeight="1" thickTop="1">
      <c r="A44" s="210">
        <v>20</v>
      </c>
      <c r="B44" s="211"/>
      <c r="C44" s="60" t="s">
        <v>305</v>
      </c>
      <c r="D44" s="115"/>
      <c r="E44" s="113"/>
      <c r="F44" s="114"/>
      <c r="G44" s="115"/>
    </row>
    <row r="45" spans="1:7" s="184" customFormat="1" ht="15" customHeight="1">
      <c r="A45" s="137"/>
      <c r="B45" s="216"/>
      <c r="C45" s="60"/>
      <c r="D45" s="141"/>
      <c r="E45" s="142"/>
      <c r="F45" s="140"/>
      <c r="G45" s="141"/>
    </row>
    <row r="46" spans="1:7" s="184" customFormat="1" ht="15">
      <c r="A46" s="143"/>
      <c r="B46" s="217">
        <v>2212</v>
      </c>
      <c r="C46" s="145" t="s">
        <v>306</v>
      </c>
      <c r="D46" s="99">
        <f>21400-7250</f>
        <v>14150</v>
      </c>
      <c r="E46" s="66">
        <f>17603-6320</f>
        <v>11283</v>
      </c>
      <c r="F46" s="67">
        <f>3322.6-73.6</f>
        <v>3249</v>
      </c>
      <c r="G46" s="141">
        <f aca="true" t="shared" si="1" ref="G46:G93">(F46/E46)*100</f>
        <v>28.795533102898162</v>
      </c>
    </row>
    <row r="47" spans="1:7" s="184" customFormat="1" ht="15" customHeight="1">
      <c r="A47" s="143"/>
      <c r="B47" s="217">
        <v>2219</v>
      </c>
      <c r="C47" s="145" t="s">
        <v>307</v>
      </c>
      <c r="D47" s="99">
        <f>13638-7593</f>
        <v>6045</v>
      </c>
      <c r="E47" s="66">
        <f>17934.6-13423.6</f>
        <v>4510.999999999998</v>
      </c>
      <c r="F47" s="67">
        <f>3390.9-1872</f>
        <v>1518.9</v>
      </c>
      <c r="G47" s="141">
        <f t="shared" si="1"/>
        <v>33.67102637996011</v>
      </c>
    </row>
    <row r="48" spans="1:7" s="184" customFormat="1" ht="15">
      <c r="A48" s="143"/>
      <c r="B48" s="217">
        <v>2221</v>
      </c>
      <c r="C48" s="145" t="s">
        <v>308</v>
      </c>
      <c r="D48" s="99">
        <v>100</v>
      </c>
      <c r="E48" s="66">
        <v>100</v>
      </c>
      <c r="F48" s="67">
        <v>0</v>
      </c>
      <c r="G48" s="141">
        <f t="shared" si="1"/>
        <v>0</v>
      </c>
    </row>
    <row r="49" spans="1:7" s="184" customFormat="1" ht="15">
      <c r="A49" s="143"/>
      <c r="B49" s="217">
        <v>2229</v>
      </c>
      <c r="C49" s="145" t="s">
        <v>309</v>
      </c>
      <c r="D49" s="99">
        <v>50</v>
      </c>
      <c r="E49" s="66">
        <v>50</v>
      </c>
      <c r="F49" s="67">
        <v>0</v>
      </c>
      <c r="G49" s="141">
        <f t="shared" si="1"/>
        <v>0</v>
      </c>
    </row>
    <row r="50" spans="1:7" s="184" customFormat="1" ht="15">
      <c r="A50" s="143"/>
      <c r="B50" s="217">
        <v>2241</v>
      </c>
      <c r="C50" s="145" t="s">
        <v>310</v>
      </c>
      <c r="D50" s="99">
        <v>0</v>
      </c>
      <c r="E50" s="66">
        <v>67</v>
      </c>
      <c r="F50" s="67">
        <v>66.5</v>
      </c>
      <c r="G50" s="141">
        <f t="shared" si="1"/>
        <v>99.25373134328358</v>
      </c>
    </row>
    <row r="51" spans="1:7" s="184" customFormat="1" ht="15">
      <c r="A51" s="143"/>
      <c r="B51" s="217">
        <v>2310</v>
      </c>
      <c r="C51" s="145" t="s">
        <v>311</v>
      </c>
      <c r="D51" s="99">
        <v>0</v>
      </c>
      <c r="E51" s="66">
        <v>11</v>
      </c>
      <c r="F51" s="67">
        <v>0</v>
      </c>
      <c r="G51" s="141">
        <f t="shared" si="1"/>
        <v>0</v>
      </c>
    </row>
    <row r="52" spans="1:7" s="184" customFormat="1" ht="15">
      <c r="A52" s="143"/>
      <c r="B52" s="217">
        <v>2321</v>
      </c>
      <c r="C52" s="145" t="s">
        <v>312</v>
      </c>
      <c r="D52" s="99">
        <v>100</v>
      </c>
      <c r="E52" s="66">
        <v>123</v>
      </c>
      <c r="F52" s="67">
        <v>18</v>
      </c>
      <c r="G52" s="141">
        <f t="shared" si="1"/>
        <v>14.634146341463413</v>
      </c>
    </row>
    <row r="53" spans="1:7" s="184" customFormat="1" ht="15">
      <c r="A53" s="143"/>
      <c r="B53" s="217">
        <v>3111</v>
      </c>
      <c r="C53" s="237" t="s">
        <v>313</v>
      </c>
      <c r="D53" s="99">
        <v>0</v>
      </c>
      <c r="E53" s="66">
        <v>308.4</v>
      </c>
      <c r="F53" s="63">
        <v>241.1</v>
      </c>
      <c r="G53" s="141">
        <f t="shared" si="1"/>
        <v>78.17769130998703</v>
      </c>
    </row>
    <row r="54" spans="1:7" s="184" customFormat="1" ht="15">
      <c r="A54" s="143"/>
      <c r="B54" s="217">
        <v>3113</v>
      </c>
      <c r="C54" s="237" t="s">
        <v>314</v>
      </c>
      <c r="D54" s="99">
        <v>0</v>
      </c>
      <c r="E54" s="66">
        <v>122.8</v>
      </c>
      <c r="F54" s="63">
        <v>86.8</v>
      </c>
      <c r="G54" s="141">
        <f t="shared" si="1"/>
        <v>70.68403908794788</v>
      </c>
    </row>
    <row r="55" spans="1:7" s="184" customFormat="1" ht="15" hidden="1">
      <c r="A55" s="143"/>
      <c r="B55" s="217">
        <v>3313</v>
      </c>
      <c r="C55" s="237" t="s">
        <v>315</v>
      </c>
      <c r="D55" s="99">
        <v>0</v>
      </c>
      <c r="E55" s="66">
        <v>0</v>
      </c>
      <c r="F55" s="67"/>
      <c r="G55" s="141" t="e">
        <f t="shared" si="1"/>
        <v>#DIV/0!</v>
      </c>
    </row>
    <row r="56" spans="1:7" s="184" customFormat="1" ht="15">
      <c r="A56" s="143"/>
      <c r="B56" s="217">
        <v>3326</v>
      </c>
      <c r="C56" s="237" t="s">
        <v>316</v>
      </c>
      <c r="D56" s="99">
        <v>0</v>
      </c>
      <c r="E56" s="66">
        <v>12</v>
      </c>
      <c r="F56" s="67">
        <v>0</v>
      </c>
      <c r="G56" s="141">
        <f t="shared" si="1"/>
        <v>0</v>
      </c>
    </row>
    <row r="57" spans="1:7" s="184" customFormat="1" ht="15">
      <c r="A57" s="143"/>
      <c r="B57" s="217">
        <v>3412</v>
      </c>
      <c r="C57" s="237" t="s">
        <v>317</v>
      </c>
      <c r="D57" s="99">
        <v>0</v>
      </c>
      <c r="E57" s="66">
        <v>100</v>
      </c>
      <c r="F57" s="67">
        <v>0</v>
      </c>
      <c r="G57" s="141">
        <f t="shared" si="1"/>
        <v>0</v>
      </c>
    </row>
    <row r="58" spans="1:7" s="184" customFormat="1" ht="15">
      <c r="A58" s="143"/>
      <c r="B58" s="217">
        <v>3612</v>
      </c>
      <c r="C58" s="237" t="s">
        <v>318</v>
      </c>
      <c r="D58" s="99">
        <v>0</v>
      </c>
      <c r="E58" s="66">
        <v>60</v>
      </c>
      <c r="F58" s="67">
        <v>59.3</v>
      </c>
      <c r="G58" s="141">
        <f t="shared" si="1"/>
        <v>98.83333333333333</v>
      </c>
    </row>
    <row r="59" spans="1:7" s="184" customFormat="1" ht="15">
      <c r="A59" s="143"/>
      <c r="B59" s="217">
        <v>3631</v>
      </c>
      <c r="C59" s="237" t="s">
        <v>319</v>
      </c>
      <c r="D59" s="99">
        <v>8190</v>
      </c>
      <c r="E59" s="66">
        <v>6906.2</v>
      </c>
      <c r="F59" s="67">
        <v>3126.2</v>
      </c>
      <c r="G59" s="141">
        <f t="shared" si="1"/>
        <v>45.26657206568011</v>
      </c>
    </row>
    <row r="60" spans="1:7" s="184" customFormat="1" ht="15">
      <c r="A60" s="143"/>
      <c r="B60" s="217">
        <v>3635</v>
      </c>
      <c r="C60" s="237" t="s">
        <v>320</v>
      </c>
      <c r="D60" s="99">
        <f>3700-2200</f>
        <v>1500</v>
      </c>
      <c r="E60" s="66">
        <f>3123-2200</f>
        <v>923</v>
      </c>
      <c r="F60" s="67">
        <f>1165.4-1038</f>
        <v>127.40000000000009</v>
      </c>
      <c r="G60" s="141">
        <f t="shared" si="1"/>
        <v>13.80281690140846</v>
      </c>
    </row>
    <row r="61" spans="1:7" s="184" customFormat="1" ht="15">
      <c r="A61" s="143"/>
      <c r="B61" s="217">
        <v>3699</v>
      </c>
      <c r="C61" s="237" t="s">
        <v>321</v>
      </c>
      <c r="D61" s="144">
        <v>5</v>
      </c>
      <c r="E61" s="62">
        <v>39</v>
      </c>
      <c r="F61" s="63">
        <v>38.5</v>
      </c>
      <c r="G61" s="141">
        <f t="shared" si="1"/>
        <v>98.71794871794873</v>
      </c>
    </row>
    <row r="62" spans="1:7" s="184" customFormat="1" ht="15">
      <c r="A62" s="143"/>
      <c r="B62" s="217">
        <v>3722</v>
      </c>
      <c r="C62" s="237" t="s">
        <v>322</v>
      </c>
      <c r="D62" s="99">
        <v>20065</v>
      </c>
      <c r="E62" s="66">
        <v>20065</v>
      </c>
      <c r="F62" s="67">
        <v>9776.3</v>
      </c>
      <c r="G62" s="141">
        <f t="shared" si="1"/>
        <v>48.72314976326937</v>
      </c>
    </row>
    <row r="63" spans="1:7" s="189" customFormat="1" ht="15.75">
      <c r="A63" s="143"/>
      <c r="B63" s="217">
        <v>3745</v>
      </c>
      <c r="C63" s="145" t="s">
        <v>323</v>
      </c>
      <c r="D63" s="238">
        <v>18467</v>
      </c>
      <c r="E63" s="142">
        <v>17719.3</v>
      </c>
      <c r="F63" s="140">
        <v>8072.2</v>
      </c>
      <c r="G63" s="141">
        <f t="shared" si="1"/>
        <v>45.55597568752716</v>
      </c>
    </row>
    <row r="64" spans="1:7" s="189" customFormat="1" ht="15.75">
      <c r="A64" s="143"/>
      <c r="B64" s="217">
        <v>4349</v>
      </c>
      <c r="C64" s="145" t="s">
        <v>324</v>
      </c>
      <c r="D64" s="144">
        <v>17</v>
      </c>
      <c r="E64" s="62">
        <v>358.7</v>
      </c>
      <c r="F64" s="63">
        <v>122.3</v>
      </c>
      <c r="G64" s="141">
        <f t="shared" si="1"/>
        <v>34.095344298856986</v>
      </c>
    </row>
    <row r="65" spans="1:7" s="184" customFormat="1" ht="15" hidden="1">
      <c r="A65" s="87"/>
      <c r="B65" s="217">
        <v>6223</v>
      </c>
      <c r="C65" s="237" t="s">
        <v>325</v>
      </c>
      <c r="D65" s="144">
        <v>0</v>
      </c>
      <c r="E65" s="62">
        <v>0</v>
      </c>
      <c r="F65" s="63"/>
      <c r="G65" s="141" t="e">
        <f t="shared" si="1"/>
        <v>#DIV/0!</v>
      </c>
    </row>
    <row r="66" spans="1:7" s="184" customFormat="1" ht="15">
      <c r="A66" s="87">
        <v>6409</v>
      </c>
      <c r="B66" s="217">
        <v>6409</v>
      </c>
      <c r="C66" s="237" t="s">
        <v>326</v>
      </c>
      <c r="D66" s="144">
        <v>342</v>
      </c>
      <c r="E66" s="62">
        <v>253.4</v>
      </c>
      <c r="F66" s="63">
        <v>0</v>
      </c>
      <c r="G66" s="141">
        <f t="shared" si="1"/>
        <v>0</v>
      </c>
    </row>
    <row r="67" spans="1:7" s="184" customFormat="1" ht="15">
      <c r="A67" s="143"/>
      <c r="B67" s="217">
        <v>6409</v>
      </c>
      <c r="C67" s="143" t="s">
        <v>327</v>
      </c>
      <c r="D67" s="141">
        <v>0</v>
      </c>
      <c r="E67" s="142">
        <v>6939</v>
      </c>
      <c r="F67" s="140">
        <v>0</v>
      </c>
      <c r="G67" s="141">
        <f t="shared" si="1"/>
        <v>0</v>
      </c>
    </row>
    <row r="68" spans="1:7" s="189" customFormat="1" ht="15.75">
      <c r="A68" s="212"/>
      <c r="B68" s="216"/>
      <c r="C68" s="239" t="s">
        <v>328</v>
      </c>
      <c r="D68" s="240">
        <f>SUM(D46:D67)</f>
        <v>69031</v>
      </c>
      <c r="E68" s="241">
        <f>SUM(E46:E67)</f>
        <v>69951.79999999999</v>
      </c>
      <c r="F68" s="242">
        <f>SUM(F46:F67)</f>
        <v>26502.5</v>
      </c>
      <c r="G68" s="141">
        <f t="shared" si="1"/>
        <v>37.886802055129394</v>
      </c>
    </row>
    <row r="69" spans="1:7" s="189" customFormat="1" ht="14.25" customHeight="1">
      <c r="A69" s="143"/>
      <c r="B69" s="217"/>
      <c r="C69" s="145"/>
      <c r="D69" s="243"/>
      <c r="E69" s="244"/>
      <c r="F69" s="245"/>
      <c r="G69" s="141"/>
    </row>
    <row r="70" spans="1:7" s="189" customFormat="1" ht="15.75">
      <c r="A70" s="143">
        <v>1026000000</v>
      </c>
      <c r="B70" s="217">
        <v>2212</v>
      </c>
      <c r="C70" s="145" t="s">
        <v>329</v>
      </c>
      <c r="D70" s="141">
        <v>800</v>
      </c>
      <c r="E70" s="142">
        <v>800</v>
      </c>
      <c r="F70" s="140">
        <v>0</v>
      </c>
      <c r="G70" s="141">
        <f t="shared" si="1"/>
        <v>0</v>
      </c>
    </row>
    <row r="71" spans="1:7" s="189" customFormat="1" ht="15.75">
      <c r="A71" s="143">
        <v>1027000000</v>
      </c>
      <c r="B71" s="217">
        <v>2212</v>
      </c>
      <c r="C71" s="145" t="s">
        <v>330</v>
      </c>
      <c r="D71" s="141">
        <v>500</v>
      </c>
      <c r="E71" s="142">
        <v>500</v>
      </c>
      <c r="F71" s="140">
        <v>0</v>
      </c>
      <c r="G71" s="141">
        <f t="shared" si="1"/>
        <v>0</v>
      </c>
    </row>
    <row r="72" spans="1:7" s="189" customFormat="1" ht="15.75">
      <c r="A72" s="143">
        <v>1028000000</v>
      </c>
      <c r="B72" s="217">
        <v>2212</v>
      </c>
      <c r="C72" s="246" t="s">
        <v>331</v>
      </c>
      <c r="D72" s="141">
        <v>3000</v>
      </c>
      <c r="E72" s="142">
        <v>3000</v>
      </c>
      <c r="F72" s="140">
        <v>61.6</v>
      </c>
      <c r="G72" s="141">
        <f t="shared" si="1"/>
        <v>2.0533333333333332</v>
      </c>
    </row>
    <row r="73" spans="1:7" s="189" customFormat="1" ht="15.75">
      <c r="A73" s="143">
        <v>1029000000</v>
      </c>
      <c r="B73" s="217">
        <v>2212</v>
      </c>
      <c r="C73" s="145" t="s">
        <v>332</v>
      </c>
      <c r="D73" s="141">
        <v>800</v>
      </c>
      <c r="E73" s="142">
        <v>800</v>
      </c>
      <c r="F73" s="140">
        <v>12</v>
      </c>
      <c r="G73" s="141">
        <f t="shared" si="1"/>
        <v>1.5</v>
      </c>
    </row>
    <row r="74" spans="1:7" s="189" customFormat="1" ht="15.75">
      <c r="A74" s="143">
        <v>1030000000</v>
      </c>
      <c r="B74" s="217">
        <v>2212</v>
      </c>
      <c r="C74" s="246" t="s">
        <v>333</v>
      </c>
      <c r="D74" s="141">
        <v>2000</v>
      </c>
      <c r="E74" s="142">
        <v>1070</v>
      </c>
      <c r="F74" s="140">
        <v>0</v>
      </c>
      <c r="G74" s="141">
        <f t="shared" si="1"/>
        <v>0</v>
      </c>
    </row>
    <row r="75" spans="1:7" s="189" customFormat="1" ht="15.75">
      <c r="A75" s="143">
        <v>1032000000</v>
      </c>
      <c r="B75" s="217">
        <v>2212</v>
      </c>
      <c r="C75" s="145" t="s">
        <v>334</v>
      </c>
      <c r="D75" s="141">
        <v>150</v>
      </c>
      <c r="E75" s="142">
        <v>150</v>
      </c>
      <c r="F75" s="140">
        <v>0</v>
      </c>
      <c r="G75" s="141">
        <f t="shared" si="1"/>
        <v>0</v>
      </c>
    </row>
    <row r="76" spans="1:7" s="189" customFormat="1" ht="15.75">
      <c r="A76" s="143">
        <v>1002010002</v>
      </c>
      <c r="B76" s="217">
        <v>2219</v>
      </c>
      <c r="C76" s="145" t="s">
        <v>335</v>
      </c>
      <c r="D76" s="141">
        <v>6900</v>
      </c>
      <c r="E76" s="142">
        <v>6900</v>
      </c>
      <c r="F76" s="140">
        <v>0</v>
      </c>
      <c r="G76" s="141">
        <f t="shared" si="1"/>
        <v>0</v>
      </c>
    </row>
    <row r="77" spans="1:7" s="189" customFormat="1" ht="15.75">
      <c r="A77" s="143">
        <v>1005010022</v>
      </c>
      <c r="B77" s="217">
        <v>2219</v>
      </c>
      <c r="C77" s="145" t="s">
        <v>336</v>
      </c>
      <c r="D77" s="141">
        <v>0</v>
      </c>
      <c r="E77" s="142">
        <v>478.6</v>
      </c>
      <c r="F77" s="140">
        <v>476.8</v>
      </c>
      <c r="G77" s="141">
        <f t="shared" si="1"/>
        <v>99.62390305056414</v>
      </c>
    </row>
    <row r="78" spans="1:7" s="189" customFormat="1" ht="15.75">
      <c r="A78" s="143">
        <v>1006010023</v>
      </c>
      <c r="B78" s="217">
        <v>2219</v>
      </c>
      <c r="C78" s="145" t="s">
        <v>337</v>
      </c>
      <c r="D78" s="141">
        <v>134</v>
      </c>
      <c r="E78" s="142">
        <v>138</v>
      </c>
      <c r="F78" s="140">
        <v>137.6</v>
      </c>
      <c r="G78" s="141">
        <f t="shared" si="1"/>
        <v>99.71014492753622</v>
      </c>
    </row>
    <row r="79" spans="1:7" s="189" customFormat="1" ht="15.75" customHeight="1">
      <c r="A79" s="143">
        <v>1013091005</v>
      </c>
      <c r="B79" s="217">
        <v>2219</v>
      </c>
      <c r="C79" s="247" t="s">
        <v>338</v>
      </c>
      <c r="D79" s="141">
        <v>159</v>
      </c>
      <c r="E79" s="142">
        <v>159</v>
      </c>
      <c r="F79" s="140">
        <v>22.2</v>
      </c>
      <c r="G79" s="141">
        <f t="shared" si="1"/>
        <v>13.962264150943396</v>
      </c>
    </row>
    <row r="80" spans="1:7" s="189" customFormat="1" ht="15.75">
      <c r="A80" s="143">
        <v>1030000000</v>
      </c>
      <c r="B80" s="217">
        <v>2219</v>
      </c>
      <c r="C80" s="246" t="s">
        <v>333</v>
      </c>
      <c r="D80" s="141">
        <v>0</v>
      </c>
      <c r="E80" s="142">
        <v>930</v>
      </c>
      <c r="F80" s="140">
        <v>929.1</v>
      </c>
      <c r="G80" s="141">
        <f t="shared" si="1"/>
        <v>99.90322580645162</v>
      </c>
    </row>
    <row r="81" spans="1:7" s="189" customFormat="1" ht="15.75" customHeight="1">
      <c r="A81" s="143">
        <v>1031000000</v>
      </c>
      <c r="B81" s="217">
        <v>2219</v>
      </c>
      <c r="C81" s="247" t="s">
        <v>339</v>
      </c>
      <c r="D81" s="141">
        <v>400</v>
      </c>
      <c r="E81" s="142">
        <v>400</v>
      </c>
      <c r="F81" s="140">
        <v>25.5</v>
      </c>
      <c r="G81" s="141">
        <f t="shared" si="1"/>
        <v>6.375</v>
      </c>
    </row>
    <row r="82" spans="1:7" s="189" customFormat="1" ht="15.75" customHeight="1">
      <c r="A82" s="143">
        <v>1033000000</v>
      </c>
      <c r="B82" s="217">
        <v>2219</v>
      </c>
      <c r="C82" s="247" t="s">
        <v>340</v>
      </c>
      <c r="D82" s="141">
        <v>0</v>
      </c>
      <c r="E82" s="142">
        <v>4418</v>
      </c>
      <c r="F82" s="140">
        <v>280.8</v>
      </c>
      <c r="G82" s="141">
        <f t="shared" si="1"/>
        <v>6.355817111815301</v>
      </c>
    </row>
    <row r="83" spans="1:7" s="189" customFormat="1" ht="15.75">
      <c r="A83" s="64">
        <v>1003071007</v>
      </c>
      <c r="B83" s="248">
        <v>2221</v>
      </c>
      <c r="C83" s="98" t="s">
        <v>341</v>
      </c>
      <c r="D83" s="141">
        <v>4000</v>
      </c>
      <c r="E83" s="142">
        <v>4000</v>
      </c>
      <c r="F83" s="140">
        <v>392.8</v>
      </c>
      <c r="G83" s="141">
        <f t="shared" si="1"/>
        <v>9.82</v>
      </c>
    </row>
    <row r="84" spans="1:7" s="189" customFormat="1" ht="15.75">
      <c r="A84" s="64">
        <v>1017000000</v>
      </c>
      <c r="B84" s="248">
        <v>3313</v>
      </c>
      <c r="C84" s="98" t="s">
        <v>342</v>
      </c>
      <c r="D84" s="141">
        <v>400</v>
      </c>
      <c r="E84" s="142">
        <v>500</v>
      </c>
      <c r="F84" s="71">
        <v>0</v>
      </c>
      <c r="G84" s="141">
        <f t="shared" si="1"/>
        <v>0</v>
      </c>
    </row>
    <row r="85" spans="1:7" s="189" customFormat="1" ht="15.75">
      <c r="A85" s="143">
        <v>1012081019</v>
      </c>
      <c r="B85" s="217">
        <v>3329</v>
      </c>
      <c r="C85" s="145" t="s">
        <v>343</v>
      </c>
      <c r="D85" s="141">
        <v>15</v>
      </c>
      <c r="E85" s="142">
        <v>15</v>
      </c>
      <c r="F85" s="140">
        <v>0</v>
      </c>
      <c r="G85" s="141">
        <f t="shared" si="1"/>
        <v>0</v>
      </c>
    </row>
    <row r="86" spans="1:7" s="189" customFormat="1" ht="15.75">
      <c r="A86" s="143">
        <v>1023000000</v>
      </c>
      <c r="B86" s="217">
        <v>3421</v>
      </c>
      <c r="C86" s="145" t="s">
        <v>344</v>
      </c>
      <c r="D86" s="141">
        <v>1402</v>
      </c>
      <c r="E86" s="142">
        <v>1427</v>
      </c>
      <c r="F86" s="140">
        <v>1402.8</v>
      </c>
      <c r="G86" s="141">
        <f t="shared" si="1"/>
        <v>98.30413454800279</v>
      </c>
    </row>
    <row r="87" spans="1:7" s="189" customFormat="1" ht="15.75">
      <c r="A87" s="143">
        <v>1016092001</v>
      </c>
      <c r="B87" s="217">
        <v>3635</v>
      </c>
      <c r="C87" s="145" t="s">
        <v>345</v>
      </c>
      <c r="D87" s="141">
        <v>2200</v>
      </c>
      <c r="E87" s="142">
        <v>2200</v>
      </c>
      <c r="F87" s="140">
        <v>1038</v>
      </c>
      <c r="G87" s="141">
        <f t="shared" si="1"/>
        <v>47.18181818181818</v>
      </c>
    </row>
    <row r="88" spans="1:7" s="189" customFormat="1" ht="15.75">
      <c r="A88" s="143">
        <v>1001081012</v>
      </c>
      <c r="B88" s="217">
        <v>4357</v>
      </c>
      <c r="C88" s="145" t="s">
        <v>346</v>
      </c>
      <c r="D88" s="141">
        <v>25500</v>
      </c>
      <c r="E88" s="142">
        <v>25500</v>
      </c>
      <c r="F88" s="140">
        <v>48.5</v>
      </c>
      <c r="G88" s="141">
        <f t="shared" si="1"/>
        <v>0.19019607843137257</v>
      </c>
    </row>
    <row r="89" spans="1:7" s="189" customFormat="1" ht="15.75">
      <c r="A89" s="143">
        <v>1008010025</v>
      </c>
      <c r="B89" s="217">
        <v>4374</v>
      </c>
      <c r="C89" s="145" t="s">
        <v>347</v>
      </c>
      <c r="D89" s="141">
        <v>0</v>
      </c>
      <c r="E89" s="142">
        <v>44</v>
      </c>
      <c r="F89" s="140">
        <v>43.7</v>
      </c>
      <c r="G89" s="141">
        <f t="shared" si="1"/>
        <v>99.31818181818183</v>
      </c>
    </row>
    <row r="90" spans="1:7" s="189" customFormat="1" ht="15.75">
      <c r="A90" s="143">
        <v>1000071024</v>
      </c>
      <c r="B90" s="217">
        <v>6171</v>
      </c>
      <c r="C90" s="145" t="s">
        <v>348</v>
      </c>
      <c r="D90" s="141">
        <v>14500</v>
      </c>
      <c r="E90" s="142">
        <v>14500</v>
      </c>
      <c r="F90" s="140">
        <v>15</v>
      </c>
      <c r="G90" s="141">
        <f t="shared" si="1"/>
        <v>0.10344827586206896</v>
      </c>
    </row>
    <row r="91" spans="1:7" s="189" customFormat="1" ht="15.75">
      <c r="A91" s="143">
        <v>1015010026</v>
      </c>
      <c r="B91" s="217">
        <v>6171</v>
      </c>
      <c r="C91" s="145" t="s">
        <v>349</v>
      </c>
      <c r="D91" s="141">
        <v>1280</v>
      </c>
      <c r="E91" s="142">
        <f>15780-14500</f>
        <v>1280</v>
      </c>
      <c r="F91" s="140">
        <f>1276.8-15</f>
        <v>1261.8</v>
      </c>
      <c r="G91" s="141">
        <f t="shared" si="1"/>
        <v>98.578125</v>
      </c>
    </row>
    <row r="92" spans="1:7" s="189" customFormat="1" ht="15.75">
      <c r="A92" s="143"/>
      <c r="B92" s="217"/>
      <c r="C92" s="145"/>
      <c r="D92" s="141"/>
      <c r="E92" s="142"/>
      <c r="F92" s="140"/>
      <c r="G92" s="141"/>
    </row>
    <row r="93" spans="1:7" s="196" customFormat="1" ht="16.5" customHeight="1">
      <c r="A93" s="108"/>
      <c r="B93" s="249"/>
      <c r="C93" s="107" t="s">
        <v>350</v>
      </c>
      <c r="D93" s="250">
        <f>SUM(D70:D92)</f>
        <v>64140</v>
      </c>
      <c r="E93" s="251">
        <f>SUM(E70:E92)</f>
        <v>69209.6</v>
      </c>
      <c r="F93" s="252">
        <f>SUM(F70:F92)</f>
        <v>6148.2</v>
      </c>
      <c r="G93" s="141">
        <f t="shared" si="1"/>
        <v>8.883449694840023</v>
      </c>
    </row>
    <row r="94" spans="1:7" s="196" customFormat="1" ht="16.5" customHeight="1" hidden="1">
      <c r="A94" s="108"/>
      <c r="B94" s="249"/>
      <c r="C94" s="107" t="s">
        <v>351</v>
      </c>
      <c r="D94" s="250" t="e">
        <f>SUM(#REF!+#REF!+#REF!+#REF!)</f>
        <v>#REF!</v>
      </c>
      <c r="E94" s="251" t="e">
        <f>SUM(#REF!+92+#REF!+#REF!)</f>
        <v>#REF!</v>
      </c>
      <c r="F94" s="252" t="e">
        <f>SUM(#REF!+#REF!+#REF!+#REF!)</f>
        <v>#REF!</v>
      </c>
      <c r="G94" s="141" t="e">
        <f>(#REF!/E94)*100</f>
        <v>#REF!</v>
      </c>
    </row>
    <row r="95" spans="1:7" s="189" customFormat="1" ht="15.75" customHeight="1" thickBot="1">
      <c r="A95" s="143"/>
      <c r="B95" s="217"/>
      <c r="C95" s="145"/>
      <c r="D95" s="141"/>
      <c r="E95" s="142"/>
      <c r="F95" s="140"/>
      <c r="G95" s="141"/>
    </row>
    <row r="96" spans="1:7" s="189" customFormat="1" ht="12.75" customHeight="1" hidden="1" thickBot="1">
      <c r="A96" s="253"/>
      <c r="B96" s="254"/>
      <c r="C96" s="255"/>
      <c r="D96" s="256"/>
      <c r="E96" s="257"/>
      <c r="F96" s="258"/>
      <c r="G96" s="256"/>
    </row>
    <row r="97" spans="1:7" s="184" customFormat="1" ht="18.75" customHeight="1" thickBot="1" thickTop="1">
      <c r="A97" s="259"/>
      <c r="B97" s="228"/>
      <c r="C97" s="260" t="s">
        <v>352</v>
      </c>
      <c r="D97" s="230">
        <f>SUM(D68,D93)</f>
        <v>133171</v>
      </c>
      <c r="E97" s="231">
        <f>SUM(E68,E93)</f>
        <v>139161.4</v>
      </c>
      <c r="F97" s="232">
        <f>SUM(F68,F93)</f>
        <v>32650.7</v>
      </c>
      <c r="G97" s="230">
        <f>(F97/E97)*100</f>
        <v>23.462468759296762</v>
      </c>
    </row>
    <row r="98" spans="1:7" s="189" customFormat="1" ht="16.5" customHeight="1">
      <c r="A98" s="233"/>
      <c r="B98" s="261"/>
      <c r="C98" s="233"/>
      <c r="D98" s="235"/>
      <c r="E98" s="262"/>
      <c r="F98" s="194"/>
      <c r="G98" s="194"/>
    </row>
    <row r="99" spans="1:7" s="189" customFormat="1" ht="16.5" customHeight="1">
      <c r="A99" s="233"/>
      <c r="B99" s="261"/>
      <c r="C99" s="233"/>
      <c r="D99" s="235"/>
      <c r="E99" s="262"/>
      <c r="F99" s="194"/>
      <c r="G99" s="194"/>
    </row>
    <row r="100" spans="1:7" s="189" customFormat="1" ht="16.5" customHeight="1" hidden="1">
      <c r="A100" s="233"/>
      <c r="B100" s="261"/>
      <c r="C100" s="233"/>
      <c r="D100" s="235"/>
      <c r="E100" s="262"/>
      <c r="F100" s="194"/>
      <c r="G100" s="194"/>
    </row>
    <row r="101" spans="1:7" s="189" customFormat="1" ht="16.5" customHeight="1" hidden="1">
      <c r="A101" s="233"/>
      <c r="B101" s="261"/>
      <c r="C101" s="233"/>
      <c r="D101" s="235"/>
      <c r="E101" s="262"/>
      <c r="F101" s="194"/>
      <c r="G101" s="194"/>
    </row>
    <row r="102" spans="1:7" s="189" customFormat="1" ht="16.5" customHeight="1" hidden="1">
      <c r="A102" s="233"/>
      <c r="B102" s="261"/>
      <c r="C102" s="233"/>
      <c r="D102" s="235"/>
      <c r="E102" s="262"/>
      <c r="F102" s="194"/>
      <c r="G102" s="194"/>
    </row>
    <row r="103" spans="1:7" s="189" customFormat="1" ht="16.5" customHeight="1" hidden="1">
      <c r="A103" s="233"/>
      <c r="B103" s="261"/>
      <c r="C103" s="233"/>
      <c r="D103" s="235"/>
      <c r="E103" s="262"/>
      <c r="F103" s="194"/>
      <c r="G103" s="194"/>
    </row>
    <row r="104" spans="1:7" s="189" customFormat="1" ht="16.5" customHeight="1" hidden="1">
      <c r="A104" s="233"/>
      <c r="B104" s="261"/>
      <c r="C104" s="233"/>
      <c r="D104" s="235"/>
      <c r="E104" s="262"/>
      <c r="F104" s="194"/>
      <c r="G104" s="194"/>
    </row>
    <row r="105" spans="1:7" s="184" customFormat="1" ht="15.75" customHeight="1" thickBot="1">
      <c r="A105" s="183"/>
      <c r="B105" s="186"/>
      <c r="C105" s="233"/>
      <c r="D105" s="235"/>
      <c r="E105" s="200"/>
      <c r="F105" s="200"/>
      <c r="G105" s="200"/>
    </row>
    <row r="106" spans="1:7" s="184" customFormat="1" ht="15.75">
      <c r="A106" s="204" t="s">
        <v>26</v>
      </c>
      <c r="B106" s="205" t="s">
        <v>27</v>
      </c>
      <c r="C106" s="204" t="s">
        <v>29</v>
      </c>
      <c r="D106" s="204" t="s">
        <v>30</v>
      </c>
      <c r="E106" s="204" t="s">
        <v>30</v>
      </c>
      <c r="F106" s="204" t="s">
        <v>8</v>
      </c>
      <c r="G106" s="204" t="s">
        <v>278</v>
      </c>
    </row>
    <row r="107" spans="1:7" s="184" customFormat="1" ht="15.75" customHeight="1" thickBot="1">
      <c r="A107" s="206"/>
      <c r="B107" s="207"/>
      <c r="C107" s="208"/>
      <c r="D107" s="209" t="s">
        <v>32</v>
      </c>
      <c r="E107" s="209" t="s">
        <v>33</v>
      </c>
      <c r="F107" s="209" t="s">
        <v>34</v>
      </c>
      <c r="G107" s="209" t="s">
        <v>279</v>
      </c>
    </row>
    <row r="108" spans="1:7" s="184" customFormat="1" ht="16.5" customHeight="1" thickTop="1">
      <c r="A108" s="210">
        <v>30</v>
      </c>
      <c r="B108" s="210"/>
      <c r="C108" s="108" t="s">
        <v>104</v>
      </c>
      <c r="D108" s="115"/>
      <c r="E108" s="113"/>
      <c r="F108" s="114"/>
      <c r="G108" s="115"/>
    </row>
    <row r="109" spans="1:7" s="184" customFormat="1" ht="16.5" customHeight="1">
      <c r="A109" s="263">
        <v>31</v>
      </c>
      <c r="B109" s="263"/>
      <c r="C109" s="108"/>
      <c r="D109" s="141"/>
      <c r="E109" s="142"/>
      <c r="F109" s="140"/>
      <c r="G109" s="141"/>
    </row>
    <row r="110" spans="1:7" s="184" customFormat="1" ht="15">
      <c r="A110" s="143"/>
      <c r="B110" s="264">
        <v>3341</v>
      </c>
      <c r="C110" s="183" t="s">
        <v>353</v>
      </c>
      <c r="D110" s="141">
        <v>1030</v>
      </c>
      <c r="E110" s="142">
        <v>1030</v>
      </c>
      <c r="F110" s="140">
        <v>0</v>
      </c>
      <c r="G110" s="141">
        <f aca="true" t="shared" si="2" ref="G110:G120">(F110/E110)*100</f>
        <v>0</v>
      </c>
    </row>
    <row r="111" spans="1:7" s="184" customFormat="1" ht="15.75" customHeight="1">
      <c r="A111" s="143"/>
      <c r="B111" s="264">
        <v>3349</v>
      </c>
      <c r="C111" s="145" t="s">
        <v>354</v>
      </c>
      <c r="D111" s="141">
        <v>735</v>
      </c>
      <c r="E111" s="142">
        <v>735</v>
      </c>
      <c r="F111" s="140">
        <v>330.5</v>
      </c>
      <c r="G111" s="141">
        <f t="shared" si="2"/>
        <v>44.965986394557824</v>
      </c>
    </row>
    <row r="112" spans="1:7" s="184" customFormat="1" ht="15.75" customHeight="1">
      <c r="A112" s="143"/>
      <c r="B112" s="264">
        <v>5212</v>
      </c>
      <c r="C112" s="143" t="s">
        <v>355</v>
      </c>
      <c r="D112" s="265">
        <v>0</v>
      </c>
      <c r="E112" s="266">
        <v>20</v>
      </c>
      <c r="F112" s="140">
        <v>0</v>
      </c>
      <c r="G112" s="141">
        <f t="shared" si="2"/>
        <v>0</v>
      </c>
    </row>
    <row r="113" spans="1:7" s="184" customFormat="1" ht="15.75" customHeight="1">
      <c r="A113" s="143"/>
      <c r="B113" s="264">
        <v>5279</v>
      </c>
      <c r="C113" s="143" t="s">
        <v>356</v>
      </c>
      <c r="D113" s="265">
        <v>0</v>
      </c>
      <c r="E113" s="266">
        <v>60</v>
      </c>
      <c r="F113" s="140">
        <v>52.7</v>
      </c>
      <c r="G113" s="141">
        <f t="shared" si="2"/>
        <v>87.83333333333334</v>
      </c>
    </row>
    <row r="114" spans="1:7" s="184" customFormat="1" ht="15">
      <c r="A114" s="143"/>
      <c r="B114" s="264">
        <v>5512</v>
      </c>
      <c r="C114" s="183" t="s">
        <v>357</v>
      </c>
      <c r="D114" s="141">
        <v>3839</v>
      </c>
      <c r="E114" s="142">
        <v>3839</v>
      </c>
      <c r="F114" s="140">
        <v>516.7</v>
      </c>
      <c r="G114" s="141">
        <f t="shared" si="2"/>
        <v>13.459234175566555</v>
      </c>
    </row>
    <row r="115" spans="1:7" s="184" customFormat="1" ht="15.75" customHeight="1">
      <c r="A115" s="143"/>
      <c r="B115" s="264">
        <v>6112</v>
      </c>
      <c r="C115" s="145" t="s">
        <v>358</v>
      </c>
      <c r="D115" s="141">
        <v>4985</v>
      </c>
      <c r="E115" s="142">
        <v>4988.3</v>
      </c>
      <c r="F115" s="140">
        <v>2229.3</v>
      </c>
      <c r="G115" s="141">
        <f t="shared" si="2"/>
        <v>44.69057594771766</v>
      </c>
    </row>
    <row r="116" spans="1:7" s="184" customFormat="1" ht="15.75" customHeight="1" hidden="1">
      <c r="A116" s="143"/>
      <c r="B116" s="264">
        <v>6114</v>
      </c>
      <c r="C116" s="145" t="s">
        <v>359</v>
      </c>
      <c r="D116" s="141">
        <v>0</v>
      </c>
      <c r="E116" s="142">
        <v>0</v>
      </c>
      <c r="F116" s="140"/>
      <c r="G116" s="141" t="e">
        <f t="shared" si="2"/>
        <v>#DIV/0!</v>
      </c>
    </row>
    <row r="117" spans="1:7" s="184" customFormat="1" ht="15.75" customHeight="1" hidden="1">
      <c r="A117" s="143"/>
      <c r="B117" s="264">
        <v>6115</v>
      </c>
      <c r="C117" s="145" t="s">
        <v>360</v>
      </c>
      <c r="D117" s="141">
        <v>0</v>
      </c>
      <c r="E117" s="142">
        <v>0</v>
      </c>
      <c r="F117" s="140"/>
      <c r="G117" s="141" t="e">
        <f t="shared" si="2"/>
        <v>#DIV/0!</v>
      </c>
    </row>
    <row r="118" spans="1:7" s="184" customFormat="1" ht="15.75" customHeight="1" hidden="1">
      <c r="A118" s="143"/>
      <c r="B118" s="264">
        <v>6149</v>
      </c>
      <c r="C118" s="145" t="s">
        <v>361</v>
      </c>
      <c r="D118" s="265">
        <v>0</v>
      </c>
      <c r="E118" s="266">
        <v>0</v>
      </c>
      <c r="F118" s="140"/>
      <c r="G118" s="141" t="e">
        <f t="shared" si="2"/>
        <v>#DIV/0!</v>
      </c>
    </row>
    <row r="119" spans="1:7" s="184" customFormat="1" ht="17.25" customHeight="1">
      <c r="A119" s="264" t="s">
        <v>362</v>
      </c>
      <c r="B119" s="264">
        <v>6171</v>
      </c>
      <c r="C119" s="145" t="s">
        <v>363</v>
      </c>
      <c r="D119" s="141">
        <f>99016+200</f>
        <v>99216</v>
      </c>
      <c r="E119" s="142">
        <f>100918.7+200-2000</f>
        <v>99118.7</v>
      </c>
      <c r="F119" s="140">
        <f>41255.8+85</f>
        <v>41340.8</v>
      </c>
      <c r="G119" s="141">
        <f t="shared" si="2"/>
        <v>41.708375916956136</v>
      </c>
    </row>
    <row r="120" spans="1:7" s="184" customFormat="1" ht="17.25" customHeight="1">
      <c r="A120" s="267"/>
      <c r="B120" s="267">
        <v>6171</v>
      </c>
      <c r="C120" s="143" t="s">
        <v>327</v>
      </c>
      <c r="D120" s="265">
        <v>0</v>
      </c>
      <c r="E120" s="266">
        <v>2000</v>
      </c>
      <c r="F120" s="140">
        <v>0</v>
      </c>
      <c r="G120" s="141">
        <f t="shared" si="2"/>
        <v>0</v>
      </c>
    </row>
    <row r="121" spans="1:7" s="184" customFormat="1" ht="15.75" customHeight="1" thickBot="1">
      <c r="A121" s="268"/>
      <c r="B121" s="269"/>
      <c r="C121" s="270"/>
      <c r="D121" s="265"/>
      <c r="E121" s="266"/>
      <c r="F121" s="271"/>
      <c r="G121" s="265"/>
    </row>
    <row r="122" spans="1:7" s="184" customFormat="1" ht="18.75" customHeight="1" thickBot="1" thickTop="1">
      <c r="A122" s="259"/>
      <c r="B122" s="272"/>
      <c r="C122" s="273" t="s">
        <v>364</v>
      </c>
      <c r="D122" s="230">
        <f>SUM(D110:D121)</f>
        <v>109805</v>
      </c>
      <c r="E122" s="231">
        <f>SUM(E110:E121)</f>
        <v>111791</v>
      </c>
      <c r="F122" s="232">
        <f>SUM(F110:F121)</f>
        <v>44470</v>
      </c>
      <c r="G122" s="230">
        <f>(F122/E122)*100</f>
        <v>39.7795886967645</v>
      </c>
    </row>
    <row r="123" spans="1:7" s="184" customFormat="1" ht="15.75" customHeight="1">
      <c r="A123" s="183"/>
      <c r="B123" s="186"/>
      <c r="C123" s="233"/>
      <c r="D123" s="235"/>
      <c r="E123" s="274"/>
      <c r="F123" s="235"/>
      <c r="G123" s="235"/>
    </row>
    <row r="124" spans="1:7" s="184" customFormat="1" ht="12.75" customHeight="1" hidden="1">
      <c r="A124" s="183"/>
      <c r="B124" s="186"/>
      <c r="C124" s="233"/>
      <c r="D124" s="235"/>
      <c r="E124" s="235"/>
      <c r="F124" s="235"/>
      <c r="G124" s="235"/>
    </row>
    <row r="125" spans="1:7" s="184" customFormat="1" ht="12.75" customHeight="1" hidden="1">
      <c r="A125" s="183"/>
      <c r="B125" s="186"/>
      <c r="C125" s="233"/>
      <c r="D125" s="235"/>
      <c r="E125" s="235"/>
      <c r="F125" s="235"/>
      <c r="G125" s="235"/>
    </row>
    <row r="126" spans="1:7" s="184" customFormat="1" ht="12.75" customHeight="1" hidden="1">
      <c r="A126" s="183"/>
      <c r="B126" s="186"/>
      <c r="C126" s="233"/>
      <c r="D126" s="235"/>
      <c r="E126" s="235"/>
      <c r="F126" s="235"/>
      <c r="G126" s="235"/>
    </row>
    <row r="127" spans="1:7" s="184" customFormat="1" ht="12.75" customHeight="1" hidden="1">
      <c r="A127" s="183"/>
      <c r="B127" s="186"/>
      <c r="C127" s="233"/>
      <c r="D127" s="235"/>
      <c r="E127" s="235"/>
      <c r="F127" s="235"/>
      <c r="G127" s="235"/>
    </row>
    <row r="128" spans="1:7" s="184" customFormat="1" ht="15.75" customHeight="1" thickBot="1">
      <c r="A128" s="183"/>
      <c r="B128" s="186"/>
      <c r="C128" s="233"/>
      <c r="D128" s="235"/>
      <c r="E128" s="235"/>
      <c r="F128" s="235"/>
      <c r="G128" s="235"/>
    </row>
    <row r="129" spans="1:7" s="184" customFormat="1" ht="15.75">
      <c r="A129" s="204" t="s">
        <v>26</v>
      </c>
      <c r="B129" s="205" t="s">
        <v>27</v>
      </c>
      <c r="C129" s="204" t="s">
        <v>29</v>
      </c>
      <c r="D129" s="204" t="s">
        <v>30</v>
      </c>
      <c r="E129" s="204" t="s">
        <v>30</v>
      </c>
      <c r="F129" s="204" t="s">
        <v>8</v>
      </c>
      <c r="G129" s="204" t="s">
        <v>278</v>
      </c>
    </row>
    <row r="130" spans="1:7" s="184" customFormat="1" ht="15.75" customHeight="1" thickBot="1">
      <c r="A130" s="206"/>
      <c r="B130" s="207"/>
      <c r="C130" s="208"/>
      <c r="D130" s="209" t="s">
        <v>32</v>
      </c>
      <c r="E130" s="209" t="s">
        <v>33</v>
      </c>
      <c r="F130" s="209" t="s">
        <v>34</v>
      </c>
      <c r="G130" s="209" t="s">
        <v>279</v>
      </c>
    </row>
    <row r="131" spans="1:7" s="184" customFormat="1" ht="16.5" thickTop="1">
      <c r="A131" s="210">
        <v>50</v>
      </c>
      <c r="B131" s="211"/>
      <c r="C131" s="212" t="s">
        <v>130</v>
      </c>
      <c r="D131" s="115"/>
      <c r="E131" s="113"/>
      <c r="F131" s="114"/>
      <c r="G131" s="115"/>
    </row>
    <row r="132" spans="1:7" s="184" customFormat="1" ht="14.25" customHeight="1">
      <c r="A132" s="210"/>
      <c r="B132" s="211"/>
      <c r="C132" s="212"/>
      <c r="D132" s="115"/>
      <c r="E132" s="113"/>
      <c r="F132" s="114"/>
      <c r="G132" s="115"/>
    </row>
    <row r="133" spans="1:7" s="184" customFormat="1" ht="15">
      <c r="A133" s="143"/>
      <c r="B133" s="217">
        <v>3541</v>
      </c>
      <c r="C133" s="143" t="s">
        <v>365</v>
      </c>
      <c r="D133" s="99">
        <v>350</v>
      </c>
      <c r="E133" s="66">
        <v>350</v>
      </c>
      <c r="F133" s="67">
        <v>175</v>
      </c>
      <c r="G133" s="141">
        <f aca="true" t="shared" si="3" ref="G133:G149">(F133/E133)*100</f>
        <v>50</v>
      </c>
    </row>
    <row r="134" spans="1:7" s="184" customFormat="1" ht="15">
      <c r="A134" s="143"/>
      <c r="B134" s="217">
        <v>3599</v>
      </c>
      <c r="C134" s="143" t="s">
        <v>366</v>
      </c>
      <c r="D134" s="99">
        <v>3</v>
      </c>
      <c r="E134" s="66">
        <v>3.1</v>
      </c>
      <c r="F134" s="67">
        <v>3</v>
      </c>
      <c r="G134" s="141">
        <f t="shared" si="3"/>
        <v>96.77419354838709</v>
      </c>
    </row>
    <row r="135" spans="1:7" s="184" customFormat="1" ht="15">
      <c r="A135" s="275"/>
      <c r="B135" s="217">
        <v>4329</v>
      </c>
      <c r="C135" s="143" t="s">
        <v>367</v>
      </c>
      <c r="D135" s="99">
        <v>45</v>
      </c>
      <c r="E135" s="66">
        <v>50</v>
      </c>
      <c r="F135" s="67">
        <v>7</v>
      </c>
      <c r="G135" s="141">
        <f t="shared" si="3"/>
        <v>14.000000000000002</v>
      </c>
    </row>
    <row r="136" spans="1:7" s="184" customFormat="1" ht="15">
      <c r="A136" s="143"/>
      <c r="B136" s="217">
        <v>4333</v>
      </c>
      <c r="C136" s="143" t="s">
        <v>368</v>
      </c>
      <c r="D136" s="99">
        <v>125</v>
      </c>
      <c r="E136" s="66">
        <v>125</v>
      </c>
      <c r="F136" s="67">
        <v>125</v>
      </c>
      <c r="G136" s="141">
        <f t="shared" si="3"/>
        <v>100</v>
      </c>
    </row>
    <row r="137" spans="1:7" s="184" customFormat="1" ht="15" customHeight="1" hidden="1">
      <c r="A137" s="143"/>
      <c r="B137" s="217">
        <v>4341</v>
      </c>
      <c r="C137" s="143" t="s">
        <v>369</v>
      </c>
      <c r="D137" s="99">
        <v>0</v>
      </c>
      <c r="E137" s="66">
        <v>0</v>
      </c>
      <c r="F137" s="67"/>
      <c r="G137" s="141" t="e">
        <f t="shared" si="3"/>
        <v>#DIV/0!</v>
      </c>
    </row>
    <row r="138" spans="1:7" s="184" customFormat="1" ht="15">
      <c r="A138" s="143"/>
      <c r="B138" s="217">
        <v>4342</v>
      </c>
      <c r="C138" s="143" t="s">
        <v>370</v>
      </c>
      <c r="D138" s="99">
        <v>20</v>
      </c>
      <c r="E138" s="66">
        <v>20</v>
      </c>
      <c r="F138" s="67">
        <v>0</v>
      </c>
      <c r="G138" s="141">
        <f t="shared" si="3"/>
        <v>0</v>
      </c>
    </row>
    <row r="139" spans="1:7" s="184" customFormat="1" ht="15">
      <c r="A139" s="143"/>
      <c r="B139" s="217">
        <v>4343</v>
      </c>
      <c r="C139" s="143" t="s">
        <v>371</v>
      </c>
      <c r="D139" s="99">
        <v>50</v>
      </c>
      <c r="E139" s="66">
        <v>50</v>
      </c>
      <c r="F139" s="67">
        <v>0</v>
      </c>
      <c r="G139" s="141">
        <f t="shared" si="3"/>
        <v>0</v>
      </c>
    </row>
    <row r="140" spans="1:7" s="184" customFormat="1" ht="15">
      <c r="A140" s="143"/>
      <c r="B140" s="217">
        <v>4349</v>
      </c>
      <c r="C140" s="143" t="s">
        <v>372</v>
      </c>
      <c r="D140" s="99">
        <v>470</v>
      </c>
      <c r="E140" s="66">
        <v>454.9</v>
      </c>
      <c r="F140" s="67">
        <v>375.5</v>
      </c>
      <c r="G140" s="141">
        <f t="shared" si="3"/>
        <v>82.54561442075182</v>
      </c>
    </row>
    <row r="141" spans="1:7" s="184" customFormat="1" ht="15">
      <c r="A141" s="275"/>
      <c r="B141" s="276">
        <v>4351</v>
      </c>
      <c r="C141" s="275" t="s">
        <v>373</v>
      </c>
      <c r="D141" s="99">
        <v>2018</v>
      </c>
      <c r="E141" s="66">
        <v>2023</v>
      </c>
      <c r="F141" s="67">
        <v>925</v>
      </c>
      <c r="G141" s="141">
        <f t="shared" si="3"/>
        <v>45.72417202174988</v>
      </c>
    </row>
    <row r="142" spans="1:7" s="184" customFormat="1" ht="15">
      <c r="A142" s="275"/>
      <c r="B142" s="276">
        <v>4356</v>
      </c>
      <c r="C142" s="275" t="s">
        <v>374</v>
      </c>
      <c r="D142" s="99">
        <v>550</v>
      </c>
      <c r="E142" s="66">
        <v>550</v>
      </c>
      <c r="F142" s="67">
        <v>275</v>
      </c>
      <c r="G142" s="141">
        <f t="shared" si="3"/>
        <v>50</v>
      </c>
    </row>
    <row r="143" spans="1:7" s="184" customFormat="1" ht="15">
      <c r="A143" s="275"/>
      <c r="B143" s="276">
        <v>4357</v>
      </c>
      <c r="C143" s="275" t="s">
        <v>375</v>
      </c>
      <c r="D143" s="99">
        <v>8200</v>
      </c>
      <c r="E143" s="66">
        <v>8200</v>
      </c>
      <c r="F143" s="67">
        <v>8200</v>
      </c>
      <c r="G143" s="141">
        <f t="shared" si="3"/>
        <v>100</v>
      </c>
    </row>
    <row r="144" spans="1:7" s="184" customFormat="1" ht="15">
      <c r="A144" s="275"/>
      <c r="B144" s="276">
        <v>4357</v>
      </c>
      <c r="C144" s="275" t="s">
        <v>376</v>
      </c>
      <c r="D144" s="99">
        <f>8695-8200</f>
        <v>495</v>
      </c>
      <c r="E144" s="66">
        <f>8695-8200</f>
        <v>495</v>
      </c>
      <c r="F144" s="67">
        <v>247.5</v>
      </c>
      <c r="G144" s="141">
        <f t="shared" si="3"/>
        <v>50</v>
      </c>
    </row>
    <row r="145" spans="1:7" s="184" customFormat="1" ht="15">
      <c r="A145" s="275"/>
      <c r="B145" s="277">
        <v>4359</v>
      </c>
      <c r="C145" s="278" t="s">
        <v>377</v>
      </c>
      <c r="D145" s="279">
        <v>82</v>
      </c>
      <c r="E145" s="70">
        <v>82</v>
      </c>
      <c r="F145" s="71">
        <v>82</v>
      </c>
      <c r="G145" s="141">
        <f t="shared" si="3"/>
        <v>100</v>
      </c>
    </row>
    <row r="146" spans="1:7" s="184" customFormat="1" ht="15">
      <c r="A146" s="143"/>
      <c r="B146" s="217">
        <v>4371</v>
      </c>
      <c r="C146" s="246" t="s">
        <v>378</v>
      </c>
      <c r="D146" s="99">
        <v>440</v>
      </c>
      <c r="E146" s="66">
        <v>440</v>
      </c>
      <c r="F146" s="67">
        <v>220</v>
      </c>
      <c r="G146" s="141">
        <f t="shared" si="3"/>
        <v>50</v>
      </c>
    </row>
    <row r="147" spans="1:7" s="184" customFormat="1" ht="15">
      <c r="A147" s="143"/>
      <c r="B147" s="217">
        <v>4374</v>
      </c>
      <c r="C147" s="143" t="s">
        <v>379</v>
      </c>
      <c r="D147" s="99">
        <v>250</v>
      </c>
      <c r="E147" s="66">
        <v>250</v>
      </c>
      <c r="F147" s="67">
        <v>250</v>
      </c>
      <c r="G147" s="141">
        <f t="shared" si="3"/>
        <v>100</v>
      </c>
    </row>
    <row r="148" spans="1:7" s="184" customFormat="1" ht="15">
      <c r="A148" s="275"/>
      <c r="B148" s="276">
        <v>4399</v>
      </c>
      <c r="C148" s="275" t="s">
        <v>380</v>
      </c>
      <c r="D148" s="279">
        <v>55</v>
      </c>
      <c r="E148" s="70">
        <v>100</v>
      </c>
      <c r="F148" s="71">
        <v>2.8</v>
      </c>
      <c r="G148" s="141">
        <f t="shared" si="3"/>
        <v>2.8</v>
      </c>
    </row>
    <row r="149" spans="1:7" s="184" customFormat="1" ht="15">
      <c r="A149" s="275"/>
      <c r="B149" s="276">
        <v>6402</v>
      </c>
      <c r="C149" s="275" t="s">
        <v>381</v>
      </c>
      <c r="D149" s="265">
        <v>50</v>
      </c>
      <c r="E149" s="266">
        <v>5</v>
      </c>
      <c r="F149" s="71">
        <v>0</v>
      </c>
      <c r="G149" s="141">
        <f t="shared" si="3"/>
        <v>0</v>
      </c>
    </row>
    <row r="150" spans="1:7" s="184" customFormat="1" ht="15" customHeight="1" hidden="1">
      <c r="A150" s="275"/>
      <c r="B150" s="276">
        <v>6409</v>
      </c>
      <c r="C150" s="275" t="s">
        <v>382</v>
      </c>
      <c r="D150" s="265">
        <v>0</v>
      </c>
      <c r="E150" s="266">
        <v>0</v>
      </c>
      <c r="F150" s="271"/>
      <c r="G150" s="141" t="e">
        <f>(#REF!/E150)*100</f>
        <v>#REF!</v>
      </c>
    </row>
    <row r="151" spans="1:7" s="184" customFormat="1" ht="15" customHeight="1" thickBot="1">
      <c r="A151" s="275"/>
      <c r="B151" s="276"/>
      <c r="C151" s="275"/>
      <c r="D151" s="265"/>
      <c r="E151" s="266"/>
      <c r="F151" s="271"/>
      <c r="G151" s="141"/>
    </row>
    <row r="152" spans="1:7" s="184" customFormat="1" ht="18.75" customHeight="1" thickBot="1" thickTop="1">
      <c r="A152" s="259"/>
      <c r="B152" s="228"/>
      <c r="C152" s="229" t="s">
        <v>383</v>
      </c>
      <c r="D152" s="230">
        <f>SUM(D133:D151)</f>
        <v>13203</v>
      </c>
      <c r="E152" s="231">
        <f>SUM(E133:E151)</f>
        <v>13198</v>
      </c>
      <c r="F152" s="232">
        <f>SUM(F133:F151)</f>
        <v>10887.8</v>
      </c>
      <c r="G152" s="230">
        <f>(F152/E152)*100</f>
        <v>82.49583270192453</v>
      </c>
    </row>
    <row r="153" spans="1:7" s="184" customFormat="1" ht="15.75" customHeight="1">
      <c r="A153" s="183"/>
      <c r="B153" s="186"/>
      <c r="C153" s="233"/>
      <c r="D153" s="234"/>
      <c r="E153" s="234"/>
      <c r="F153" s="234"/>
      <c r="G153" s="234"/>
    </row>
    <row r="154" spans="1:7" s="184" customFormat="1" ht="15.75" customHeight="1" hidden="1">
      <c r="A154" s="183"/>
      <c r="B154" s="186"/>
      <c r="C154" s="233"/>
      <c r="D154" s="235"/>
      <c r="E154" s="235"/>
      <c r="F154" s="235"/>
      <c r="G154" s="235"/>
    </row>
    <row r="155" spans="1:7" s="184" customFormat="1" ht="12.75" customHeight="1" hidden="1">
      <c r="A155" s="183"/>
      <c r="C155" s="186"/>
      <c r="D155" s="235"/>
      <c r="E155" s="235"/>
      <c r="F155" s="235"/>
      <c r="G155" s="235"/>
    </row>
    <row r="156" spans="1:7" s="184" customFormat="1" ht="12.75" customHeight="1" hidden="1">
      <c r="A156" s="183"/>
      <c r="B156" s="186"/>
      <c r="C156" s="233"/>
      <c r="D156" s="235"/>
      <c r="E156" s="235"/>
      <c r="F156" s="235"/>
      <c r="G156" s="235"/>
    </row>
    <row r="157" spans="1:7" s="184" customFormat="1" ht="12.75" customHeight="1" hidden="1">
      <c r="A157" s="183"/>
      <c r="B157" s="186"/>
      <c r="C157" s="233"/>
      <c r="D157" s="235"/>
      <c r="E157" s="235"/>
      <c r="F157" s="235"/>
      <c r="G157" s="235"/>
    </row>
    <row r="158" spans="1:7" s="184" customFormat="1" ht="12.75" customHeight="1" hidden="1">
      <c r="A158" s="183"/>
      <c r="B158" s="186"/>
      <c r="C158" s="233"/>
      <c r="D158" s="235"/>
      <c r="E158" s="235"/>
      <c r="F158" s="235"/>
      <c r="G158" s="235"/>
    </row>
    <row r="159" spans="1:7" s="184" customFormat="1" ht="12.75" customHeight="1" hidden="1">
      <c r="A159" s="183"/>
      <c r="B159" s="186"/>
      <c r="C159" s="233"/>
      <c r="D159" s="235"/>
      <c r="E159" s="235"/>
      <c r="F159" s="235"/>
      <c r="G159" s="235"/>
    </row>
    <row r="160" spans="1:7" s="184" customFormat="1" ht="12.75" customHeight="1" hidden="1">
      <c r="A160" s="183"/>
      <c r="B160" s="186"/>
      <c r="C160" s="233"/>
      <c r="D160" s="235"/>
      <c r="E160" s="235"/>
      <c r="F160" s="235"/>
      <c r="G160" s="235"/>
    </row>
    <row r="161" spans="1:7" s="184" customFormat="1" ht="12.75" customHeight="1" hidden="1">
      <c r="A161" s="183"/>
      <c r="B161" s="186"/>
      <c r="C161" s="233"/>
      <c r="D161" s="235"/>
      <c r="E161" s="194"/>
      <c r="F161" s="194"/>
      <c r="G161" s="194"/>
    </row>
    <row r="162" spans="1:7" s="184" customFormat="1" ht="12.75" customHeight="1" hidden="1">
      <c r="A162" s="183"/>
      <c r="B162" s="186"/>
      <c r="C162" s="233"/>
      <c r="D162" s="235"/>
      <c r="E162" s="235"/>
      <c r="F162" s="235"/>
      <c r="G162" s="235"/>
    </row>
    <row r="163" spans="1:7" s="184" customFormat="1" ht="12.75" customHeight="1" hidden="1">
      <c r="A163" s="183"/>
      <c r="B163" s="186"/>
      <c r="C163" s="233"/>
      <c r="D163" s="235"/>
      <c r="E163" s="235"/>
      <c r="F163" s="235"/>
      <c r="G163" s="235"/>
    </row>
    <row r="164" spans="1:7" s="184" customFormat="1" ht="18" customHeight="1" hidden="1">
      <c r="A164" s="183"/>
      <c r="B164" s="186"/>
      <c r="C164" s="233"/>
      <c r="D164" s="235"/>
      <c r="E164" s="194"/>
      <c r="F164" s="194"/>
      <c r="G164" s="194"/>
    </row>
    <row r="165" spans="1:7" s="184" customFormat="1" ht="15.75" customHeight="1" thickBot="1">
      <c r="A165" s="183"/>
      <c r="B165" s="186"/>
      <c r="C165" s="233"/>
      <c r="D165" s="235"/>
      <c r="E165" s="200"/>
      <c r="F165" s="200"/>
      <c r="G165" s="200"/>
    </row>
    <row r="166" spans="1:7" s="184" customFormat="1" ht="15.75">
      <c r="A166" s="204" t="s">
        <v>26</v>
      </c>
      <c r="B166" s="205" t="s">
        <v>27</v>
      </c>
      <c r="C166" s="204" t="s">
        <v>29</v>
      </c>
      <c r="D166" s="204" t="s">
        <v>30</v>
      </c>
      <c r="E166" s="204" t="s">
        <v>30</v>
      </c>
      <c r="F166" s="204" t="s">
        <v>8</v>
      </c>
      <c r="G166" s="204" t="s">
        <v>278</v>
      </c>
    </row>
    <row r="167" spans="1:7" s="184" customFormat="1" ht="15.75" customHeight="1" thickBot="1">
      <c r="A167" s="206"/>
      <c r="B167" s="207"/>
      <c r="C167" s="208"/>
      <c r="D167" s="209" t="s">
        <v>32</v>
      </c>
      <c r="E167" s="209" t="s">
        <v>33</v>
      </c>
      <c r="F167" s="209" t="s">
        <v>34</v>
      </c>
      <c r="G167" s="209" t="s">
        <v>279</v>
      </c>
    </row>
    <row r="168" spans="1:7" s="184" customFormat="1" ht="16.5" thickTop="1">
      <c r="A168" s="210">
        <v>60</v>
      </c>
      <c r="B168" s="211"/>
      <c r="C168" s="212" t="s">
        <v>146</v>
      </c>
      <c r="D168" s="115"/>
      <c r="E168" s="113"/>
      <c r="F168" s="114"/>
      <c r="G168" s="115"/>
    </row>
    <row r="169" spans="1:7" s="184" customFormat="1" ht="15.75">
      <c r="A169" s="137"/>
      <c r="B169" s="216"/>
      <c r="C169" s="137"/>
      <c r="D169" s="141"/>
      <c r="E169" s="142"/>
      <c r="F169" s="140"/>
      <c r="G169" s="141"/>
    </row>
    <row r="170" spans="1:7" s="184" customFormat="1" ht="15">
      <c r="A170" s="143"/>
      <c r="B170" s="217">
        <v>1014</v>
      </c>
      <c r="C170" s="143" t="s">
        <v>384</v>
      </c>
      <c r="D170" s="65">
        <v>600</v>
      </c>
      <c r="E170" s="66">
        <v>600</v>
      </c>
      <c r="F170" s="67">
        <v>139.5</v>
      </c>
      <c r="G170" s="141">
        <f aca="true" t="shared" si="4" ref="G170:G183">(F170/E170)*100</f>
        <v>23.25</v>
      </c>
    </row>
    <row r="171" spans="1:7" s="184" customFormat="1" ht="15" customHeight="1" hidden="1">
      <c r="A171" s="275"/>
      <c r="B171" s="276">
        <v>1031</v>
      </c>
      <c r="C171" s="275" t="s">
        <v>385</v>
      </c>
      <c r="D171" s="69"/>
      <c r="E171" s="70"/>
      <c r="F171" s="71"/>
      <c r="G171" s="141" t="e">
        <f t="shared" si="4"/>
        <v>#DIV/0!</v>
      </c>
    </row>
    <row r="172" spans="1:7" s="184" customFormat="1" ht="15" hidden="1">
      <c r="A172" s="143"/>
      <c r="B172" s="217">
        <v>1036</v>
      </c>
      <c r="C172" s="143" t="s">
        <v>386</v>
      </c>
      <c r="D172" s="65">
        <v>0</v>
      </c>
      <c r="E172" s="66">
        <v>0</v>
      </c>
      <c r="F172" s="67"/>
      <c r="G172" s="141" t="e">
        <f t="shared" si="4"/>
        <v>#DIV/0!</v>
      </c>
    </row>
    <row r="173" spans="1:7" s="184" customFormat="1" ht="15" customHeight="1" hidden="1">
      <c r="A173" s="275"/>
      <c r="B173" s="276">
        <v>1037</v>
      </c>
      <c r="C173" s="275" t="s">
        <v>387</v>
      </c>
      <c r="D173" s="69">
        <v>0</v>
      </c>
      <c r="E173" s="70">
        <v>0</v>
      </c>
      <c r="F173" s="71"/>
      <c r="G173" s="141" t="e">
        <f t="shared" si="4"/>
        <v>#DIV/0!</v>
      </c>
    </row>
    <row r="174" spans="1:7" s="184" customFormat="1" ht="15" hidden="1">
      <c r="A174" s="275"/>
      <c r="B174" s="276">
        <v>1039</v>
      </c>
      <c r="C174" s="275" t="s">
        <v>388</v>
      </c>
      <c r="D174" s="69">
        <v>0</v>
      </c>
      <c r="E174" s="70"/>
      <c r="F174" s="71"/>
      <c r="G174" s="141" t="e">
        <f t="shared" si="4"/>
        <v>#DIV/0!</v>
      </c>
    </row>
    <row r="175" spans="1:7" s="184" customFormat="1" ht="15" customHeight="1" hidden="1">
      <c r="A175" s="143"/>
      <c r="B175" s="217">
        <v>2331</v>
      </c>
      <c r="C175" s="143" t="s">
        <v>389</v>
      </c>
      <c r="D175" s="65">
        <v>0</v>
      </c>
      <c r="E175" s="66"/>
      <c r="F175" s="67"/>
      <c r="G175" s="141" t="e">
        <f t="shared" si="4"/>
        <v>#DIV/0!</v>
      </c>
    </row>
    <row r="176" spans="1:7" s="184" customFormat="1" ht="15" customHeight="1" hidden="1">
      <c r="A176" s="143"/>
      <c r="B176" s="217">
        <v>2339</v>
      </c>
      <c r="C176" s="143" t="s">
        <v>390</v>
      </c>
      <c r="D176" s="65">
        <v>0</v>
      </c>
      <c r="E176" s="66"/>
      <c r="F176" s="67"/>
      <c r="G176" s="141" t="e">
        <f t="shared" si="4"/>
        <v>#DIV/0!</v>
      </c>
    </row>
    <row r="177" spans="1:7" s="184" customFormat="1" ht="15" customHeight="1" hidden="1">
      <c r="A177" s="143"/>
      <c r="B177" s="217">
        <v>2399</v>
      </c>
      <c r="C177" s="143" t="s">
        <v>391</v>
      </c>
      <c r="D177" s="65">
        <v>0</v>
      </c>
      <c r="E177" s="66"/>
      <c r="F177" s="67"/>
      <c r="G177" s="141" t="e">
        <f t="shared" si="4"/>
        <v>#DIV/0!</v>
      </c>
    </row>
    <row r="178" spans="1:7" s="184" customFormat="1" ht="15" customHeight="1" hidden="1">
      <c r="A178" s="143"/>
      <c r="B178" s="217">
        <v>3728</v>
      </c>
      <c r="C178" s="143" t="s">
        <v>392</v>
      </c>
      <c r="D178" s="65"/>
      <c r="E178" s="66"/>
      <c r="F178" s="67"/>
      <c r="G178" s="141" t="e">
        <f t="shared" si="4"/>
        <v>#DIV/0!</v>
      </c>
    </row>
    <row r="179" spans="1:7" s="184" customFormat="1" ht="15" customHeight="1" hidden="1">
      <c r="A179" s="275"/>
      <c r="B179" s="276">
        <v>3729</v>
      </c>
      <c r="C179" s="275" t="s">
        <v>393</v>
      </c>
      <c r="D179" s="69"/>
      <c r="E179" s="70"/>
      <c r="F179" s="71"/>
      <c r="G179" s="141" t="e">
        <f t="shared" si="4"/>
        <v>#DIV/0!</v>
      </c>
    </row>
    <row r="180" spans="1:7" s="184" customFormat="1" ht="15">
      <c r="A180" s="275"/>
      <c r="B180" s="276">
        <v>1070</v>
      </c>
      <c r="C180" s="275" t="s">
        <v>394</v>
      </c>
      <c r="D180" s="69">
        <v>10</v>
      </c>
      <c r="E180" s="70">
        <v>10</v>
      </c>
      <c r="F180" s="71">
        <v>7</v>
      </c>
      <c r="G180" s="141">
        <f t="shared" si="4"/>
        <v>70</v>
      </c>
    </row>
    <row r="181" spans="1:7" s="184" customFormat="1" ht="15">
      <c r="A181" s="275"/>
      <c r="B181" s="276">
        <v>2331</v>
      </c>
      <c r="C181" s="275" t="s">
        <v>395</v>
      </c>
      <c r="D181" s="69">
        <v>800</v>
      </c>
      <c r="E181" s="70">
        <v>800</v>
      </c>
      <c r="F181" s="67">
        <v>0</v>
      </c>
      <c r="G181" s="141">
        <f t="shared" si="4"/>
        <v>0</v>
      </c>
    </row>
    <row r="182" spans="1:7" s="184" customFormat="1" ht="15">
      <c r="A182" s="275"/>
      <c r="B182" s="276">
        <v>3739</v>
      </c>
      <c r="C182" s="275" t="s">
        <v>396</v>
      </c>
      <c r="D182" s="65">
        <v>50</v>
      </c>
      <c r="E182" s="66">
        <v>50</v>
      </c>
      <c r="F182" s="67">
        <v>3.7</v>
      </c>
      <c r="G182" s="141">
        <f t="shared" si="4"/>
        <v>7.400000000000001</v>
      </c>
    </row>
    <row r="183" spans="1:7" s="184" customFormat="1" ht="15">
      <c r="A183" s="143"/>
      <c r="B183" s="217">
        <v>3749</v>
      </c>
      <c r="C183" s="143" t="s">
        <v>397</v>
      </c>
      <c r="D183" s="65">
        <v>50</v>
      </c>
      <c r="E183" s="66">
        <v>50</v>
      </c>
      <c r="F183" s="67">
        <v>8</v>
      </c>
      <c r="G183" s="141">
        <f t="shared" si="4"/>
        <v>16</v>
      </c>
    </row>
    <row r="184" spans="1:7" s="184" customFormat="1" ht="15" hidden="1">
      <c r="A184" s="143"/>
      <c r="B184" s="217">
        <v>3749</v>
      </c>
      <c r="C184" s="143" t="s">
        <v>398</v>
      </c>
      <c r="D184" s="65">
        <v>0</v>
      </c>
      <c r="E184" s="66">
        <v>0</v>
      </c>
      <c r="F184" s="67"/>
      <c r="G184" s="141" t="e">
        <f>(#REF!/E184)*100</f>
        <v>#REF!</v>
      </c>
    </row>
    <row r="185" spans="1:7" s="184" customFormat="1" ht="15.75" thickBot="1">
      <c r="A185" s="221"/>
      <c r="B185" s="280"/>
      <c r="C185" s="221"/>
      <c r="D185" s="265"/>
      <c r="E185" s="266"/>
      <c r="F185" s="271"/>
      <c r="G185" s="265"/>
    </row>
    <row r="186" spans="1:7" s="184" customFormat="1" ht="18.75" customHeight="1" thickBot="1" thickTop="1">
      <c r="A186" s="227"/>
      <c r="B186" s="281"/>
      <c r="C186" s="282" t="s">
        <v>399</v>
      </c>
      <c r="D186" s="230">
        <f>SUM(D168:D185)</f>
        <v>1510</v>
      </c>
      <c r="E186" s="231">
        <f>SUM(E168:E185)</f>
        <v>1510</v>
      </c>
      <c r="F186" s="232">
        <f>SUM(F168:F185)</f>
        <v>158.2</v>
      </c>
      <c r="G186" s="230">
        <f>(F186/E186)*100</f>
        <v>10.476821192052979</v>
      </c>
    </row>
    <row r="187" spans="1:7" s="184" customFormat="1" ht="12.75" customHeight="1">
      <c r="A187" s="183"/>
      <c r="B187" s="186"/>
      <c r="C187" s="233"/>
      <c r="D187" s="235"/>
      <c r="E187" s="235"/>
      <c r="F187" s="235"/>
      <c r="G187" s="235"/>
    </row>
    <row r="188" spans="1:7" s="184" customFormat="1" ht="12.75" customHeight="1" hidden="1">
      <c r="A188" s="183"/>
      <c r="B188" s="186"/>
      <c r="C188" s="233"/>
      <c r="D188" s="235"/>
      <c r="E188" s="235"/>
      <c r="F188" s="235"/>
      <c r="G188" s="235"/>
    </row>
    <row r="189" spans="1:7" s="184" customFormat="1" ht="12.75" customHeight="1" hidden="1">
      <c r="A189" s="183"/>
      <c r="B189" s="186"/>
      <c r="C189" s="233"/>
      <c r="D189" s="235"/>
      <c r="E189" s="235"/>
      <c r="F189" s="235"/>
      <c r="G189" s="235"/>
    </row>
    <row r="190" spans="1:7" s="184" customFormat="1" ht="12.75" customHeight="1" hidden="1">
      <c r="A190" s="183"/>
      <c r="B190" s="186"/>
      <c r="C190" s="233"/>
      <c r="D190" s="235"/>
      <c r="E190" s="235"/>
      <c r="F190" s="235"/>
      <c r="G190" s="235"/>
    </row>
    <row r="191" s="184" customFormat="1" ht="12.75" customHeight="1" hidden="1">
      <c r="B191" s="236"/>
    </row>
    <row r="192" s="184" customFormat="1" ht="12.75" customHeight="1" hidden="1">
      <c r="B192" s="236"/>
    </row>
    <row r="193" s="184" customFormat="1" ht="12.75" customHeight="1" thickBot="1">
      <c r="B193" s="236"/>
    </row>
    <row r="194" spans="1:7" s="184" customFormat="1" ht="15.75">
      <c r="A194" s="204" t="s">
        <v>26</v>
      </c>
      <c r="B194" s="205" t="s">
        <v>27</v>
      </c>
      <c r="C194" s="204" t="s">
        <v>29</v>
      </c>
      <c r="D194" s="204" t="s">
        <v>30</v>
      </c>
      <c r="E194" s="204" t="s">
        <v>30</v>
      </c>
      <c r="F194" s="204" t="s">
        <v>8</v>
      </c>
      <c r="G194" s="204" t="s">
        <v>278</v>
      </c>
    </row>
    <row r="195" spans="1:7" s="184" customFormat="1" ht="15.75" customHeight="1" thickBot="1">
      <c r="A195" s="206"/>
      <c r="B195" s="207"/>
      <c r="C195" s="208"/>
      <c r="D195" s="209" t="s">
        <v>32</v>
      </c>
      <c r="E195" s="209" t="s">
        <v>33</v>
      </c>
      <c r="F195" s="209" t="s">
        <v>34</v>
      </c>
      <c r="G195" s="209" t="s">
        <v>279</v>
      </c>
    </row>
    <row r="196" spans="1:7" s="184" customFormat="1" ht="16.5" thickTop="1">
      <c r="A196" s="210">
        <v>80</v>
      </c>
      <c r="B196" s="210"/>
      <c r="C196" s="212" t="s">
        <v>160</v>
      </c>
      <c r="D196" s="115"/>
      <c r="E196" s="113"/>
      <c r="F196" s="114"/>
      <c r="G196" s="115"/>
    </row>
    <row r="197" spans="1:7" s="184" customFormat="1" ht="15.75">
      <c r="A197" s="137"/>
      <c r="B197" s="263"/>
      <c r="C197" s="137"/>
      <c r="D197" s="141"/>
      <c r="E197" s="142"/>
      <c r="F197" s="140"/>
      <c r="G197" s="141"/>
    </row>
    <row r="198" spans="1:7" s="184" customFormat="1" ht="15">
      <c r="A198" s="143"/>
      <c r="B198" s="264">
        <v>2219</v>
      </c>
      <c r="C198" s="143" t="s">
        <v>400</v>
      </c>
      <c r="D198" s="147">
        <v>3070</v>
      </c>
      <c r="E198" s="66">
        <v>3070</v>
      </c>
      <c r="F198" s="67">
        <v>1921.1</v>
      </c>
      <c r="G198" s="141">
        <f>(F198/E198)*100</f>
        <v>62.576547231270354</v>
      </c>
    </row>
    <row r="199" spans="1:82" s="183" customFormat="1" ht="15">
      <c r="A199" s="143"/>
      <c r="B199" s="264">
        <v>2221</v>
      </c>
      <c r="C199" s="143" t="s">
        <v>401</v>
      </c>
      <c r="D199" s="147">
        <v>16180</v>
      </c>
      <c r="E199" s="66">
        <v>16180</v>
      </c>
      <c r="F199" s="67">
        <v>8709.8</v>
      </c>
      <c r="G199" s="141">
        <f>(F199/E199)*100</f>
        <v>53.83065512978986</v>
      </c>
      <c r="H199" s="184"/>
      <c r="I199" s="184"/>
      <c r="J199" s="184"/>
      <c r="K199" s="184"/>
      <c r="L199" s="184"/>
      <c r="M199" s="184"/>
      <c r="N199" s="184"/>
      <c r="O199" s="184"/>
      <c r="P199" s="184"/>
      <c r="Q199" s="184"/>
      <c r="R199" s="184"/>
      <c r="S199" s="184"/>
      <c r="T199" s="184"/>
      <c r="U199" s="184"/>
      <c r="V199" s="184"/>
      <c r="W199" s="184"/>
      <c r="X199" s="184"/>
      <c r="Y199" s="184"/>
      <c r="Z199" s="184"/>
      <c r="AA199" s="184"/>
      <c r="AB199" s="184"/>
      <c r="AC199" s="184"/>
      <c r="AD199" s="184"/>
      <c r="AE199" s="184"/>
      <c r="AF199" s="184"/>
      <c r="AG199" s="184"/>
      <c r="AH199" s="184"/>
      <c r="AI199" s="184"/>
      <c r="AJ199" s="184"/>
      <c r="AK199" s="184"/>
      <c r="AL199" s="184"/>
      <c r="AM199" s="184"/>
      <c r="AN199" s="184"/>
      <c r="AO199" s="184"/>
      <c r="AP199" s="184"/>
      <c r="AQ199" s="184"/>
      <c r="AR199" s="184"/>
      <c r="AS199" s="184"/>
      <c r="AT199" s="184"/>
      <c r="AU199" s="184"/>
      <c r="AV199" s="184"/>
      <c r="AW199" s="184"/>
      <c r="AX199" s="184"/>
      <c r="AY199" s="184"/>
      <c r="AZ199" s="184"/>
      <c r="BA199" s="184"/>
      <c r="BB199" s="184"/>
      <c r="BC199" s="184"/>
      <c r="BD199" s="184"/>
      <c r="BE199" s="184"/>
      <c r="BF199" s="184"/>
      <c r="BG199" s="184"/>
      <c r="BH199" s="184"/>
      <c r="BI199" s="184"/>
      <c r="BJ199" s="184"/>
      <c r="BK199" s="184"/>
      <c r="BL199" s="184"/>
      <c r="BM199" s="184"/>
      <c r="BN199" s="184"/>
      <c r="BO199" s="184"/>
      <c r="BP199" s="184"/>
      <c r="BQ199" s="184"/>
      <c r="BR199" s="184"/>
      <c r="BS199" s="184"/>
      <c r="BT199" s="184"/>
      <c r="BU199" s="184"/>
      <c r="BV199" s="184"/>
      <c r="BW199" s="184"/>
      <c r="BX199" s="184"/>
      <c r="BY199" s="184"/>
      <c r="BZ199" s="184"/>
      <c r="CA199" s="184"/>
      <c r="CB199" s="184"/>
      <c r="CC199" s="184"/>
      <c r="CD199" s="184"/>
    </row>
    <row r="200" spans="1:82" s="183" customFormat="1" ht="15">
      <c r="A200" s="143"/>
      <c r="B200" s="264">
        <v>2232</v>
      </c>
      <c r="C200" s="143" t="s">
        <v>402</v>
      </c>
      <c r="D200" s="65">
        <v>200</v>
      </c>
      <c r="E200" s="66">
        <v>260</v>
      </c>
      <c r="F200" s="67">
        <v>260</v>
      </c>
      <c r="G200" s="141">
        <f>(F200/E200)*100</f>
        <v>100</v>
      </c>
      <c r="H200" s="184"/>
      <c r="I200" s="184"/>
      <c r="J200" s="184"/>
      <c r="K200" s="184"/>
      <c r="L200" s="184"/>
      <c r="M200" s="184"/>
      <c r="N200" s="184"/>
      <c r="O200" s="184"/>
      <c r="P200" s="184"/>
      <c r="Q200" s="184"/>
      <c r="R200" s="184"/>
      <c r="S200" s="184"/>
      <c r="T200" s="184"/>
      <c r="U200" s="184"/>
      <c r="V200" s="184"/>
      <c r="W200" s="184"/>
      <c r="X200" s="184"/>
      <c r="Y200" s="184"/>
      <c r="Z200" s="184"/>
      <c r="AA200" s="184"/>
      <c r="AB200" s="184"/>
      <c r="AC200" s="184"/>
      <c r="AD200" s="184"/>
      <c r="AE200" s="184"/>
      <c r="AF200" s="184"/>
      <c r="AG200" s="184"/>
      <c r="AH200" s="184"/>
      <c r="AI200" s="184"/>
      <c r="AJ200" s="184"/>
      <c r="AK200" s="184"/>
      <c r="AL200" s="184"/>
      <c r="AM200" s="184"/>
      <c r="AN200" s="184"/>
      <c r="AO200" s="184"/>
      <c r="AP200" s="184"/>
      <c r="AQ200" s="184"/>
      <c r="AR200" s="184"/>
      <c r="AS200" s="184"/>
      <c r="AT200" s="184"/>
      <c r="AU200" s="184"/>
      <c r="AV200" s="184"/>
      <c r="AW200" s="184"/>
      <c r="AX200" s="184"/>
      <c r="AY200" s="184"/>
      <c r="AZ200" s="184"/>
      <c r="BA200" s="184"/>
      <c r="BB200" s="184"/>
      <c r="BC200" s="184"/>
      <c r="BD200" s="184"/>
      <c r="BE200" s="184"/>
      <c r="BF200" s="184"/>
      <c r="BG200" s="184"/>
      <c r="BH200" s="184"/>
      <c r="BI200" s="184"/>
      <c r="BJ200" s="184"/>
      <c r="BK200" s="184"/>
      <c r="BL200" s="184"/>
      <c r="BM200" s="184"/>
      <c r="BN200" s="184"/>
      <c r="BO200" s="184"/>
      <c r="BP200" s="184"/>
      <c r="BQ200" s="184"/>
      <c r="BR200" s="184"/>
      <c r="BS200" s="184"/>
      <c r="BT200" s="184"/>
      <c r="BU200" s="184"/>
      <c r="BV200" s="184"/>
      <c r="BW200" s="184"/>
      <c r="BX200" s="184"/>
      <c r="BY200" s="184"/>
      <c r="BZ200" s="184"/>
      <c r="CA200" s="184"/>
      <c r="CB200" s="184"/>
      <c r="CC200" s="184"/>
      <c r="CD200" s="184"/>
    </row>
    <row r="201" spans="1:82" s="183" customFormat="1" ht="15">
      <c r="A201" s="275"/>
      <c r="B201" s="267">
        <v>6171</v>
      </c>
      <c r="C201" s="275" t="s">
        <v>403</v>
      </c>
      <c r="D201" s="141">
        <v>0</v>
      </c>
      <c r="E201" s="142">
        <v>0</v>
      </c>
      <c r="F201" s="140">
        <v>27</v>
      </c>
      <c r="G201" s="141" t="e">
        <f>(F201/E201)*100</f>
        <v>#DIV/0!</v>
      </c>
      <c r="H201" s="184"/>
      <c r="I201" s="184"/>
      <c r="J201" s="184"/>
      <c r="K201" s="184"/>
      <c r="L201" s="184"/>
      <c r="M201" s="184"/>
      <c r="N201" s="184"/>
      <c r="O201" s="184"/>
      <c r="P201" s="184"/>
      <c r="Q201" s="184"/>
      <c r="R201" s="184"/>
      <c r="S201" s="184"/>
      <c r="T201" s="184"/>
      <c r="U201" s="184"/>
      <c r="V201" s="184"/>
      <c r="W201" s="184"/>
      <c r="X201" s="184"/>
      <c r="Y201" s="184"/>
      <c r="Z201" s="184"/>
      <c r="AA201" s="184"/>
      <c r="AB201" s="184"/>
      <c r="AC201" s="184"/>
      <c r="AD201" s="184"/>
      <c r="AE201" s="184"/>
      <c r="AF201" s="184"/>
      <c r="AG201" s="184"/>
      <c r="AH201" s="184"/>
      <c r="AI201" s="184"/>
      <c r="AJ201" s="184"/>
      <c r="AK201" s="184"/>
      <c r="AL201" s="184"/>
      <c r="AM201" s="184"/>
      <c r="AN201" s="184"/>
      <c r="AO201" s="184"/>
      <c r="AP201" s="184"/>
      <c r="AQ201" s="184"/>
      <c r="AR201" s="184"/>
      <c r="AS201" s="184"/>
      <c r="AT201" s="184"/>
      <c r="AU201" s="184"/>
      <c r="AV201" s="184"/>
      <c r="AW201" s="184"/>
      <c r="AX201" s="184"/>
      <c r="AY201" s="184"/>
      <c r="AZ201" s="184"/>
      <c r="BA201" s="184"/>
      <c r="BB201" s="184"/>
      <c r="BC201" s="184"/>
      <c r="BD201" s="184"/>
      <c r="BE201" s="184"/>
      <c r="BF201" s="184"/>
      <c r="BG201" s="184"/>
      <c r="BH201" s="184"/>
      <c r="BI201" s="184"/>
      <c r="BJ201" s="184"/>
      <c r="BK201" s="184"/>
      <c r="BL201" s="184"/>
      <c r="BM201" s="184"/>
      <c r="BN201" s="184"/>
      <c r="BO201" s="184"/>
      <c r="BP201" s="184"/>
      <c r="BQ201" s="184"/>
      <c r="BR201" s="184"/>
      <c r="BS201" s="184"/>
      <c r="BT201" s="184"/>
      <c r="BU201" s="184"/>
      <c r="BV201" s="184"/>
      <c r="BW201" s="184"/>
      <c r="BX201" s="184"/>
      <c r="BY201" s="184"/>
      <c r="BZ201" s="184"/>
      <c r="CA201" s="184"/>
      <c r="CB201" s="184"/>
      <c r="CC201" s="184"/>
      <c r="CD201" s="184"/>
    </row>
    <row r="202" spans="1:82" s="183" customFormat="1" ht="15.75" thickBot="1">
      <c r="A202" s="270"/>
      <c r="B202" s="269"/>
      <c r="C202" s="270"/>
      <c r="D202" s="224"/>
      <c r="E202" s="225"/>
      <c r="F202" s="226"/>
      <c r="G202" s="224"/>
      <c r="H202" s="184"/>
      <c r="I202" s="184"/>
      <c r="J202" s="184"/>
      <c r="K202" s="184"/>
      <c r="L202" s="184"/>
      <c r="M202" s="184"/>
      <c r="N202" s="184"/>
      <c r="O202" s="184"/>
      <c r="P202" s="184"/>
      <c r="Q202" s="184"/>
      <c r="R202" s="184"/>
      <c r="S202" s="184"/>
      <c r="T202" s="184"/>
      <c r="U202" s="184"/>
      <c r="V202" s="184"/>
      <c r="W202" s="184"/>
      <c r="X202" s="184"/>
      <c r="Y202" s="184"/>
      <c r="Z202" s="184"/>
      <c r="AA202" s="184"/>
      <c r="AB202" s="184"/>
      <c r="AC202" s="184"/>
      <c r="AD202" s="184"/>
      <c r="AE202" s="184"/>
      <c r="AF202" s="184"/>
      <c r="AG202" s="184"/>
      <c r="AH202" s="184"/>
      <c r="AI202" s="184"/>
      <c r="AJ202" s="184"/>
      <c r="AK202" s="184"/>
      <c r="AL202" s="184"/>
      <c r="AM202" s="184"/>
      <c r="AN202" s="184"/>
      <c r="AO202" s="184"/>
      <c r="AP202" s="184"/>
      <c r="AQ202" s="184"/>
      <c r="AR202" s="184"/>
      <c r="AS202" s="184"/>
      <c r="AT202" s="184"/>
      <c r="AU202" s="184"/>
      <c r="AV202" s="184"/>
      <c r="AW202" s="184"/>
      <c r="AX202" s="184"/>
      <c r="AY202" s="184"/>
      <c r="AZ202" s="184"/>
      <c r="BA202" s="184"/>
      <c r="BB202" s="184"/>
      <c r="BC202" s="184"/>
      <c r="BD202" s="184"/>
      <c r="BE202" s="184"/>
      <c r="BF202" s="184"/>
      <c r="BG202" s="184"/>
      <c r="BH202" s="184"/>
      <c r="BI202" s="184"/>
      <c r="BJ202" s="184"/>
      <c r="BK202" s="184"/>
      <c r="BL202" s="184"/>
      <c r="BM202" s="184"/>
      <c r="BN202" s="184"/>
      <c r="BO202" s="184"/>
      <c r="BP202" s="184"/>
      <c r="BQ202" s="184"/>
      <c r="BR202" s="184"/>
      <c r="BS202" s="184"/>
      <c r="BT202" s="184"/>
      <c r="BU202" s="184"/>
      <c r="BV202" s="184"/>
      <c r="BW202" s="184"/>
      <c r="BX202" s="184"/>
      <c r="BY202" s="184"/>
      <c r="BZ202" s="184"/>
      <c r="CA202" s="184"/>
      <c r="CB202" s="184"/>
      <c r="CC202" s="184"/>
      <c r="CD202" s="184"/>
    </row>
    <row r="203" spans="1:82" s="183" customFormat="1" ht="18.75" customHeight="1" thickBot="1" thickTop="1">
      <c r="A203" s="227"/>
      <c r="B203" s="283"/>
      <c r="C203" s="282" t="s">
        <v>404</v>
      </c>
      <c r="D203" s="230">
        <f>SUM(D198:D201)</f>
        <v>19450</v>
      </c>
      <c r="E203" s="231">
        <f>SUM(E198:E201)</f>
        <v>19510</v>
      </c>
      <c r="F203" s="232">
        <f>SUM(F198:F201)</f>
        <v>10917.9</v>
      </c>
      <c r="G203" s="230">
        <f>(F203/E203)*100</f>
        <v>55.960533059969244</v>
      </c>
      <c r="H203" s="184"/>
      <c r="I203" s="184"/>
      <c r="J203" s="184"/>
      <c r="K203" s="184"/>
      <c r="L203" s="184"/>
      <c r="M203" s="184"/>
      <c r="N203" s="184"/>
      <c r="O203" s="184"/>
      <c r="P203" s="184"/>
      <c r="Q203" s="184"/>
      <c r="R203" s="184"/>
      <c r="S203" s="184"/>
      <c r="T203" s="184"/>
      <c r="U203" s="184"/>
      <c r="V203" s="184"/>
      <c r="W203" s="184"/>
      <c r="X203" s="184"/>
      <c r="Y203" s="184"/>
      <c r="Z203" s="184"/>
      <c r="AA203" s="184"/>
      <c r="AB203" s="184"/>
      <c r="AC203" s="184"/>
      <c r="AD203" s="184"/>
      <c r="AE203" s="184"/>
      <c r="AF203" s="184"/>
      <c r="AG203" s="184"/>
      <c r="AH203" s="184"/>
      <c r="AI203" s="184"/>
      <c r="AJ203" s="184"/>
      <c r="AK203" s="184"/>
      <c r="AL203" s="184"/>
      <c r="AM203" s="184"/>
      <c r="AN203" s="184"/>
      <c r="AO203" s="184"/>
      <c r="AP203" s="184"/>
      <c r="AQ203" s="184"/>
      <c r="AR203" s="184"/>
      <c r="AS203" s="184"/>
      <c r="AT203" s="184"/>
      <c r="AU203" s="184"/>
      <c r="AV203" s="184"/>
      <c r="AW203" s="184"/>
      <c r="AX203" s="184"/>
      <c r="AY203" s="184"/>
      <c r="AZ203" s="184"/>
      <c r="BA203" s="184"/>
      <c r="BB203" s="184"/>
      <c r="BC203" s="184"/>
      <c r="BD203" s="184"/>
      <c r="BE203" s="184"/>
      <c r="BF203" s="184"/>
      <c r="BG203" s="184"/>
      <c r="BH203" s="184"/>
      <c r="BI203" s="184"/>
      <c r="BJ203" s="184"/>
      <c r="BK203" s="184"/>
      <c r="BL203" s="184"/>
      <c r="BM203" s="184"/>
      <c r="BN203" s="184"/>
      <c r="BO203" s="184"/>
      <c r="BP203" s="184"/>
      <c r="BQ203" s="184"/>
      <c r="BR203" s="184"/>
      <c r="BS203" s="184"/>
      <c r="BT203" s="184"/>
      <c r="BU203" s="184"/>
      <c r="BV203" s="184"/>
      <c r="BW203" s="184"/>
      <c r="BX203" s="184"/>
      <c r="BY203" s="184"/>
      <c r="BZ203" s="184"/>
      <c r="CA203" s="184"/>
      <c r="CB203" s="184"/>
      <c r="CC203" s="184"/>
      <c r="CD203" s="184"/>
    </row>
    <row r="204" spans="2:82" s="183" customFormat="1" ht="15.75" customHeight="1">
      <c r="B204" s="186"/>
      <c r="C204" s="233"/>
      <c r="D204" s="235"/>
      <c r="E204" s="235"/>
      <c r="F204" s="235"/>
      <c r="G204" s="235"/>
      <c r="H204" s="184"/>
      <c r="I204" s="184"/>
      <c r="J204" s="184"/>
      <c r="K204" s="184"/>
      <c r="L204" s="184"/>
      <c r="M204" s="184"/>
      <c r="N204" s="184"/>
      <c r="O204" s="184"/>
      <c r="P204" s="184"/>
      <c r="Q204" s="184"/>
      <c r="R204" s="184"/>
      <c r="S204" s="184"/>
      <c r="T204" s="184"/>
      <c r="U204" s="184"/>
      <c r="V204" s="184"/>
      <c r="W204" s="184"/>
      <c r="X204" s="184"/>
      <c r="Y204" s="184"/>
      <c r="Z204" s="184"/>
      <c r="AA204" s="184"/>
      <c r="AB204" s="184"/>
      <c r="AC204" s="184"/>
      <c r="AD204" s="184"/>
      <c r="AE204" s="184"/>
      <c r="AF204" s="184"/>
      <c r="AG204" s="184"/>
      <c r="AH204" s="184"/>
      <c r="AI204" s="184"/>
      <c r="AJ204" s="184"/>
      <c r="AK204" s="184"/>
      <c r="AL204" s="184"/>
      <c r="AM204" s="184"/>
      <c r="AN204" s="184"/>
      <c r="AO204" s="184"/>
      <c r="AP204" s="184"/>
      <c r="AQ204" s="184"/>
      <c r="AR204" s="184"/>
      <c r="AS204" s="184"/>
      <c r="AT204" s="184"/>
      <c r="AU204" s="184"/>
      <c r="AV204" s="184"/>
      <c r="AW204" s="184"/>
      <c r="AX204" s="184"/>
      <c r="AY204" s="184"/>
      <c r="AZ204" s="184"/>
      <c r="BA204" s="184"/>
      <c r="BB204" s="184"/>
      <c r="BC204" s="184"/>
      <c r="BD204" s="184"/>
      <c r="BE204" s="184"/>
      <c r="BF204" s="184"/>
      <c r="BG204" s="184"/>
      <c r="BH204" s="184"/>
      <c r="BI204" s="184"/>
      <c r="BJ204" s="184"/>
      <c r="BK204" s="184"/>
      <c r="BL204" s="184"/>
      <c r="BM204" s="184"/>
      <c r="BN204" s="184"/>
      <c r="BO204" s="184"/>
      <c r="BP204" s="184"/>
      <c r="BQ204" s="184"/>
      <c r="BR204" s="184"/>
      <c r="BS204" s="184"/>
      <c r="BT204" s="184"/>
      <c r="BU204" s="184"/>
      <c r="BV204" s="184"/>
      <c r="BW204" s="184"/>
      <c r="BX204" s="184"/>
      <c r="BY204" s="184"/>
      <c r="BZ204" s="184"/>
      <c r="CA204" s="184"/>
      <c r="CB204" s="184"/>
      <c r="CC204" s="184"/>
      <c r="CD204" s="184"/>
    </row>
    <row r="205" spans="2:82" s="183" customFormat="1" ht="12.75" customHeight="1" hidden="1">
      <c r="B205" s="186"/>
      <c r="C205" s="233"/>
      <c r="D205" s="235"/>
      <c r="E205" s="235"/>
      <c r="F205" s="235"/>
      <c r="G205" s="235"/>
      <c r="H205" s="184"/>
      <c r="I205" s="184"/>
      <c r="J205" s="184"/>
      <c r="K205" s="184"/>
      <c r="L205" s="184"/>
      <c r="M205" s="184"/>
      <c r="N205" s="184"/>
      <c r="O205" s="184"/>
      <c r="P205" s="184"/>
      <c r="Q205" s="184"/>
      <c r="R205" s="184"/>
      <c r="S205" s="184"/>
      <c r="T205" s="184"/>
      <c r="U205" s="184"/>
      <c r="V205" s="184"/>
      <c r="W205" s="184"/>
      <c r="X205" s="184"/>
      <c r="Y205" s="184"/>
      <c r="Z205" s="184"/>
      <c r="AA205" s="184"/>
      <c r="AB205" s="184"/>
      <c r="AC205" s="184"/>
      <c r="AD205" s="184"/>
      <c r="AE205" s="184"/>
      <c r="AF205" s="184"/>
      <c r="AG205" s="184"/>
      <c r="AH205" s="184"/>
      <c r="AI205" s="184"/>
      <c r="AJ205" s="184"/>
      <c r="AK205" s="184"/>
      <c r="AL205" s="184"/>
      <c r="AM205" s="184"/>
      <c r="AN205" s="184"/>
      <c r="AO205" s="184"/>
      <c r="AP205" s="184"/>
      <c r="AQ205" s="184"/>
      <c r="AR205" s="184"/>
      <c r="AS205" s="184"/>
      <c r="AT205" s="184"/>
      <c r="AU205" s="184"/>
      <c r="AV205" s="184"/>
      <c r="AW205" s="184"/>
      <c r="AX205" s="184"/>
      <c r="AY205" s="184"/>
      <c r="AZ205" s="184"/>
      <c r="BA205" s="184"/>
      <c r="BB205" s="184"/>
      <c r="BC205" s="184"/>
      <c r="BD205" s="184"/>
      <c r="BE205" s="184"/>
      <c r="BF205" s="184"/>
      <c r="BG205" s="184"/>
      <c r="BH205" s="184"/>
      <c r="BI205" s="184"/>
      <c r="BJ205" s="184"/>
      <c r="BK205" s="184"/>
      <c r="BL205" s="184"/>
      <c r="BM205" s="184"/>
      <c r="BN205" s="184"/>
      <c r="BO205" s="184"/>
      <c r="BP205" s="184"/>
      <c r="BQ205" s="184"/>
      <c r="BR205" s="184"/>
      <c r="BS205" s="184"/>
      <c r="BT205" s="184"/>
      <c r="BU205" s="184"/>
      <c r="BV205" s="184"/>
      <c r="BW205" s="184"/>
      <c r="BX205" s="184"/>
      <c r="BY205" s="184"/>
      <c r="BZ205" s="184"/>
      <c r="CA205" s="184"/>
      <c r="CB205" s="184"/>
      <c r="CC205" s="184"/>
      <c r="CD205" s="184"/>
    </row>
    <row r="206" spans="2:82" s="183" customFormat="1" ht="12.75" customHeight="1" hidden="1">
      <c r="B206" s="186"/>
      <c r="C206" s="233"/>
      <c r="D206" s="235"/>
      <c r="E206" s="235"/>
      <c r="F206" s="235"/>
      <c r="G206" s="235"/>
      <c r="H206" s="184"/>
      <c r="I206" s="184"/>
      <c r="J206" s="184"/>
      <c r="K206" s="184"/>
      <c r="L206" s="184"/>
      <c r="M206" s="184"/>
      <c r="N206" s="184"/>
      <c r="O206" s="184"/>
      <c r="P206" s="184"/>
      <c r="Q206" s="184"/>
      <c r="R206" s="184"/>
      <c r="S206" s="184"/>
      <c r="T206" s="184"/>
      <c r="U206" s="184"/>
      <c r="V206" s="184"/>
      <c r="W206" s="184"/>
      <c r="X206" s="184"/>
      <c r="Y206" s="184"/>
      <c r="Z206" s="184"/>
      <c r="AA206" s="184"/>
      <c r="AB206" s="184"/>
      <c r="AC206" s="184"/>
      <c r="AD206" s="184"/>
      <c r="AE206" s="184"/>
      <c r="AF206" s="184"/>
      <c r="AG206" s="184"/>
      <c r="AH206" s="184"/>
      <c r="AI206" s="184"/>
      <c r="AJ206" s="184"/>
      <c r="AK206" s="184"/>
      <c r="AL206" s="184"/>
      <c r="AM206" s="184"/>
      <c r="AN206" s="184"/>
      <c r="AO206" s="184"/>
      <c r="AP206" s="184"/>
      <c r="AQ206" s="184"/>
      <c r="AR206" s="184"/>
      <c r="AS206" s="184"/>
      <c r="AT206" s="184"/>
      <c r="AU206" s="184"/>
      <c r="AV206" s="184"/>
      <c r="AW206" s="184"/>
      <c r="AX206" s="184"/>
      <c r="AY206" s="184"/>
      <c r="AZ206" s="184"/>
      <c r="BA206" s="184"/>
      <c r="BB206" s="184"/>
      <c r="BC206" s="184"/>
      <c r="BD206" s="184"/>
      <c r="BE206" s="184"/>
      <c r="BF206" s="184"/>
      <c r="BG206" s="184"/>
      <c r="BH206" s="184"/>
      <c r="BI206" s="184"/>
      <c r="BJ206" s="184"/>
      <c r="BK206" s="184"/>
      <c r="BL206" s="184"/>
      <c r="BM206" s="184"/>
      <c r="BN206" s="184"/>
      <c r="BO206" s="184"/>
      <c r="BP206" s="184"/>
      <c r="BQ206" s="184"/>
      <c r="BR206" s="184"/>
      <c r="BS206" s="184"/>
      <c r="BT206" s="184"/>
      <c r="BU206" s="184"/>
      <c r="BV206" s="184"/>
      <c r="BW206" s="184"/>
      <c r="BX206" s="184"/>
      <c r="BY206" s="184"/>
      <c r="BZ206" s="184"/>
      <c r="CA206" s="184"/>
      <c r="CB206" s="184"/>
      <c r="CC206" s="184"/>
      <c r="CD206" s="184"/>
    </row>
    <row r="207" spans="2:82" s="183" customFormat="1" ht="12.75" customHeight="1" hidden="1">
      <c r="B207" s="186"/>
      <c r="C207" s="233"/>
      <c r="D207" s="235"/>
      <c r="E207" s="235"/>
      <c r="F207" s="235"/>
      <c r="G207" s="235"/>
      <c r="H207" s="184"/>
      <c r="I207" s="184"/>
      <c r="J207" s="184"/>
      <c r="K207" s="184"/>
      <c r="L207" s="184"/>
      <c r="M207" s="184"/>
      <c r="N207" s="184"/>
      <c r="O207" s="184"/>
      <c r="P207" s="184"/>
      <c r="Q207" s="184"/>
      <c r="R207" s="184"/>
      <c r="S207" s="184"/>
      <c r="T207" s="184"/>
      <c r="U207" s="184"/>
      <c r="V207" s="184"/>
      <c r="W207" s="184"/>
      <c r="X207" s="184"/>
      <c r="Y207" s="184"/>
      <c r="Z207" s="184"/>
      <c r="AA207" s="184"/>
      <c r="AB207" s="184"/>
      <c r="AC207" s="184"/>
      <c r="AD207" s="184"/>
      <c r="AE207" s="184"/>
      <c r="AF207" s="184"/>
      <c r="AG207" s="184"/>
      <c r="AH207" s="184"/>
      <c r="AI207" s="184"/>
      <c r="AJ207" s="184"/>
      <c r="AK207" s="184"/>
      <c r="AL207" s="184"/>
      <c r="AM207" s="184"/>
      <c r="AN207" s="184"/>
      <c r="AO207" s="184"/>
      <c r="AP207" s="184"/>
      <c r="AQ207" s="184"/>
      <c r="AR207" s="184"/>
      <c r="AS207" s="184"/>
      <c r="AT207" s="184"/>
      <c r="AU207" s="184"/>
      <c r="AV207" s="184"/>
      <c r="AW207" s="184"/>
      <c r="AX207" s="184"/>
      <c r="AY207" s="184"/>
      <c r="AZ207" s="184"/>
      <c r="BA207" s="184"/>
      <c r="BB207" s="184"/>
      <c r="BC207" s="184"/>
      <c r="BD207" s="184"/>
      <c r="BE207" s="184"/>
      <c r="BF207" s="184"/>
      <c r="BG207" s="184"/>
      <c r="BH207" s="184"/>
      <c r="BI207" s="184"/>
      <c r="BJ207" s="184"/>
      <c r="BK207" s="184"/>
      <c r="BL207" s="184"/>
      <c r="BM207" s="184"/>
      <c r="BN207" s="184"/>
      <c r="BO207" s="184"/>
      <c r="BP207" s="184"/>
      <c r="BQ207" s="184"/>
      <c r="BR207" s="184"/>
      <c r="BS207" s="184"/>
      <c r="BT207" s="184"/>
      <c r="BU207" s="184"/>
      <c r="BV207" s="184"/>
      <c r="BW207" s="184"/>
      <c r="BX207" s="184"/>
      <c r="BY207" s="184"/>
      <c r="BZ207" s="184"/>
      <c r="CA207" s="184"/>
      <c r="CB207" s="184"/>
      <c r="CC207" s="184"/>
      <c r="CD207" s="184"/>
    </row>
    <row r="208" spans="2:82" s="183" customFormat="1" ht="12.75" customHeight="1" hidden="1">
      <c r="B208" s="186"/>
      <c r="C208" s="233"/>
      <c r="D208" s="235"/>
      <c r="E208" s="235"/>
      <c r="F208" s="235"/>
      <c r="G208" s="235"/>
      <c r="H208" s="184"/>
      <c r="I208" s="184"/>
      <c r="J208" s="184"/>
      <c r="K208" s="184"/>
      <c r="L208" s="184"/>
      <c r="M208" s="184"/>
      <c r="N208" s="184"/>
      <c r="O208" s="184"/>
      <c r="P208" s="184"/>
      <c r="Q208" s="184"/>
      <c r="R208" s="184"/>
      <c r="S208" s="184"/>
      <c r="T208" s="184"/>
      <c r="U208" s="184"/>
      <c r="V208" s="184"/>
      <c r="W208" s="184"/>
      <c r="X208" s="184"/>
      <c r="Y208" s="184"/>
      <c r="Z208" s="184"/>
      <c r="AA208" s="184"/>
      <c r="AB208" s="184"/>
      <c r="AC208" s="184"/>
      <c r="AD208" s="184"/>
      <c r="AE208" s="184"/>
      <c r="AF208" s="184"/>
      <c r="AG208" s="184"/>
      <c r="AH208" s="184"/>
      <c r="AI208" s="184"/>
      <c r="AJ208" s="184"/>
      <c r="AK208" s="184"/>
      <c r="AL208" s="184"/>
      <c r="AM208" s="184"/>
      <c r="AN208" s="184"/>
      <c r="AO208" s="184"/>
      <c r="AP208" s="184"/>
      <c r="AQ208" s="184"/>
      <c r="AR208" s="184"/>
      <c r="AS208" s="184"/>
      <c r="AT208" s="184"/>
      <c r="AU208" s="184"/>
      <c r="AV208" s="184"/>
      <c r="AW208" s="184"/>
      <c r="AX208" s="184"/>
      <c r="AY208" s="184"/>
      <c r="AZ208" s="184"/>
      <c r="BA208" s="184"/>
      <c r="BB208" s="184"/>
      <c r="BC208" s="184"/>
      <c r="BD208" s="184"/>
      <c r="BE208" s="184"/>
      <c r="BF208" s="184"/>
      <c r="BG208" s="184"/>
      <c r="BH208" s="184"/>
      <c r="BI208" s="184"/>
      <c r="BJ208" s="184"/>
      <c r="BK208" s="184"/>
      <c r="BL208" s="184"/>
      <c r="BM208" s="184"/>
      <c r="BN208" s="184"/>
      <c r="BO208" s="184"/>
      <c r="BP208" s="184"/>
      <c r="BQ208" s="184"/>
      <c r="BR208" s="184"/>
      <c r="BS208" s="184"/>
      <c r="BT208" s="184"/>
      <c r="BU208" s="184"/>
      <c r="BV208" s="184"/>
      <c r="BW208" s="184"/>
      <c r="BX208" s="184"/>
      <c r="BY208" s="184"/>
      <c r="BZ208" s="184"/>
      <c r="CA208" s="184"/>
      <c r="CB208" s="184"/>
      <c r="CC208" s="184"/>
      <c r="CD208" s="184"/>
    </row>
    <row r="209" spans="2:82" s="183" customFormat="1" ht="12.75" customHeight="1" hidden="1">
      <c r="B209" s="186"/>
      <c r="C209" s="233"/>
      <c r="D209" s="235"/>
      <c r="E209" s="235"/>
      <c r="F209" s="235"/>
      <c r="G209" s="235"/>
      <c r="H209" s="184"/>
      <c r="I209" s="184"/>
      <c r="J209" s="184"/>
      <c r="K209" s="184"/>
      <c r="L209" s="184"/>
      <c r="M209" s="184"/>
      <c r="N209" s="184"/>
      <c r="O209" s="184"/>
      <c r="P209" s="184"/>
      <c r="Q209" s="184"/>
      <c r="R209" s="184"/>
      <c r="S209" s="184"/>
      <c r="T209" s="184"/>
      <c r="U209" s="184"/>
      <c r="V209" s="184"/>
      <c r="W209" s="184"/>
      <c r="X209" s="184"/>
      <c r="Y209" s="184"/>
      <c r="Z209" s="184"/>
      <c r="AA209" s="184"/>
      <c r="AB209" s="184"/>
      <c r="AC209" s="184"/>
      <c r="AD209" s="184"/>
      <c r="AE209" s="184"/>
      <c r="AF209" s="184"/>
      <c r="AG209" s="184"/>
      <c r="AH209" s="184"/>
      <c r="AI209" s="184"/>
      <c r="AJ209" s="184"/>
      <c r="AK209" s="184"/>
      <c r="AL209" s="184"/>
      <c r="AM209" s="184"/>
      <c r="AN209" s="184"/>
      <c r="AO209" s="184"/>
      <c r="AP209" s="184"/>
      <c r="AQ209" s="184"/>
      <c r="AR209" s="184"/>
      <c r="AS209" s="184"/>
      <c r="AT209" s="184"/>
      <c r="AU209" s="184"/>
      <c r="AV209" s="184"/>
      <c r="AW209" s="184"/>
      <c r="AX209" s="184"/>
      <c r="AY209" s="184"/>
      <c r="AZ209" s="184"/>
      <c r="BA209" s="184"/>
      <c r="BB209" s="184"/>
      <c r="BC209" s="184"/>
      <c r="BD209" s="184"/>
      <c r="BE209" s="184"/>
      <c r="BF209" s="184"/>
      <c r="BG209" s="184"/>
      <c r="BH209" s="184"/>
      <c r="BI209" s="184"/>
      <c r="BJ209" s="184"/>
      <c r="BK209" s="184"/>
      <c r="BL209" s="184"/>
      <c r="BM209" s="184"/>
      <c r="BN209" s="184"/>
      <c r="BO209" s="184"/>
      <c r="BP209" s="184"/>
      <c r="BQ209" s="184"/>
      <c r="BR209" s="184"/>
      <c r="BS209" s="184"/>
      <c r="BT209" s="184"/>
      <c r="BU209" s="184"/>
      <c r="BV209" s="184"/>
      <c r="BW209" s="184"/>
      <c r="BX209" s="184"/>
      <c r="BY209" s="184"/>
      <c r="BZ209" s="184"/>
      <c r="CA209" s="184"/>
      <c r="CB209" s="184"/>
      <c r="CC209" s="184"/>
      <c r="CD209" s="184"/>
    </row>
    <row r="210" spans="2:82" s="183" customFormat="1" ht="12.75" customHeight="1" hidden="1">
      <c r="B210" s="186"/>
      <c r="C210" s="233"/>
      <c r="D210" s="235"/>
      <c r="E210" s="235"/>
      <c r="F210" s="235"/>
      <c r="G210" s="235"/>
      <c r="H210" s="184"/>
      <c r="I210" s="184"/>
      <c r="J210" s="184"/>
      <c r="K210" s="184"/>
      <c r="L210" s="184"/>
      <c r="M210" s="184"/>
      <c r="N210" s="184"/>
      <c r="O210" s="184"/>
      <c r="P210" s="184"/>
      <c r="Q210" s="184"/>
      <c r="R210" s="184"/>
      <c r="S210" s="184"/>
      <c r="T210" s="184"/>
      <c r="U210" s="184"/>
      <c r="V210" s="184"/>
      <c r="W210" s="184"/>
      <c r="X210" s="184"/>
      <c r="Y210" s="184"/>
      <c r="Z210" s="184"/>
      <c r="AA210" s="184"/>
      <c r="AB210" s="184"/>
      <c r="AC210" s="184"/>
      <c r="AD210" s="184"/>
      <c r="AE210" s="184"/>
      <c r="AF210" s="184"/>
      <c r="AG210" s="184"/>
      <c r="AH210" s="184"/>
      <c r="AI210" s="184"/>
      <c r="AJ210" s="184"/>
      <c r="AK210" s="184"/>
      <c r="AL210" s="184"/>
      <c r="AM210" s="184"/>
      <c r="AN210" s="184"/>
      <c r="AO210" s="184"/>
      <c r="AP210" s="184"/>
      <c r="AQ210" s="184"/>
      <c r="AR210" s="184"/>
      <c r="AS210" s="184"/>
      <c r="AT210" s="184"/>
      <c r="AU210" s="184"/>
      <c r="AV210" s="184"/>
      <c r="AW210" s="184"/>
      <c r="AX210" s="184"/>
      <c r="AY210" s="184"/>
      <c r="AZ210" s="184"/>
      <c r="BA210" s="184"/>
      <c r="BB210" s="184"/>
      <c r="BC210" s="184"/>
      <c r="BD210" s="184"/>
      <c r="BE210" s="184"/>
      <c r="BF210" s="184"/>
      <c r="BG210" s="184"/>
      <c r="BH210" s="184"/>
      <c r="BI210" s="184"/>
      <c r="BJ210" s="184"/>
      <c r="BK210" s="184"/>
      <c r="BL210" s="184"/>
      <c r="BM210" s="184"/>
      <c r="BN210" s="184"/>
      <c r="BO210" s="184"/>
      <c r="BP210" s="184"/>
      <c r="BQ210" s="184"/>
      <c r="BR210" s="184"/>
      <c r="BS210" s="184"/>
      <c r="BT210" s="184"/>
      <c r="BU210" s="184"/>
      <c r="BV210" s="184"/>
      <c r="BW210" s="184"/>
      <c r="BX210" s="184"/>
      <c r="BY210" s="184"/>
      <c r="BZ210" s="184"/>
      <c r="CA210" s="184"/>
      <c r="CB210" s="184"/>
      <c r="CC210" s="184"/>
      <c r="CD210" s="184"/>
    </row>
    <row r="211" spans="2:82" s="183" customFormat="1" ht="12.75" customHeight="1" hidden="1">
      <c r="B211" s="186"/>
      <c r="C211" s="233"/>
      <c r="D211" s="235"/>
      <c r="E211" s="235"/>
      <c r="F211" s="235"/>
      <c r="G211" s="235"/>
      <c r="H211" s="184"/>
      <c r="I211" s="184"/>
      <c r="J211" s="184"/>
      <c r="K211" s="184"/>
      <c r="L211" s="184"/>
      <c r="M211" s="184"/>
      <c r="N211" s="184"/>
      <c r="O211" s="184"/>
      <c r="P211" s="184"/>
      <c r="Q211" s="184"/>
      <c r="R211" s="184"/>
      <c r="S211" s="184"/>
      <c r="T211" s="184"/>
      <c r="U211" s="184"/>
      <c r="V211" s="184"/>
      <c r="W211" s="184"/>
      <c r="X211" s="184"/>
      <c r="Y211" s="184"/>
      <c r="Z211" s="184"/>
      <c r="AA211" s="184"/>
      <c r="AB211" s="184"/>
      <c r="AC211" s="184"/>
      <c r="AD211" s="184"/>
      <c r="AE211" s="184"/>
      <c r="AF211" s="184"/>
      <c r="AG211" s="184"/>
      <c r="AH211" s="184"/>
      <c r="AI211" s="184"/>
      <c r="AJ211" s="184"/>
      <c r="AK211" s="184"/>
      <c r="AL211" s="184"/>
      <c r="AM211" s="184"/>
      <c r="AN211" s="184"/>
      <c r="AO211" s="184"/>
      <c r="AP211" s="184"/>
      <c r="AQ211" s="184"/>
      <c r="AR211" s="184"/>
      <c r="AS211" s="184"/>
      <c r="AT211" s="184"/>
      <c r="AU211" s="184"/>
      <c r="AV211" s="184"/>
      <c r="AW211" s="184"/>
      <c r="AX211" s="184"/>
      <c r="AY211" s="184"/>
      <c r="AZ211" s="184"/>
      <c r="BA211" s="184"/>
      <c r="BB211" s="184"/>
      <c r="BC211" s="184"/>
      <c r="BD211" s="184"/>
      <c r="BE211" s="184"/>
      <c r="BF211" s="184"/>
      <c r="BG211" s="184"/>
      <c r="BH211" s="184"/>
      <c r="BI211" s="184"/>
      <c r="BJ211" s="184"/>
      <c r="BK211" s="184"/>
      <c r="BL211" s="184"/>
      <c r="BM211" s="184"/>
      <c r="BN211" s="184"/>
      <c r="BO211" s="184"/>
      <c r="BP211" s="184"/>
      <c r="BQ211" s="184"/>
      <c r="BR211" s="184"/>
      <c r="BS211" s="184"/>
      <c r="BT211" s="184"/>
      <c r="BU211" s="184"/>
      <c r="BV211" s="184"/>
      <c r="BW211" s="184"/>
      <c r="BX211" s="184"/>
      <c r="BY211" s="184"/>
      <c r="BZ211" s="184"/>
      <c r="CA211" s="184"/>
      <c r="CB211" s="184"/>
      <c r="CC211" s="184"/>
      <c r="CD211" s="184"/>
    </row>
    <row r="212" spans="2:82" s="183" customFormat="1" ht="15.75" customHeight="1" hidden="1">
      <c r="B212" s="186"/>
      <c r="C212" s="233"/>
      <c r="D212" s="235"/>
      <c r="E212" s="194"/>
      <c r="F212" s="194"/>
      <c r="G212" s="194"/>
      <c r="H212" s="184"/>
      <c r="I212" s="184"/>
      <c r="J212" s="184"/>
      <c r="K212" s="184"/>
      <c r="L212" s="184"/>
      <c r="M212" s="184"/>
      <c r="N212" s="184"/>
      <c r="O212" s="184"/>
      <c r="P212" s="184"/>
      <c r="Q212" s="184"/>
      <c r="R212" s="184"/>
      <c r="S212" s="184"/>
      <c r="T212" s="184"/>
      <c r="U212" s="184"/>
      <c r="V212" s="184"/>
      <c r="W212" s="184"/>
      <c r="X212" s="184"/>
      <c r="Y212" s="184"/>
      <c r="Z212" s="184"/>
      <c r="AA212" s="184"/>
      <c r="AB212" s="184"/>
      <c r="AC212" s="184"/>
      <c r="AD212" s="184"/>
      <c r="AE212" s="184"/>
      <c r="AF212" s="184"/>
      <c r="AG212" s="184"/>
      <c r="AH212" s="184"/>
      <c r="AI212" s="184"/>
      <c r="AJ212" s="184"/>
      <c r="AK212" s="184"/>
      <c r="AL212" s="184"/>
      <c r="AM212" s="184"/>
      <c r="AN212" s="184"/>
      <c r="AO212" s="184"/>
      <c r="AP212" s="184"/>
      <c r="AQ212" s="184"/>
      <c r="AR212" s="184"/>
      <c r="AS212" s="184"/>
      <c r="AT212" s="184"/>
      <c r="AU212" s="184"/>
      <c r="AV212" s="184"/>
      <c r="AW212" s="184"/>
      <c r="AX212" s="184"/>
      <c r="AY212" s="184"/>
      <c r="AZ212" s="184"/>
      <c r="BA212" s="184"/>
      <c r="BB212" s="184"/>
      <c r="BC212" s="184"/>
      <c r="BD212" s="184"/>
      <c r="BE212" s="184"/>
      <c r="BF212" s="184"/>
      <c r="BG212" s="184"/>
      <c r="BH212" s="184"/>
      <c r="BI212" s="184"/>
      <c r="BJ212" s="184"/>
      <c r="BK212" s="184"/>
      <c r="BL212" s="184"/>
      <c r="BM212" s="184"/>
      <c r="BN212" s="184"/>
      <c r="BO212" s="184"/>
      <c r="BP212" s="184"/>
      <c r="BQ212" s="184"/>
      <c r="BR212" s="184"/>
      <c r="BS212" s="184"/>
      <c r="BT212" s="184"/>
      <c r="BU212" s="184"/>
      <c r="BV212" s="184"/>
      <c r="BW212" s="184"/>
      <c r="BX212" s="184"/>
      <c r="BY212" s="184"/>
      <c r="BZ212" s="184"/>
      <c r="CA212" s="184"/>
      <c r="CB212" s="184"/>
      <c r="CC212" s="184"/>
      <c r="CD212" s="184"/>
    </row>
    <row r="213" spans="2:82" s="183" customFormat="1" ht="15.75" customHeight="1" hidden="1">
      <c r="B213" s="186"/>
      <c r="C213" s="233"/>
      <c r="D213" s="235"/>
      <c r="E213" s="235"/>
      <c r="F213" s="235"/>
      <c r="G213" s="235"/>
      <c r="H213" s="184"/>
      <c r="I213" s="184"/>
      <c r="J213" s="184"/>
      <c r="K213" s="184"/>
      <c r="L213" s="184"/>
      <c r="M213" s="184"/>
      <c r="N213" s="184"/>
      <c r="O213" s="184"/>
      <c r="P213" s="184"/>
      <c r="Q213" s="184"/>
      <c r="R213" s="184"/>
      <c r="S213" s="184"/>
      <c r="T213" s="184"/>
      <c r="U213" s="184"/>
      <c r="V213" s="184"/>
      <c r="W213" s="184"/>
      <c r="X213" s="184"/>
      <c r="Y213" s="184"/>
      <c r="Z213" s="184"/>
      <c r="AA213" s="184"/>
      <c r="AB213" s="184"/>
      <c r="AC213" s="184"/>
      <c r="AD213" s="184"/>
      <c r="AE213" s="184"/>
      <c r="AF213" s="184"/>
      <c r="AG213" s="184"/>
      <c r="AH213" s="184"/>
      <c r="AI213" s="184"/>
      <c r="AJ213" s="184"/>
      <c r="AK213" s="184"/>
      <c r="AL213" s="184"/>
      <c r="AM213" s="184"/>
      <c r="AN213" s="184"/>
      <c r="AO213" s="184"/>
      <c r="AP213" s="184"/>
      <c r="AQ213" s="184"/>
      <c r="AR213" s="184"/>
      <c r="AS213" s="184"/>
      <c r="AT213" s="184"/>
      <c r="AU213" s="184"/>
      <c r="AV213" s="184"/>
      <c r="AW213" s="184"/>
      <c r="AX213" s="184"/>
      <c r="AY213" s="184"/>
      <c r="AZ213" s="184"/>
      <c r="BA213" s="184"/>
      <c r="BB213" s="184"/>
      <c r="BC213" s="184"/>
      <c r="BD213" s="184"/>
      <c r="BE213" s="184"/>
      <c r="BF213" s="184"/>
      <c r="BG213" s="184"/>
      <c r="BH213" s="184"/>
      <c r="BI213" s="184"/>
      <c r="BJ213" s="184"/>
      <c r="BK213" s="184"/>
      <c r="BL213" s="184"/>
      <c r="BM213" s="184"/>
      <c r="BN213" s="184"/>
      <c r="BO213" s="184"/>
      <c r="BP213" s="184"/>
      <c r="BQ213" s="184"/>
      <c r="BR213" s="184"/>
      <c r="BS213" s="184"/>
      <c r="BT213" s="184"/>
      <c r="BU213" s="184"/>
      <c r="BV213" s="184"/>
      <c r="BW213" s="184"/>
      <c r="BX213" s="184"/>
      <c r="BY213" s="184"/>
      <c r="BZ213" s="184"/>
      <c r="CA213" s="184"/>
      <c r="CB213" s="184"/>
      <c r="CC213" s="184"/>
      <c r="CD213" s="184"/>
    </row>
    <row r="214" spans="2:82" s="183" customFormat="1" ht="15.75" customHeight="1" thickBot="1">
      <c r="B214" s="186"/>
      <c r="C214" s="233"/>
      <c r="D214" s="235"/>
      <c r="E214" s="200"/>
      <c r="F214" s="200"/>
      <c r="G214" s="200"/>
      <c r="H214" s="184"/>
      <c r="I214" s="184"/>
      <c r="J214" s="184"/>
      <c r="K214" s="184"/>
      <c r="L214" s="184"/>
      <c r="M214" s="184"/>
      <c r="N214" s="184"/>
      <c r="O214" s="184"/>
      <c r="P214" s="184"/>
      <c r="Q214" s="184"/>
      <c r="R214" s="184"/>
      <c r="S214" s="184"/>
      <c r="T214" s="184"/>
      <c r="U214" s="184"/>
      <c r="V214" s="184"/>
      <c r="W214" s="184"/>
      <c r="X214" s="184"/>
      <c r="Y214" s="184"/>
      <c r="Z214" s="184"/>
      <c r="AA214" s="184"/>
      <c r="AB214" s="184"/>
      <c r="AC214" s="184"/>
      <c r="AD214" s="184"/>
      <c r="AE214" s="184"/>
      <c r="AF214" s="184"/>
      <c r="AG214" s="184"/>
      <c r="AH214" s="184"/>
      <c r="AI214" s="184"/>
      <c r="AJ214" s="184"/>
      <c r="AK214" s="184"/>
      <c r="AL214" s="184"/>
      <c r="AM214" s="184"/>
      <c r="AN214" s="184"/>
      <c r="AO214" s="184"/>
      <c r="AP214" s="184"/>
      <c r="AQ214" s="184"/>
      <c r="AR214" s="184"/>
      <c r="AS214" s="184"/>
      <c r="AT214" s="184"/>
      <c r="AU214" s="184"/>
      <c r="AV214" s="184"/>
      <c r="AW214" s="184"/>
      <c r="AX214" s="184"/>
      <c r="AY214" s="184"/>
      <c r="AZ214" s="184"/>
      <c r="BA214" s="184"/>
      <c r="BB214" s="184"/>
      <c r="BC214" s="184"/>
      <c r="BD214" s="184"/>
      <c r="BE214" s="184"/>
      <c r="BF214" s="184"/>
      <c r="BG214" s="184"/>
      <c r="BH214" s="184"/>
      <c r="BI214" s="184"/>
      <c r="BJ214" s="184"/>
      <c r="BK214" s="184"/>
      <c r="BL214" s="184"/>
      <c r="BM214" s="184"/>
      <c r="BN214" s="184"/>
      <c r="BO214" s="184"/>
      <c r="BP214" s="184"/>
      <c r="BQ214" s="184"/>
      <c r="BR214" s="184"/>
      <c r="BS214" s="184"/>
      <c r="BT214" s="184"/>
      <c r="BU214" s="184"/>
      <c r="BV214" s="184"/>
      <c r="BW214" s="184"/>
      <c r="BX214" s="184"/>
      <c r="BY214" s="184"/>
      <c r="BZ214" s="184"/>
      <c r="CA214" s="184"/>
      <c r="CB214" s="184"/>
      <c r="CC214" s="184"/>
      <c r="CD214" s="184"/>
    </row>
    <row r="215" spans="1:82" s="183" customFormat="1" ht="15.75" customHeight="1">
      <c r="A215" s="204" t="s">
        <v>26</v>
      </c>
      <c r="B215" s="205" t="s">
        <v>27</v>
      </c>
      <c r="C215" s="204" t="s">
        <v>29</v>
      </c>
      <c r="D215" s="204" t="s">
        <v>30</v>
      </c>
      <c r="E215" s="204" t="s">
        <v>30</v>
      </c>
      <c r="F215" s="204" t="s">
        <v>8</v>
      </c>
      <c r="G215" s="204" t="s">
        <v>278</v>
      </c>
      <c r="H215" s="184"/>
      <c r="I215" s="184"/>
      <c r="J215" s="184"/>
      <c r="K215" s="184"/>
      <c r="L215" s="184"/>
      <c r="M215" s="184"/>
      <c r="N215" s="184"/>
      <c r="O215" s="184"/>
      <c r="P215" s="184"/>
      <c r="Q215" s="184"/>
      <c r="R215" s="184"/>
      <c r="S215" s="184"/>
      <c r="T215" s="184"/>
      <c r="U215" s="184"/>
      <c r="V215" s="184"/>
      <c r="W215" s="184"/>
      <c r="X215" s="184"/>
      <c r="Y215" s="184"/>
      <c r="Z215" s="184"/>
      <c r="AA215" s="184"/>
      <c r="AB215" s="184"/>
      <c r="AC215" s="184"/>
      <c r="AD215" s="184"/>
      <c r="AE215" s="184"/>
      <c r="AF215" s="184"/>
      <c r="AG215" s="184"/>
      <c r="AH215" s="184"/>
      <c r="AI215" s="184"/>
      <c r="AJ215" s="184"/>
      <c r="AK215" s="184"/>
      <c r="AL215" s="184"/>
      <c r="AM215" s="184"/>
      <c r="AN215" s="184"/>
      <c r="AO215" s="184"/>
      <c r="AP215" s="184"/>
      <c r="AQ215" s="184"/>
      <c r="AR215" s="184"/>
      <c r="AS215" s="184"/>
      <c r="AT215" s="184"/>
      <c r="AU215" s="184"/>
      <c r="AV215" s="184"/>
      <c r="AW215" s="184"/>
      <c r="AX215" s="184"/>
      <c r="AY215" s="184"/>
      <c r="AZ215" s="184"/>
      <c r="BA215" s="184"/>
      <c r="BB215" s="184"/>
      <c r="BC215" s="184"/>
      <c r="BD215" s="184"/>
      <c r="BE215" s="184"/>
      <c r="BF215" s="184"/>
      <c r="BG215" s="184"/>
      <c r="BH215" s="184"/>
      <c r="BI215" s="184"/>
      <c r="BJ215" s="184"/>
      <c r="BK215" s="184"/>
      <c r="BL215" s="184"/>
      <c r="BM215" s="184"/>
      <c r="BN215" s="184"/>
      <c r="BO215" s="184"/>
      <c r="BP215" s="184"/>
      <c r="BQ215" s="184"/>
      <c r="BR215" s="184"/>
      <c r="BS215" s="184"/>
      <c r="BT215" s="184"/>
      <c r="BU215" s="184"/>
      <c r="BV215" s="184"/>
      <c r="BW215" s="184"/>
      <c r="BX215" s="184"/>
      <c r="BY215" s="184"/>
      <c r="BZ215" s="184"/>
      <c r="CA215" s="184"/>
      <c r="CB215" s="184"/>
      <c r="CC215" s="184"/>
      <c r="CD215" s="184"/>
    </row>
    <row r="216" spans="1:7" s="184" customFormat="1" ht="15.75" customHeight="1" thickBot="1">
      <c r="A216" s="206"/>
      <c r="B216" s="207"/>
      <c r="C216" s="208"/>
      <c r="D216" s="209" t="s">
        <v>32</v>
      </c>
      <c r="E216" s="209" t="s">
        <v>33</v>
      </c>
      <c r="F216" s="209" t="s">
        <v>34</v>
      </c>
      <c r="G216" s="209" t="s">
        <v>279</v>
      </c>
    </row>
    <row r="217" spans="1:7" s="184" customFormat="1" ht="16.5" thickTop="1">
      <c r="A217" s="210">
        <v>90</v>
      </c>
      <c r="B217" s="210"/>
      <c r="C217" s="212" t="s">
        <v>171</v>
      </c>
      <c r="D217" s="115"/>
      <c r="E217" s="113"/>
      <c r="F217" s="114"/>
      <c r="G217" s="115"/>
    </row>
    <row r="218" spans="1:7" s="184" customFormat="1" ht="15.75">
      <c r="A218" s="137"/>
      <c r="B218" s="263"/>
      <c r="C218" s="137"/>
      <c r="D218" s="141"/>
      <c r="E218" s="142"/>
      <c r="F218" s="140"/>
      <c r="G218" s="141"/>
    </row>
    <row r="219" spans="1:7" s="184" customFormat="1" ht="15">
      <c r="A219" s="143"/>
      <c r="B219" s="264">
        <v>5311</v>
      </c>
      <c r="C219" s="143" t="s">
        <v>405</v>
      </c>
      <c r="D219" s="141">
        <v>12949</v>
      </c>
      <c r="E219" s="142">
        <v>13461</v>
      </c>
      <c r="F219" s="140">
        <v>6473.1</v>
      </c>
      <c r="G219" s="141">
        <f>(F219/E219)*100</f>
        <v>48.087809226654784</v>
      </c>
    </row>
    <row r="220" spans="1:7" s="184" customFormat="1" ht="16.5" thickBot="1">
      <c r="A220" s="268"/>
      <c r="B220" s="268"/>
      <c r="C220" s="284"/>
      <c r="D220" s="285"/>
      <c r="E220" s="286"/>
      <c r="F220" s="287"/>
      <c r="G220" s="285"/>
    </row>
    <row r="221" spans="1:7" s="184" customFormat="1" ht="18.75" customHeight="1" thickBot="1" thickTop="1">
      <c r="A221" s="227"/>
      <c r="B221" s="283"/>
      <c r="C221" s="282" t="s">
        <v>406</v>
      </c>
      <c r="D221" s="230">
        <f>SUM(D217:D220)</f>
        <v>12949</v>
      </c>
      <c r="E221" s="231">
        <f>SUM(E217:E220)</f>
        <v>13461</v>
      </c>
      <c r="F221" s="232">
        <f>SUM(F217:F220)</f>
        <v>6473.1</v>
      </c>
      <c r="G221" s="230">
        <f>(F221/E221)*100</f>
        <v>48.087809226654784</v>
      </c>
    </row>
    <row r="222" spans="1:7" s="184" customFormat="1" ht="15.75" customHeight="1">
      <c r="A222" s="183"/>
      <c r="B222" s="186"/>
      <c r="C222" s="233"/>
      <c r="D222" s="235"/>
      <c r="E222" s="235"/>
      <c r="F222" s="235"/>
      <c r="G222" s="235"/>
    </row>
    <row r="223" spans="1:7" s="184" customFormat="1" ht="15.75" customHeight="1" hidden="1">
      <c r="A223" s="183"/>
      <c r="B223" s="186"/>
      <c r="C223" s="233"/>
      <c r="D223" s="235"/>
      <c r="E223" s="235"/>
      <c r="F223" s="235"/>
      <c r="G223" s="235"/>
    </row>
    <row r="224" spans="1:7" s="184" customFormat="1" ht="15.75" customHeight="1">
      <c r="A224" s="183"/>
      <c r="B224" s="186"/>
      <c r="C224" s="233"/>
      <c r="D224" s="235"/>
      <c r="E224" s="235"/>
      <c r="F224" s="235"/>
      <c r="G224" s="235"/>
    </row>
    <row r="225" spans="1:7" s="184" customFormat="1" ht="15.75" customHeight="1" thickBot="1">
      <c r="A225" s="183"/>
      <c r="B225" s="186"/>
      <c r="C225" s="233"/>
      <c r="D225" s="235"/>
      <c r="E225" s="235"/>
      <c r="F225" s="235"/>
      <c r="G225" s="235"/>
    </row>
    <row r="226" spans="1:82" s="183" customFormat="1" ht="15.75" customHeight="1">
      <c r="A226" s="204" t="s">
        <v>26</v>
      </c>
      <c r="B226" s="205" t="s">
        <v>27</v>
      </c>
      <c r="C226" s="204" t="s">
        <v>29</v>
      </c>
      <c r="D226" s="204" t="s">
        <v>30</v>
      </c>
      <c r="E226" s="204" t="s">
        <v>30</v>
      </c>
      <c r="F226" s="204" t="s">
        <v>8</v>
      </c>
      <c r="G226" s="204" t="s">
        <v>278</v>
      </c>
      <c r="H226" s="184"/>
      <c r="I226" s="184"/>
      <c r="J226" s="184"/>
      <c r="K226" s="184"/>
      <c r="L226" s="184"/>
      <c r="M226" s="184"/>
      <c r="N226" s="184"/>
      <c r="O226" s="184"/>
      <c r="P226" s="184"/>
      <c r="Q226" s="184"/>
      <c r="R226" s="184"/>
      <c r="S226" s="184"/>
      <c r="T226" s="184"/>
      <c r="U226" s="184"/>
      <c r="V226" s="184"/>
      <c r="W226" s="184"/>
      <c r="X226" s="184"/>
      <c r="Y226" s="184"/>
      <c r="Z226" s="184"/>
      <c r="AA226" s="184"/>
      <c r="AB226" s="184"/>
      <c r="AC226" s="184"/>
      <c r="AD226" s="184"/>
      <c r="AE226" s="184"/>
      <c r="AF226" s="184"/>
      <c r="AG226" s="184"/>
      <c r="AH226" s="184"/>
      <c r="AI226" s="184"/>
      <c r="AJ226" s="184"/>
      <c r="AK226" s="184"/>
      <c r="AL226" s="184"/>
      <c r="AM226" s="184"/>
      <c r="AN226" s="184"/>
      <c r="AO226" s="184"/>
      <c r="AP226" s="184"/>
      <c r="AQ226" s="184"/>
      <c r="AR226" s="184"/>
      <c r="AS226" s="184"/>
      <c r="AT226" s="184"/>
      <c r="AU226" s="184"/>
      <c r="AV226" s="184"/>
      <c r="AW226" s="184"/>
      <c r="AX226" s="184"/>
      <c r="AY226" s="184"/>
      <c r="AZ226" s="184"/>
      <c r="BA226" s="184"/>
      <c r="BB226" s="184"/>
      <c r="BC226" s="184"/>
      <c r="BD226" s="184"/>
      <c r="BE226" s="184"/>
      <c r="BF226" s="184"/>
      <c r="BG226" s="184"/>
      <c r="BH226" s="184"/>
      <c r="BI226" s="184"/>
      <c r="BJ226" s="184"/>
      <c r="BK226" s="184"/>
      <c r="BL226" s="184"/>
      <c r="BM226" s="184"/>
      <c r="BN226" s="184"/>
      <c r="BO226" s="184"/>
      <c r="BP226" s="184"/>
      <c r="BQ226" s="184"/>
      <c r="BR226" s="184"/>
      <c r="BS226" s="184"/>
      <c r="BT226" s="184"/>
      <c r="BU226" s="184"/>
      <c r="BV226" s="184"/>
      <c r="BW226" s="184"/>
      <c r="BX226" s="184"/>
      <c r="BY226" s="184"/>
      <c r="BZ226" s="184"/>
      <c r="CA226" s="184"/>
      <c r="CB226" s="184"/>
      <c r="CC226" s="184"/>
      <c r="CD226" s="184"/>
    </row>
    <row r="227" spans="1:7" s="184" customFormat="1" ht="15.75" customHeight="1" thickBot="1">
      <c r="A227" s="206"/>
      <c r="B227" s="207"/>
      <c r="C227" s="208"/>
      <c r="D227" s="209" t="s">
        <v>32</v>
      </c>
      <c r="E227" s="209" t="s">
        <v>33</v>
      </c>
      <c r="F227" s="209" t="s">
        <v>407</v>
      </c>
      <c r="G227" s="209" t="s">
        <v>279</v>
      </c>
    </row>
    <row r="228" spans="1:7" s="184" customFormat="1" ht="16.5" thickTop="1">
      <c r="A228" s="210">
        <v>100</v>
      </c>
      <c r="B228" s="210"/>
      <c r="C228" s="137" t="s">
        <v>179</v>
      </c>
      <c r="D228" s="115"/>
      <c r="E228" s="113"/>
      <c r="F228" s="114"/>
      <c r="G228" s="115"/>
    </row>
    <row r="229" spans="1:7" s="184" customFormat="1" ht="15.75">
      <c r="A229" s="137"/>
      <c r="B229" s="263"/>
      <c r="C229" s="137"/>
      <c r="D229" s="141"/>
      <c r="E229" s="142"/>
      <c r="F229" s="140"/>
      <c r="G229" s="141"/>
    </row>
    <row r="230" spans="1:7" s="184" customFormat="1" ht="15.75">
      <c r="A230" s="137"/>
      <c r="B230" s="263"/>
      <c r="C230" s="137"/>
      <c r="D230" s="141"/>
      <c r="E230" s="142"/>
      <c r="F230" s="140"/>
      <c r="G230" s="141"/>
    </row>
    <row r="231" spans="1:7" s="184" customFormat="1" ht="15.75">
      <c r="A231" s="263"/>
      <c r="B231" s="288">
        <v>2169</v>
      </c>
      <c r="C231" s="289" t="s">
        <v>408</v>
      </c>
      <c r="D231" s="99">
        <v>300</v>
      </c>
      <c r="E231" s="66">
        <v>300</v>
      </c>
      <c r="F231" s="67">
        <v>0</v>
      </c>
      <c r="G231" s="141">
        <f>(F231/E231)*100</f>
        <v>0</v>
      </c>
    </row>
    <row r="232" spans="1:7" s="184" customFormat="1" ht="16.5" thickBot="1">
      <c r="A232" s="268"/>
      <c r="B232" s="290"/>
      <c r="C232" s="291"/>
      <c r="D232" s="292"/>
      <c r="E232" s="158"/>
      <c r="F232" s="159"/>
      <c r="G232" s="141"/>
    </row>
    <row r="233" spans="1:7" s="184" customFormat="1" ht="18.75" customHeight="1" thickBot="1" thickTop="1">
      <c r="A233" s="227"/>
      <c r="B233" s="283"/>
      <c r="C233" s="282" t="s">
        <v>409</v>
      </c>
      <c r="D233" s="230">
        <f>SUM(D228:D232)</f>
        <v>300</v>
      </c>
      <c r="E233" s="231">
        <f>SUM(E228:E232)</f>
        <v>300</v>
      </c>
      <c r="F233" s="232">
        <f>SUM(F228:F232)</f>
        <v>0</v>
      </c>
      <c r="G233" s="230">
        <f>(F233/E233)*100</f>
        <v>0</v>
      </c>
    </row>
    <row r="234" spans="1:7" s="184" customFormat="1" ht="15.75" customHeight="1">
      <c r="A234" s="183"/>
      <c r="B234" s="186"/>
      <c r="C234" s="233"/>
      <c r="D234" s="235"/>
      <c r="E234" s="235"/>
      <c r="F234" s="235"/>
      <c r="G234" s="235"/>
    </row>
    <row r="235" spans="1:7" s="184" customFormat="1" ht="15.75" customHeight="1">
      <c r="A235" s="183"/>
      <c r="B235" s="186"/>
      <c r="C235" s="233"/>
      <c r="D235" s="235"/>
      <c r="E235" s="235"/>
      <c r="F235" s="235"/>
      <c r="G235" s="235"/>
    </row>
    <row r="236" s="184" customFormat="1" ht="15.75" customHeight="1" thickBot="1">
      <c r="B236" s="236"/>
    </row>
    <row r="237" spans="1:7" s="184" customFormat="1" ht="15.75">
      <c r="A237" s="204" t="s">
        <v>26</v>
      </c>
      <c r="B237" s="205" t="s">
        <v>27</v>
      </c>
      <c r="C237" s="204" t="s">
        <v>29</v>
      </c>
      <c r="D237" s="204" t="s">
        <v>30</v>
      </c>
      <c r="E237" s="204" t="s">
        <v>30</v>
      </c>
      <c r="F237" s="204" t="s">
        <v>8</v>
      </c>
      <c r="G237" s="204" t="s">
        <v>278</v>
      </c>
    </row>
    <row r="238" spans="1:7" s="184" customFormat="1" ht="15.75" customHeight="1" thickBot="1">
      <c r="A238" s="206"/>
      <c r="B238" s="207"/>
      <c r="C238" s="208"/>
      <c r="D238" s="209" t="s">
        <v>32</v>
      </c>
      <c r="E238" s="209" t="s">
        <v>33</v>
      </c>
      <c r="F238" s="209" t="s">
        <v>34</v>
      </c>
      <c r="G238" s="209" t="s">
        <v>279</v>
      </c>
    </row>
    <row r="239" spans="1:7" s="184" customFormat="1" ht="16.5" thickTop="1">
      <c r="A239" s="210">
        <v>110</v>
      </c>
      <c r="B239" s="210"/>
      <c r="C239" s="212" t="s">
        <v>184</v>
      </c>
      <c r="D239" s="115"/>
      <c r="E239" s="113"/>
      <c r="F239" s="114"/>
      <c r="G239" s="115"/>
    </row>
    <row r="240" spans="1:7" s="184" customFormat="1" ht="15" customHeight="1">
      <c r="A240" s="137"/>
      <c r="B240" s="263"/>
      <c r="C240" s="137"/>
      <c r="D240" s="141"/>
      <c r="E240" s="142"/>
      <c r="F240" s="140"/>
      <c r="G240" s="141"/>
    </row>
    <row r="241" spans="1:7" s="184" customFormat="1" ht="15" customHeight="1">
      <c r="A241" s="143"/>
      <c r="B241" s="264">
        <v>6171</v>
      </c>
      <c r="C241" s="143" t="s">
        <v>410</v>
      </c>
      <c r="D241" s="141">
        <v>0</v>
      </c>
      <c r="E241" s="142">
        <v>0</v>
      </c>
      <c r="F241" s="271">
        <v>5</v>
      </c>
      <c r="G241" s="141" t="e">
        <f aca="true" t="shared" si="5" ref="G241:G246">(F241/E241)*100</f>
        <v>#DIV/0!</v>
      </c>
    </row>
    <row r="242" spans="1:7" s="184" customFormat="1" ht="15">
      <c r="A242" s="143"/>
      <c r="B242" s="264">
        <v>6310</v>
      </c>
      <c r="C242" s="143" t="s">
        <v>411</v>
      </c>
      <c r="D242" s="141">
        <v>2626</v>
      </c>
      <c r="E242" s="142">
        <v>2952.5</v>
      </c>
      <c r="F242" s="140">
        <v>1425.8</v>
      </c>
      <c r="G242" s="141">
        <f t="shared" si="5"/>
        <v>48.29127857747672</v>
      </c>
    </row>
    <row r="243" spans="1:7" s="184" customFormat="1" ht="15">
      <c r="A243" s="143"/>
      <c r="B243" s="264">
        <v>6399</v>
      </c>
      <c r="C243" s="143" t="s">
        <v>412</v>
      </c>
      <c r="D243" s="141">
        <v>13411</v>
      </c>
      <c r="E243" s="142">
        <v>11454</v>
      </c>
      <c r="F243" s="140">
        <v>9135.9</v>
      </c>
      <c r="G243" s="141">
        <f t="shared" si="5"/>
        <v>79.76165531691986</v>
      </c>
    </row>
    <row r="244" spans="1:7" s="184" customFormat="1" ht="15">
      <c r="A244" s="143"/>
      <c r="B244" s="264">
        <v>6402</v>
      </c>
      <c r="C244" s="143" t="s">
        <v>413</v>
      </c>
      <c r="D244" s="141">
        <v>0</v>
      </c>
      <c r="E244" s="142">
        <v>3463.6</v>
      </c>
      <c r="F244" s="140">
        <v>3463.4</v>
      </c>
      <c r="G244" s="141">
        <f t="shared" si="5"/>
        <v>99.9942256611618</v>
      </c>
    </row>
    <row r="245" spans="1:7" s="184" customFormat="1" ht="15">
      <c r="A245" s="143"/>
      <c r="B245" s="264">
        <v>6409</v>
      </c>
      <c r="C245" s="143" t="s">
        <v>414</v>
      </c>
      <c r="D245" s="141">
        <v>0</v>
      </c>
      <c r="E245" s="142">
        <v>0</v>
      </c>
      <c r="F245" s="140">
        <v>8.8</v>
      </c>
      <c r="G245" s="141" t="e">
        <f t="shared" si="5"/>
        <v>#DIV/0!</v>
      </c>
    </row>
    <row r="246" spans="1:7" s="189" customFormat="1" ht="20.25" customHeight="1">
      <c r="A246" s="212"/>
      <c r="B246" s="210">
        <v>6409</v>
      </c>
      <c r="C246" s="212" t="s">
        <v>415</v>
      </c>
      <c r="D246" s="293">
        <v>0</v>
      </c>
      <c r="E246" s="294">
        <v>0</v>
      </c>
      <c r="F246" s="242">
        <v>0</v>
      </c>
      <c r="G246" s="141" t="e">
        <f t="shared" si="5"/>
        <v>#DIV/0!</v>
      </c>
    </row>
    <row r="247" spans="1:7" s="184" customFormat="1" ht="15.75" thickBot="1">
      <c r="A247" s="270"/>
      <c r="B247" s="269"/>
      <c r="C247" s="270"/>
      <c r="D247" s="295"/>
      <c r="E247" s="296"/>
      <c r="F247" s="297"/>
      <c r="G247" s="295"/>
    </row>
    <row r="248" spans="1:7" s="184" customFormat="1" ht="18.75" customHeight="1" thickBot="1" thickTop="1">
      <c r="A248" s="227"/>
      <c r="B248" s="283"/>
      <c r="C248" s="282" t="s">
        <v>416</v>
      </c>
      <c r="D248" s="298">
        <f>SUM(D240:D246)</f>
        <v>16037</v>
      </c>
      <c r="E248" s="299">
        <f>SUM(E240:E246)</f>
        <v>17870.1</v>
      </c>
      <c r="F248" s="300">
        <f>SUM(F240:F246)</f>
        <v>14038.899999999998</v>
      </c>
      <c r="G248" s="230">
        <f>(F248/E248)*100</f>
        <v>78.56083625721176</v>
      </c>
    </row>
    <row r="249" spans="1:7" s="184" customFormat="1" ht="18.75" customHeight="1">
      <c r="A249" s="183"/>
      <c r="B249" s="186"/>
      <c r="C249" s="233"/>
      <c r="D249" s="235"/>
      <c r="E249" s="235"/>
      <c r="F249" s="235"/>
      <c r="G249" s="235"/>
    </row>
    <row r="250" spans="1:7" s="184" customFormat="1" ht="13.5" customHeight="1" hidden="1">
      <c r="A250" s="183"/>
      <c r="B250" s="186"/>
      <c r="C250" s="233"/>
      <c r="D250" s="235"/>
      <c r="E250" s="235"/>
      <c r="F250" s="235"/>
      <c r="G250" s="235"/>
    </row>
    <row r="251" spans="1:7" s="184" customFormat="1" ht="13.5" customHeight="1" hidden="1">
      <c r="A251" s="183"/>
      <c r="B251" s="186"/>
      <c r="C251" s="233"/>
      <c r="D251" s="235"/>
      <c r="E251" s="235"/>
      <c r="F251" s="235"/>
      <c r="G251" s="235"/>
    </row>
    <row r="252" spans="1:7" s="184" customFormat="1" ht="13.5" customHeight="1" hidden="1">
      <c r="A252" s="183"/>
      <c r="B252" s="186"/>
      <c r="C252" s="233"/>
      <c r="D252" s="235"/>
      <c r="E252" s="235"/>
      <c r="F252" s="235"/>
      <c r="G252" s="235"/>
    </row>
    <row r="253" spans="1:7" s="184" customFormat="1" ht="13.5" customHeight="1" hidden="1">
      <c r="A253" s="183"/>
      <c r="B253" s="186"/>
      <c r="C253" s="233"/>
      <c r="D253" s="235"/>
      <c r="E253" s="235"/>
      <c r="F253" s="235"/>
      <c r="G253" s="235"/>
    </row>
    <row r="254" spans="1:7" s="184" customFormat="1" ht="13.5" customHeight="1" hidden="1">
      <c r="A254" s="183"/>
      <c r="B254" s="186"/>
      <c r="C254" s="233"/>
      <c r="D254" s="235"/>
      <c r="E254" s="235"/>
      <c r="F254" s="235"/>
      <c r="G254" s="235"/>
    </row>
    <row r="255" spans="1:7" s="184" customFormat="1" ht="16.5" customHeight="1">
      <c r="A255" s="183"/>
      <c r="B255" s="186"/>
      <c r="C255" s="233"/>
      <c r="D255" s="235"/>
      <c r="E255" s="235"/>
      <c r="F255" s="235"/>
      <c r="G255" s="235"/>
    </row>
    <row r="256" spans="1:7" s="184" customFormat="1" ht="15.75" customHeight="1" thickBot="1">
      <c r="A256" s="183"/>
      <c r="B256" s="186"/>
      <c r="C256" s="233"/>
      <c r="D256" s="235"/>
      <c r="E256" s="235"/>
      <c r="F256" s="235"/>
      <c r="G256" s="235"/>
    </row>
    <row r="257" spans="1:7" s="184" customFormat="1" ht="15.75">
      <c r="A257" s="204" t="s">
        <v>26</v>
      </c>
      <c r="B257" s="205" t="s">
        <v>27</v>
      </c>
      <c r="C257" s="204" t="s">
        <v>29</v>
      </c>
      <c r="D257" s="204" t="s">
        <v>30</v>
      </c>
      <c r="E257" s="204" t="s">
        <v>30</v>
      </c>
      <c r="F257" s="204" t="s">
        <v>8</v>
      </c>
      <c r="G257" s="204" t="s">
        <v>278</v>
      </c>
    </row>
    <row r="258" spans="1:7" s="184" customFormat="1" ht="15.75" customHeight="1" thickBot="1">
      <c r="A258" s="206"/>
      <c r="B258" s="207"/>
      <c r="C258" s="208"/>
      <c r="D258" s="209" t="s">
        <v>32</v>
      </c>
      <c r="E258" s="209" t="s">
        <v>33</v>
      </c>
      <c r="F258" s="209" t="s">
        <v>34</v>
      </c>
      <c r="G258" s="209" t="s">
        <v>279</v>
      </c>
    </row>
    <row r="259" spans="1:7" s="184" customFormat="1" ht="16.5" thickTop="1">
      <c r="A259" s="210">
        <v>120</v>
      </c>
      <c r="B259" s="210"/>
      <c r="C259" s="108" t="s">
        <v>212</v>
      </c>
      <c r="D259" s="115"/>
      <c r="E259" s="113"/>
      <c r="F259" s="114"/>
      <c r="G259" s="115"/>
    </row>
    <row r="260" spans="1:7" s="184" customFormat="1" ht="15" customHeight="1">
      <c r="A260" s="137"/>
      <c r="B260" s="263"/>
      <c r="C260" s="108"/>
      <c r="D260" s="141"/>
      <c r="E260" s="142"/>
      <c r="F260" s="140"/>
      <c r="G260" s="141"/>
    </row>
    <row r="261" spans="1:7" s="184" customFormat="1" ht="15" customHeight="1">
      <c r="A261" s="137"/>
      <c r="B261" s="263"/>
      <c r="C261" s="108"/>
      <c r="D261" s="265"/>
      <c r="E261" s="266"/>
      <c r="F261" s="271"/>
      <c r="G261" s="141"/>
    </row>
    <row r="262" spans="1:7" s="184" customFormat="1" ht="15.75">
      <c r="A262" s="137"/>
      <c r="B262" s="264">
        <v>2310</v>
      </c>
      <c r="C262" s="143" t="s">
        <v>417</v>
      </c>
      <c r="D262" s="265">
        <v>30</v>
      </c>
      <c r="E262" s="266">
        <v>30</v>
      </c>
      <c r="F262" s="271">
        <v>0</v>
      </c>
      <c r="G262" s="141">
        <f aca="true" t="shared" si="6" ref="G262:G272">(F262/E262)*100</f>
        <v>0</v>
      </c>
    </row>
    <row r="263" spans="1:7" s="184" customFormat="1" ht="15.75" customHeight="1" hidden="1">
      <c r="A263" s="137"/>
      <c r="B263" s="264">
        <v>2321</v>
      </c>
      <c r="C263" s="143" t="s">
        <v>418</v>
      </c>
      <c r="D263" s="265">
        <v>0</v>
      </c>
      <c r="E263" s="266"/>
      <c r="F263" s="271"/>
      <c r="G263" s="141" t="e">
        <f t="shared" si="6"/>
        <v>#DIV/0!</v>
      </c>
    </row>
    <row r="264" spans="1:7" s="184" customFormat="1" ht="15">
      <c r="A264" s="143"/>
      <c r="B264" s="264">
        <v>3612</v>
      </c>
      <c r="C264" s="143" t="s">
        <v>419</v>
      </c>
      <c r="D264" s="141">
        <v>10846</v>
      </c>
      <c r="E264" s="142">
        <v>11096</v>
      </c>
      <c r="F264" s="140">
        <v>5570</v>
      </c>
      <c r="G264" s="141">
        <f t="shared" si="6"/>
        <v>50.19826964671954</v>
      </c>
    </row>
    <row r="265" spans="1:7" s="184" customFormat="1" ht="15">
      <c r="A265" s="143"/>
      <c r="B265" s="264">
        <v>3613</v>
      </c>
      <c r="C265" s="143" t="s">
        <v>420</v>
      </c>
      <c r="D265" s="141">
        <v>4431</v>
      </c>
      <c r="E265" s="142">
        <v>4721</v>
      </c>
      <c r="F265" s="140">
        <v>1799.5</v>
      </c>
      <c r="G265" s="141">
        <f t="shared" si="6"/>
        <v>38.116924380427875</v>
      </c>
    </row>
    <row r="266" spans="1:7" s="184" customFormat="1" ht="15">
      <c r="A266" s="143"/>
      <c r="B266" s="264">
        <v>3632</v>
      </c>
      <c r="C266" s="143" t="s">
        <v>421</v>
      </c>
      <c r="D266" s="141">
        <v>891</v>
      </c>
      <c r="E266" s="142">
        <v>891</v>
      </c>
      <c r="F266" s="140">
        <v>312.8</v>
      </c>
      <c r="G266" s="141">
        <f t="shared" si="6"/>
        <v>35.106621773288445</v>
      </c>
    </row>
    <row r="267" spans="1:7" s="184" customFormat="1" ht="15">
      <c r="A267" s="143"/>
      <c r="B267" s="264">
        <v>3634</v>
      </c>
      <c r="C267" s="143" t="s">
        <v>422</v>
      </c>
      <c r="D267" s="141">
        <v>700</v>
      </c>
      <c r="E267" s="142">
        <v>700</v>
      </c>
      <c r="F267" s="140">
        <v>0</v>
      </c>
      <c r="G267" s="141">
        <f t="shared" si="6"/>
        <v>0</v>
      </c>
    </row>
    <row r="268" spans="1:7" s="184" customFormat="1" ht="15">
      <c r="A268" s="143"/>
      <c r="B268" s="264">
        <v>3639</v>
      </c>
      <c r="C268" s="143" t="s">
        <v>423</v>
      </c>
      <c r="D268" s="141">
        <f>13495-13200</f>
        <v>295</v>
      </c>
      <c r="E268" s="142">
        <f>9450-9099.4</f>
        <v>350.60000000000036</v>
      </c>
      <c r="F268" s="140">
        <f>1294.3-1114.8</f>
        <v>179.5</v>
      </c>
      <c r="G268" s="141">
        <f t="shared" si="6"/>
        <v>51.19794637763828</v>
      </c>
    </row>
    <row r="269" spans="1:7" s="184" customFormat="1" ht="15" customHeight="1" hidden="1">
      <c r="A269" s="143"/>
      <c r="B269" s="264">
        <v>3639</v>
      </c>
      <c r="C269" s="143" t="s">
        <v>424</v>
      </c>
      <c r="D269" s="141">
        <v>0</v>
      </c>
      <c r="E269" s="142"/>
      <c r="F269" s="140"/>
      <c r="G269" s="141" t="e">
        <f t="shared" si="6"/>
        <v>#DIV/0!</v>
      </c>
    </row>
    <row r="270" spans="1:7" s="184" customFormat="1" ht="15">
      <c r="A270" s="143"/>
      <c r="B270" s="264">
        <v>3639</v>
      </c>
      <c r="C270" s="143" t="s">
        <v>425</v>
      </c>
      <c r="D270" s="141">
        <v>13200</v>
      </c>
      <c r="E270" s="142">
        <v>9099.4</v>
      </c>
      <c r="F270" s="140">
        <v>1114.8</v>
      </c>
      <c r="G270" s="141">
        <f t="shared" si="6"/>
        <v>12.25135723234499</v>
      </c>
    </row>
    <row r="271" spans="1:7" s="184" customFormat="1" ht="15">
      <c r="A271" s="143"/>
      <c r="B271" s="264">
        <v>3729</v>
      </c>
      <c r="C271" s="143" t="s">
        <v>426</v>
      </c>
      <c r="D271" s="141">
        <v>1</v>
      </c>
      <c r="E271" s="142">
        <v>1</v>
      </c>
      <c r="F271" s="140">
        <v>0</v>
      </c>
      <c r="G271" s="141">
        <f t="shared" si="6"/>
        <v>0</v>
      </c>
    </row>
    <row r="272" spans="1:7" s="184" customFormat="1" ht="15">
      <c r="A272" s="275"/>
      <c r="B272" s="267">
        <v>6409</v>
      </c>
      <c r="C272" s="143" t="s">
        <v>427</v>
      </c>
      <c r="D272" s="265">
        <v>0</v>
      </c>
      <c r="E272" s="266">
        <v>4000</v>
      </c>
      <c r="F272" s="271">
        <v>0</v>
      </c>
      <c r="G272" s="141">
        <f t="shared" si="6"/>
        <v>0</v>
      </c>
    </row>
    <row r="273" spans="1:7" s="184" customFormat="1" ht="15" customHeight="1" thickBot="1">
      <c r="A273" s="268"/>
      <c r="B273" s="268"/>
      <c r="C273" s="284"/>
      <c r="D273" s="295"/>
      <c r="E273" s="296"/>
      <c r="F273" s="297"/>
      <c r="G273" s="295"/>
    </row>
    <row r="274" spans="1:7" s="184" customFormat="1" ht="18.75" customHeight="1" thickBot="1" thickTop="1">
      <c r="A274" s="259"/>
      <c r="B274" s="283"/>
      <c r="C274" s="282" t="s">
        <v>428</v>
      </c>
      <c r="D274" s="298">
        <f>SUM(D262:D272)</f>
        <v>30394</v>
      </c>
      <c r="E274" s="299">
        <f>SUM(E262:E272)</f>
        <v>30889</v>
      </c>
      <c r="F274" s="300">
        <f>SUM(F262:F272)</f>
        <v>8976.6</v>
      </c>
      <c r="G274" s="230">
        <f>(F274/E274)*100</f>
        <v>29.060830716436275</v>
      </c>
    </row>
    <row r="275" spans="1:7" s="184" customFormat="1" ht="15.75" customHeight="1">
      <c r="A275" s="183"/>
      <c r="B275" s="186"/>
      <c r="C275" s="233"/>
      <c r="D275" s="235"/>
      <c r="E275" s="235"/>
      <c r="F275" s="235"/>
      <c r="G275" s="235"/>
    </row>
    <row r="276" spans="1:7" s="184" customFormat="1" ht="15.75" customHeight="1">
      <c r="A276" s="183"/>
      <c r="B276" s="186"/>
      <c r="C276" s="233"/>
      <c r="D276" s="235"/>
      <c r="E276" s="235"/>
      <c r="F276" s="235"/>
      <c r="G276" s="235"/>
    </row>
    <row r="277" s="184" customFormat="1" ht="15.75" customHeight="1" thickBot="1"/>
    <row r="278" spans="1:7" s="184" customFormat="1" ht="15.75">
      <c r="A278" s="204" t="s">
        <v>26</v>
      </c>
      <c r="B278" s="205" t="s">
        <v>27</v>
      </c>
      <c r="C278" s="204" t="s">
        <v>29</v>
      </c>
      <c r="D278" s="204" t="s">
        <v>30</v>
      </c>
      <c r="E278" s="204" t="s">
        <v>30</v>
      </c>
      <c r="F278" s="204" t="s">
        <v>8</v>
      </c>
      <c r="G278" s="204" t="s">
        <v>278</v>
      </c>
    </row>
    <row r="279" spans="1:7" s="184" customFormat="1" ht="15.75" customHeight="1" thickBot="1">
      <c r="A279" s="206"/>
      <c r="B279" s="207"/>
      <c r="C279" s="208"/>
      <c r="D279" s="209" t="s">
        <v>32</v>
      </c>
      <c r="E279" s="209" t="s">
        <v>33</v>
      </c>
      <c r="F279" s="209" t="s">
        <v>34</v>
      </c>
      <c r="G279" s="209" t="s">
        <v>279</v>
      </c>
    </row>
    <row r="280" spans="1:7" s="184" customFormat="1" ht="38.25" customHeight="1" thickBot="1" thickTop="1">
      <c r="A280" s="282"/>
      <c r="B280" s="301"/>
      <c r="C280" s="302" t="s">
        <v>429</v>
      </c>
      <c r="D280" s="303">
        <f>SUM(D33,D97,D122,D152,D186,D203,D221,D233,D248,D274,)</f>
        <v>424299</v>
      </c>
      <c r="E280" s="304">
        <f>SUM(E33,E97,E122,E152,E186,E203,E221,E233,E248,E274,)</f>
        <v>436290.8</v>
      </c>
      <c r="F280" s="305">
        <f>SUM(F33,F97,F122,F152,F186,F203,F221,F233,F248,F274,)</f>
        <v>173583.2</v>
      </c>
      <c r="G280" s="306">
        <f>(F280/E280)*100</f>
        <v>39.78612430058118</v>
      </c>
    </row>
    <row r="281" spans="1:7" ht="15">
      <c r="A281" s="83"/>
      <c r="B281" s="83"/>
      <c r="C281" s="83"/>
      <c r="D281" s="83"/>
      <c r="E281" s="83"/>
      <c r="F281" s="83"/>
      <c r="G281" s="83"/>
    </row>
    <row r="282" spans="1:7" ht="15" customHeight="1">
      <c r="A282" s="83"/>
      <c r="B282" s="83"/>
      <c r="C282" s="83"/>
      <c r="D282" s="83"/>
      <c r="E282" s="83"/>
      <c r="F282" s="83"/>
      <c r="G282" s="83"/>
    </row>
    <row r="283" spans="1:7" ht="15" customHeight="1">
      <c r="A283" s="83"/>
      <c r="B283" s="83"/>
      <c r="C283" s="83"/>
      <c r="D283" s="83"/>
      <c r="E283" s="83"/>
      <c r="F283" s="83"/>
      <c r="G283" s="83"/>
    </row>
    <row r="284" spans="1:7" ht="15" customHeight="1">
      <c r="A284" s="83"/>
      <c r="B284" s="83"/>
      <c r="C284" s="83"/>
      <c r="D284" s="83"/>
      <c r="E284" s="83"/>
      <c r="F284" s="83"/>
      <c r="G284" s="83"/>
    </row>
    <row r="285" spans="1:7" ht="15">
      <c r="A285" s="83"/>
      <c r="B285" s="83"/>
      <c r="C285" s="83"/>
      <c r="D285" s="83"/>
      <c r="E285" s="83"/>
      <c r="F285" s="83"/>
      <c r="G285" s="83"/>
    </row>
    <row r="286" spans="1:7" ht="15">
      <c r="A286" s="83"/>
      <c r="B286" s="83"/>
      <c r="C286" s="83"/>
      <c r="D286" s="83"/>
      <c r="E286" s="83"/>
      <c r="F286" s="83"/>
      <c r="G286" s="83"/>
    </row>
    <row r="287" spans="1:7" ht="15">
      <c r="A287" s="83"/>
      <c r="B287" s="83"/>
      <c r="C287" s="84"/>
      <c r="D287" s="83"/>
      <c r="E287" s="83"/>
      <c r="F287" s="83"/>
      <c r="G287" s="83"/>
    </row>
    <row r="288" spans="1:7" ht="15">
      <c r="A288" s="83"/>
      <c r="B288" s="83"/>
      <c r="C288" s="83"/>
      <c r="D288" s="83"/>
      <c r="E288" s="83"/>
      <c r="F288" s="83"/>
      <c r="G288" s="83"/>
    </row>
    <row r="289" spans="1:7" ht="15">
      <c r="A289" s="83"/>
      <c r="B289" s="83"/>
      <c r="C289" s="83"/>
      <c r="D289" s="83"/>
      <c r="E289" s="83"/>
      <c r="F289" s="83"/>
      <c r="G289" s="83"/>
    </row>
    <row r="290" spans="1:7" ht="15">
      <c r="A290" s="83"/>
      <c r="B290" s="83"/>
      <c r="C290" s="83"/>
      <c r="D290" s="83"/>
      <c r="E290" s="83"/>
      <c r="F290" s="83"/>
      <c r="G290" s="83"/>
    </row>
    <row r="291" spans="1:7" ht="15">
      <c r="A291" s="83"/>
      <c r="B291" s="83"/>
      <c r="C291" s="83"/>
      <c r="D291" s="83"/>
      <c r="E291" s="83"/>
      <c r="F291" s="83"/>
      <c r="G291" s="83"/>
    </row>
    <row r="292" spans="1:7" ht="15">
      <c r="A292" s="83"/>
      <c r="B292" s="83"/>
      <c r="C292" s="83"/>
      <c r="D292" s="83"/>
      <c r="E292" s="83"/>
      <c r="F292" s="83"/>
      <c r="G292" s="83"/>
    </row>
    <row r="293" spans="1:7" ht="15">
      <c r="A293" s="83"/>
      <c r="B293" s="83"/>
      <c r="C293" s="83"/>
      <c r="D293" s="83"/>
      <c r="E293" s="83"/>
      <c r="F293" s="83"/>
      <c r="G293" s="83"/>
    </row>
    <row r="294" spans="1:7" ht="15">
      <c r="A294" s="83"/>
      <c r="B294" s="83"/>
      <c r="C294" s="83"/>
      <c r="D294" s="83"/>
      <c r="E294" s="83"/>
      <c r="F294" s="83"/>
      <c r="G294" s="83"/>
    </row>
    <row r="295" spans="1:7" ht="15">
      <c r="A295" s="83"/>
      <c r="B295" s="83"/>
      <c r="C295" s="83"/>
      <c r="D295" s="83"/>
      <c r="E295" s="83"/>
      <c r="F295" s="83"/>
      <c r="G295" s="83"/>
    </row>
    <row r="296" spans="1:7" ht="15">
      <c r="A296" s="83"/>
      <c r="B296" s="83"/>
      <c r="C296" s="83"/>
      <c r="D296" s="83"/>
      <c r="E296" s="83"/>
      <c r="F296" s="83"/>
      <c r="G296" s="83"/>
    </row>
    <row r="297" spans="1:7" ht="15">
      <c r="A297" s="83"/>
      <c r="B297" s="83"/>
      <c r="C297" s="83"/>
      <c r="D297" s="83"/>
      <c r="E297" s="83"/>
      <c r="F297" s="83"/>
      <c r="G297" s="83"/>
    </row>
    <row r="298" spans="1:7" ht="15">
      <c r="A298" s="83"/>
      <c r="B298" s="83"/>
      <c r="C298" s="83"/>
      <c r="D298" s="83"/>
      <c r="E298" s="83"/>
      <c r="F298" s="83"/>
      <c r="G298" s="83"/>
    </row>
    <row r="299" spans="1:7" ht="15">
      <c r="A299" s="83"/>
      <c r="B299" s="83"/>
      <c r="C299" s="83"/>
      <c r="D299" s="83"/>
      <c r="E299" s="83"/>
      <c r="F299" s="83"/>
      <c r="G299" s="83"/>
    </row>
    <row r="300" spans="1:7" ht="15">
      <c r="A300" s="83"/>
      <c r="B300" s="83"/>
      <c r="C300" s="83"/>
      <c r="D300" s="83"/>
      <c r="E300" s="83"/>
      <c r="F300" s="83"/>
      <c r="G300" s="83"/>
    </row>
    <row r="301" spans="1:7" ht="15">
      <c r="A301" s="83"/>
      <c r="B301" s="83"/>
      <c r="C301" s="83"/>
      <c r="D301" s="83"/>
      <c r="E301" s="83"/>
      <c r="F301" s="83"/>
      <c r="G301" s="83"/>
    </row>
  </sheetData>
  <sheetProtection/>
  <printOptions/>
  <pageMargins left="0.31496062992125984" right="0.2362204724409449" top="0.2755905511811024" bottom="0.4724409448818898" header="0.31496062992125984" footer="0.35433070866141736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Chobotnicka</dc:creator>
  <cp:keywords/>
  <dc:description/>
  <cp:lastModifiedBy>Helena Slatinská</cp:lastModifiedBy>
  <cp:lastPrinted>2012-07-18T07:35:04Z</cp:lastPrinted>
  <dcterms:created xsi:type="dcterms:W3CDTF">2012-07-17T18:59:49Z</dcterms:created>
  <dcterms:modified xsi:type="dcterms:W3CDTF">2012-07-18T07:46:54Z</dcterms:modified>
  <cp:category/>
  <cp:version/>
  <cp:contentType/>
  <cp:contentStatus/>
</cp:coreProperties>
</file>