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8700" activeTab="2"/>
  </bookViews>
  <sheets>
    <sheet name="Výdaje správa a údržba -1" sheetId="1" r:id="rId1"/>
    <sheet name="Výdaje správa a údržba - 2" sheetId="2" r:id="rId2"/>
    <sheet name="investice " sheetId="3" r:id="rId3"/>
    <sheet name="komentář" sheetId="4" r:id="rId4"/>
  </sheets>
  <definedNames>
    <definedName name="_xlnm.Print_Area" localSheetId="3">'komentář'!$A$1:$C$52</definedName>
  </definedNames>
  <calcPr fullCalcOnLoad="1"/>
</workbook>
</file>

<file path=xl/sharedStrings.xml><?xml version="1.0" encoding="utf-8"?>
<sst xmlns="http://schemas.openxmlformats.org/spreadsheetml/2006/main" count="475" uniqueCount="283">
  <si>
    <t>Město Břeclav</t>
  </si>
  <si>
    <t>ODD.</t>
  </si>
  <si>
    <t>POL.</t>
  </si>
  <si>
    <t>ZP</t>
  </si>
  <si>
    <t>ÚZ</t>
  </si>
  <si>
    <t>ORJ.</t>
  </si>
  <si>
    <t>ORG.</t>
  </si>
  <si>
    <t>PAR.</t>
  </si>
  <si>
    <t>XXXX</t>
  </si>
  <si>
    <t>XXX</t>
  </si>
  <si>
    <t>XXXXX</t>
  </si>
  <si>
    <t>XX</t>
  </si>
  <si>
    <t>AÚ</t>
  </si>
  <si>
    <t>SÚ</t>
  </si>
  <si>
    <t>Dne</t>
  </si>
  <si>
    <t>dokl.</t>
  </si>
  <si>
    <t>Číslo</t>
  </si>
  <si>
    <t xml:space="preserve">                                                             PODROBNÝ KOMENTÁŘ</t>
  </si>
  <si>
    <t>Rozp.</t>
  </si>
  <si>
    <t>Index</t>
  </si>
  <si>
    <t>Výdaje</t>
  </si>
  <si>
    <t>Veřejná zeleň  celkem</t>
  </si>
  <si>
    <t>Veřejná zeleň - veřejně prospěšné práce</t>
  </si>
  <si>
    <t>Celkem veřejná zeleň</t>
  </si>
  <si>
    <t>Skut.</t>
  </si>
  <si>
    <t>Nákup materiálu</t>
  </si>
  <si>
    <t>Příloha č. 4/1</t>
  </si>
  <si>
    <t>Příloha č.4/2</t>
  </si>
  <si>
    <t xml:space="preserve"> 11/10</t>
  </si>
  <si>
    <t>Ostatní neinvestiční transfery podnikatelským subjektům</t>
  </si>
  <si>
    <t>Predikce</t>
  </si>
  <si>
    <t>20</t>
  </si>
  <si>
    <t>Poznámka:</t>
  </si>
  <si>
    <t>Nutno  doplnit predikci r. 2011 (jedná se o odhad skutečnosti za leden až prosinec 2011)</t>
  </si>
  <si>
    <t>Nutno nově navrhnout rozpočet r. 2014</t>
  </si>
  <si>
    <t>Na dalším listu přílohy nutno vypsat další paragrafy podle potřeby</t>
  </si>
  <si>
    <t>Hodnoty ve sl. Rozpočet 2012 a 2013 jsou převzaty ze současně schváleného rozpočtového výhledu města, je však možné hodnoty upravit dle potřeby</t>
  </si>
  <si>
    <t>součet</t>
  </si>
  <si>
    <t>Investice zahrnuté do rozpočtu města Břeclav</t>
  </si>
  <si>
    <t>Nové investice - požadavky</t>
  </si>
  <si>
    <t>Mezisoučet</t>
  </si>
  <si>
    <t>Odbor rozvoje a správy  -  INVESTICE</t>
  </si>
  <si>
    <t>Příloha č.4/3</t>
  </si>
  <si>
    <t>Projekt prevence kriminality - různé</t>
  </si>
  <si>
    <t>XXXXXXXXXX</t>
  </si>
  <si>
    <t>Nákup materiálu na zimní údržbu</t>
  </si>
  <si>
    <t>Obnova a pořízení dopravního značení, retardéry, nádoby na posypový materiál</t>
  </si>
  <si>
    <t>Spotřeba elektrické energie - světelné křižovatky</t>
  </si>
  <si>
    <t>Spoluúčast z pojištění odpovědnosti za škodu</t>
  </si>
  <si>
    <t>Odbor rozvoje a správy - správa a údržba</t>
  </si>
  <si>
    <t>Chodníky - DDHM</t>
  </si>
  <si>
    <t>Autobusové zastávky - nákup ostatních služeb</t>
  </si>
  <si>
    <t>Autobusové zastávky - opravy a udržování</t>
  </si>
  <si>
    <t>Dopravní značení - pasport</t>
  </si>
  <si>
    <t xml:space="preserve">Dopravní značení - opravy a udržování </t>
  </si>
  <si>
    <t>Železniční dráhy - studie vzhledu nádražní budovy</t>
  </si>
  <si>
    <t>Železniční dráhy - projektová dokumentace vzhledu nádražní budovy</t>
  </si>
  <si>
    <t xml:space="preserve">Pitná voda - projektové dokumentace </t>
  </si>
  <si>
    <t>Kanalizace - projektové dokumentace</t>
  </si>
  <si>
    <t>Kanalizace - opravy a udržování</t>
  </si>
  <si>
    <t>Mateřské školy - studie, audity</t>
  </si>
  <si>
    <t>Mateřské školy - projektové dokumentace na opravy</t>
  </si>
  <si>
    <t>Mateřské školy - opravy</t>
  </si>
  <si>
    <t>Základní školy - studie, audity</t>
  </si>
  <si>
    <t>Základní školy - projektové dokumentace na opravy</t>
  </si>
  <si>
    <t>Kulturní památky - projektové dokumentace na opravy</t>
  </si>
  <si>
    <t>Hodnoty místního kulturního povědomí - opravy</t>
  </si>
  <si>
    <t>Sportovní zařízení v majetku obce - projektové dokumentace na opravy</t>
  </si>
  <si>
    <t>Dětská hřiště - ostatní služby</t>
  </si>
  <si>
    <t>Bytové hospodářství - projektové dokumentace na opravy</t>
  </si>
  <si>
    <t>Veřejné osvětlení - pořízení vánoční světelené výzdoby</t>
  </si>
  <si>
    <t>Veřejné osvětlení - nákup materiálu</t>
  </si>
  <si>
    <t>Veřejné osvětlení - nákup ostatních služeb</t>
  </si>
  <si>
    <t>Veřejné osvětlení - opravy a udržování</t>
  </si>
  <si>
    <t>Veřejné osvětlení - stavby</t>
  </si>
  <si>
    <t>Sběr a svoz komunálních odpadů - nákup materiálu</t>
  </si>
  <si>
    <t>Sběr a svoz komunálních odpadů - analýza produkce odpadů</t>
  </si>
  <si>
    <t xml:space="preserve">Poskytnuté neinvestiční příspěvky a náhrady </t>
  </si>
  <si>
    <t>Ostatní nákup dlouhodobého nehmotného majetku - studie</t>
  </si>
  <si>
    <t>Prevence vzniku odpadů - nákup materiálu</t>
  </si>
  <si>
    <t>Sběr a svoz ostatních odpadů - nákup velkoobjemových kontejnerů</t>
  </si>
  <si>
    <t>Ostatní služby místního hospodářství - dohody o provedení práce</t>
  </si>
  <si>
    <t>Ostatní služby místního hospodářství - vodné a stočné (pavilony, fontány)</t>
  </si>
  <si>
    <t>Ostatní služby místního hospodářství - deratizace veřejných ploch</t>
  </si>
  <si>
    <t>Veřejná zeleň - dohoda o provedení práce</t>
  </si>
  <si>
    <t>Veřejná zeleň - sociální pojištění</t>
  </si>
  <si>
    <t>Veřejná zeleň - zdravotní pojištění</t>
  </si>
  <si>
    <t>Veřejná zeleň - prádlo, oděv a obuv</t>
  </si>
  <si>
    <t>Veřejná zeleň - úrazové pojištění</t>
  </si>
  <si>
    <t>Veřejná zeleň - nákup mobiliáře</t>
  </si>
  <si>
    <t>Veřejná zeleň - nákup materiálu</t>
  </si>
  <si>
    <t>Veřejná zeleň - vodné a stočné (domek zahradníka)</t>
  </si>
  <si>
    <t>Veřejná zeleň - elektrická energie - provoz fontán</t>
  </si>
  <si>
    <t>Veřejná zeleň - hygiena dětských pískovišť</t>
  </si>
  <si>
    <t>Veřejná zeleň - školení a vzdělávání</t>
  </si>
  <si>
    <t xml:space="preserve">Veřejná zeleň - nákup ostatních služeb </t>
  </si>
  <si>
    <t>Veřejná zeleň - věcné dary</t>
  </si>
  <si>
    <t>Veřejná zeleň - náhrady mezd v době nemoci</t>
  </si>
  <si>
    <t>Veřejná zeleň - penzijní připojištění</t>
  </si>
  <si>
    <t>Veřejná zeleň - herní prvky</t>
  </si>
  <si>
    <t>Veřejná zeleň - stroje, přístroje a zařízení</t>
  </si>
  <si>
    <t>Ostatní služby celkem</t>
  </si>
  <si>
    <t>Veřejná zeleň - umělecká díla a předměty</t>
  </si>
  <si>
    <t>Péče o vzhled obcí - nákup DDHM</t>
  </si>
  <si>
    <t>Péče o vzhled obcí - čištění města</t>
  </si>
  <si>
    <t>Péče o vzhled obcí - opravy</t>
  </si>
  <si>
    <t>Veřejně prospěšné práce - mzdové náklady</t>
  </si>
  <si>
    <t>Veřejně prospěšné práce - dohody o provedení práce</t>
  </si>
  <si>
    <t>Veřejně prospěšné práce - sociální pojištění</t>
  </si>
  <si>
    <t>Veřejně prospěšné práce - zdravotní pojištění</t>
  </si>
  <si>
    <t>Péče o vzhled obcí celkem</t>
  </si>
  <si>
    <t>Veřejně prospěšné práce - prádlo, oděv a obuv</t>
  </si>
  <si>
    <t>Veřejně prospěšné práce - nákup ostatních služeb (lékařské prohlídky)</t>
  </si>
  <si>
    <t>Veřejně prospěšné práce - náhrady mezd v době nemoci</t>
  </si>
  <si>
    <t>Celkem provozní výdaje a správa</t>
  </si>
  <si>
    <t>Prevence kriminality - mzda asistentů</t>
  </si>
  <si>
    <t>Prevence kriminality - sociální pojištění</t>
  </si>
  <si>
    <t>Prevence kriminality - zdravotní pojištění</t>
  </si>
  <si>
    <t>Prevence kriminality - DDHM</t>
  </si>
  <si>
    <t>Prevence kriminality - školení a vzdělávání</t>
  </si>
  <si>
    <t>Celkem prevence kriminality + rezerva</t>
  </si>
  <si>
    <t>Parkoviště Budovatelská</t>
  </si>
  <si>
    <t>Parkoviště Okružní</t>
  </si>
  <si>
    <t>Kupkova - komunikace a chodníky s odvodněním</t>
  </si>
  <si>
    <t>Na Řádku - Sovadinova - propojka ulic</t>
  </si>
  <si>
    <t>Sovadinova - zpevnění povrchu parkoviště</t>
  </si>
  <si>
    <t>Lednická - vybudování chybějící části chodníku</t>
  </si>
  <si>
    <t>Slovácká - autobusové nádraží - dočasné parkoviště</t>
  </si>
  <si>
    <t>Dětská hřiště Bratislavská, Jánský dvůr, Dukelských hrdinů</t>
  </si>
  <si>
    <t>Slovácká - regenerace panelového sídliště - I. etapa</t>
  </si>
  <si>
    <t>Cyklostezka ul. Na Zahradách - Bratislavská - I. etapa</t>
  </si>
  <si>
    <t>Nový územní plán Břeclav</t>
  </si>
  <si>
    <t>Břeclav bez bariér</t>
  </si>
  <si>
    <t>Břeclav bez bariér - I. etapa</t>
  </si>
  <si>
    <t>IDS - JMK - přestupní terminál</t>
  </si>
  <si>
    <t>Vydláždění parkoviště ZUŠ Břeclav</t>
  </si>
  <si>
    <t>Kino Koruna - vzduchotechnika</t>
  </si>
  <si>
    <t>Osvětlení pamětihodností a mostů</t>
  </si>
  <si>
    <t>Domov seniorů - výměna oken a zateplení</t>
  </si>
  <si>
    <t>Azylový dům</t>
  </si>
  <si>
    <t>Městský úřad Břeclav - výměna oken a zateplení</t>
  </si>
  <si>
    <t>Písníky - vozovka a chodníky</t>
  </si>
  <si>
    <t>Mánesova - chodník levá strana</t>
  </si>
  <si>
    <t>Mánesova - chodník pravá strana</t>
  </si>
  <si>
    <t>Revitalizace slepého ramene Dyje v lokalitě Včelínek</t>
  </si>
  <si>
    <t>Kruhový objezd u hlavní pošty</t>
  </si>
  <si>
    <t>Aktualizace energetické koncepce pro město Břeclav</t>
  </si>
  <si>
    <t>PO Domov seniorů Břeclav:</t>
  </si>
  <si>
    <t>Rekonstrukce chodníků a komunikací v areálu Domova seniorů</t>
  </si>
  <si>
    <t>Oprava betonových podlah v panelovém objektu</t>
  </si>
  <si>
    <t>PO Školské organizace:</t>
  </si>
  <si>
    <t>MŠ Osvobození - celková rekonsturkce budovy</t>
  </si>
  <si>
    <t>ZŠ J. Noháče - ceková rekonstrukce budovy</t>
  </si>
  <si>
    <t>ZŠ Komenského - oprava a zateplení štítové stěny "bílé školy", nářaďovna</t>
  </si>
  <si>
    <t>ZŠ Na Valtické - dokončení poslední etapy sedlové střechy</t>
  </si>
  <si>
    <t>MŠ Slovácká - zateplení budovy, zhotovení parapetů, okapové chodníky</t>
  </si>
  <si>
    <t>MŠ Okružní - zateplení budovy</t>
  </si>
  <si>
    <t>ZŠ a MŠ Kupkova - celková úprava prostranství před školou - chodník, parkování, nátěr spodní části fasády, kanalizace</t>
  </si>
  <si>
    <t>MŠ Na Valtické - oprava soklu kolem budovy a vlhnoucího zdiva</t>
  </si>
  <si>
    <t>ZŠ a MŠ Kupkova - aplikace hydroizolace na Sovadinově - I. etapa</t>
  </si>
  <si>
    <t>MŠ Břetislavova - oprava vstupního schodiště, umývárny a výměna dlažby</t>
  </si>
  <si>
    <t>ZŠ Komenského - výměna nevyhovujících zářivek v budově "červené školy"</t>
  </si>
  <si>
    <t>ZŠ a MŠ Kupkova - rekonstrukce nátěru čelní strany budovy Sovadinova po realizaci opatření proti holubům</t>
  </si>
  <si>
    <t>ZŠ Komenského - rekonstrukce dílny - alespoň vypracování projektu v roce 2012</t>
  </si>
  <si>
    <t>ZUŠ Břeclav - podřezání budovy Křížkovského 2</t>
  </si>
  <si>
    <t>ZUŠ Břeclav - výměna oken na budově Křížkovského 2</t>
  </si>
  <si>
    <t>MŠ - školní zahrady a hřiště:</t>
  </si>
  <si>
    <t>MŠ Břetislavova - rekonstrukce a vybavení zahrady</t>
  </si>
  <si>
    <t>MŠ Slovácká - rekonstukce a vybavení zahrady</t>
  </si>
  <si>
    <t>MŠ Osvobození - rekonstrukce a vybavení zahrady</t>
  </si>
  <si>
    <t>ZŠ a MŠ Kpt. Nálepky - hřiště na školním dvoře ZŠ - umělý povrch</t>
  </si>
  <si>
    <t>ZŠ a MŠ Kpt. Nálepky - srovnání terénu, trávník</t>
  </si>
  <si>
    <t>ZŠ a MŠ Kupkova - uskutečnění 2. etapy rekonstrukce zahrady MŠ Dukelských hrdinů</t>
  </si>
  <si>
    <t>PO neškolské organizace:</t>
  </si>
  <si>
    <t>TEREZA Břeclav - nákup odvlhčovacího systému do haly Zimního stadionu</t>
  </si>
  <si>
    <t>TEREZA Břeclav - montáž vzduchotechniky a rozvodů ventilátorů ve strojovně chlazení Zimního stadionu</t>
  </si>
  <si>
    <t>TEREZA Břeclav - rekonstrukce vnitřních silnoproudých rozvodů strojovny, NH3 chlazení a rozvaděče RM1 a RS1</t>
  </si>
  <si>
    <t>Městská knihovna Břeclav - výměna plynových topidel v přístavbě knihovny</t>
  </si>
  <si>
    <t>Městská knihovna Břeclav - vybudování výtahu za účelem bezbariérového přístupu</t>
  </si>
  <si>
    <t>MMG Břeclav - zabezpečovací systém - zámeček Pohansko</t>
  </si>
  <si>
    <t>MMG Břeclav - výměna oken - zámeček Pohansko</t>
  </si>
  <si>
    <t>Digitální protipovodňový plán</t>
  </si>
  <si>
    <t>Prevence kriminality - ulice Riegrova - zabezpečení, kamerový systém</t>
  </si>
  <si>
    <t>Investice nezahrnuté do rozpočtu (v roce 2012 podána žádost o dotaci)</t>
  </si>
  <si>
    <t>ORG</t>
  </si>
  <si>
    <t>ZŠ Komenského - rekonstrukce fasády, kanalizace na "červené škole", výměna parapetů</t>
  </si>
  <si>
    <t>Veřejné osvětlení - pasport</t>
  </si>
  <si>
    <t>Územní plánování - studie - oddělení územního plánování</t>
  </si>
  <si>
    <t>Územní plánování - aktualizace ÚAP - oddělení územního plánování</t>
  </si>
  <si>
    <t>Veřejná zeleň - pasport</t>
  </si>
  <si>
    <t>Cyklostezka na Zahradách - Bratislavská - II. etapa</t>
  </si>
  <si>
    <t>Cyklostezka cukrovar - Poštorná</t>
  </si>
  <si>
    <t>MŠ Slovácká, Osvobození, Břetislavova - herní prvky</t>
  </si>
  <si>
    <t>MŠ Na Valtické - vybudování 5. třídy</t>
  </si>
  <si>
    <t>e-Government - zřízení elektronického centra a spisové služby</t>
  </si>
  <si>
    <r>
      <t xml:space="preserve">Nákup ostatních služeb - čištění vozovek, projektové dokumentace na opravy - </t>
    </r>
    <r>
      <rPr>
        <i/>
        <sz val="10"/>
        <rFont val="Arial CE"/>
        <family val="2"/>
      </rPr>
      <t>navýšeno z důvodu plánovaných PD a studií - viz. příloha 4/4</t>
    </r>
  </si>
  <si>
    <r>
      <t xml:space="preserve">Pasport místních komunikací - </t>
    </r>
    <r>
      <rPr>
        <i/>
        <sz val="10"/>
        <rFont val="Arial CE"/>
        <family val="2"/>
      </rPr>
      <t>pořízení vstupních dat, fotografická 3D</t>
    </r>
  </si>
  <si>
    <r>
      <t xml:space="preserve">Územní plánování - zpracování územních studií, podklady pro projekty - </t>
    </r>
    <r>
      <rPr>
        <i/>
        <sz val="10"/>
        <rFont val="Arial CE"/>
        <family val="2"/>
      </rPr>
      <t>navýšeno z důvodu plánovaných studií viz příloha 4/4</t>
    </r>
  </si>
  <si>
    <r>
      <t xml:space="preserve">Veřejné osvětlení - spotřeba elektrické energie - </t>
    </r>
    <r>
      <rPr>
        <i/>
        <sz val="10"/>
        <rFont val="Arial CE"/>
        <family val="2"/>
      </rPr>
      <t>navýšeno z důvodu plánovaného zvýšení DPH a úhrady případných nedoplatků</t>
    </r>
  </si>
  <si>
    <r>
      <t xml:space="preserve">Opravy a údržba vozovek - </t>
    </r>
    <r>
      <rPr>
        <i/>
        <sz val="10"/>
        <rFont val="Arial CE"/>
        <family val="2"/>
      </rPr>
      <t>smlouva se společností Tempos a.s., dále plánovaná oprava vozovky Žižkova (rozpočet stavby je 1 063 000 Kč)</t>
    </r>
  </si>
  <si>
    <r>
      <t>Ostatní záležitosti komunálního rozvoje - členský příspěvek asociaci "Zdravá města" -</t>
    </r>
    <r>
      <rPr>
        <i/>
        <sz val="10"/>
        <rFont val="Arial CE"/>
        <family val="2"/>
      </rPr>
      <t xml:space="preserve"> výpočet podle počtu obyvatel - v roce 2013 navýšení</t>
    </r>
  </si>
  <si>
    <r>
      <t xml:space="preserve">Veřejná zeleň - údržba - </t>
    </r>
    <r>
      <rPr>
        <i/>
        <sz val="10"/>
        <rFont val="Arial CE"/>
        <family val="2"/>
      </rPr>
      <t>smlouva se společností AVE, další vícepráce na veřejné zeleni</t>
    </r>
  </si>
  <si>
    <r>
      <t xml:space="preserve">Veřejná zeleň - mzdové náklady </t>
    </r>
    <r>
      <rPr>
        <i/>
        <sz val="10"/>
        <rFont val="Arial CE"/>
        <family val="2"/>
      </rPr>
      <t>(navýšení počtu zaměstnanců o 4)</t>
    </r>
  </si>
  <si>
    <r>
      <t xml:space="preserve">Územní plánování - změny stávajícího územního plánu - </t>
    </r>
    <r>
      <rPr>
        <i/>
        <sz val="10"/>
        <rFont val="Arial CE"/>
        <family val="2"/>
      </rPr>
      <t>posouzení a zapracování digitalizace ÚP</t>
    </r>
  </si>
  <si>
    <r>
      <t xml:space="preserve">Územní plánování - nákup ostatních služeb - </t>
    </r>
    <r>
      <rPr>
        <i/>
        <sz val="10"/>
        <rFont val="Arial CE"/>
        <family val="2"/>
      </rPr>
      <t>projektové dokumentace a studie - viz příloha 4/4</t>
    </r>
  </si>
  <si>
    <r>
      <t xml:space="preserve">Projektová a manažerská příprava na vybrané investiční akce - </t>
    </r>
    <r>
      <rPr>
        <i/>
        <sz val="10"/>
        <rFont val="Arial CE"/>
        <family val="2"/>
      </rPr>
      <t>plánované studie a projektové dokumentace - viz příloha 4/4</t>
    </r>
  </si>
  <si>
    <t>Hájky - Habrova seč - komunikace</t>
  </si>
  <si>
    <r>
      <t xml:space="preserve">Oprava a údržba chodníků, parkovišť, cyklostezek - </t>
    </r>
    <r>
      <rPr>
        <i/>
        <sz val="10"/>
        <rFont val="Arial CE"/>
        <family val="2"/>
      </rPr>
      <t>plánovaná oprava chodníku Mládežnická, Žižkova, Fintajslova - viz příloha č. 4/4</t>
    </r>
  </si>
  <si>
    <t>Město Břeclav - odbor rozvoje a správy</t>
  </si>
  <si>
    <t>Příloha č. 4/4</t>
  </si>
  <si>
    <t>chodníky Mládežnická</t>
  </si>
  <si>
    <t>Komentář k navýšení rozpočtu 2013</t>
  </si>
  <si>
    <t>předpoklad ceny</t>
  </si>
  <si>
    <t>chodníky a komunikace Žižkova</t>
  </si>
  <si>
    <t>chodník Fintajslova - levá strana</t>
  </si>
  <si>
    <t>chodník Fintajslova - pravá strana</t>
  </si>
  <si>
    <t>Studie a projekty</t>
  </si>
  <si>
    <t>dopravní analýza na silničním průtahu</t>
  </si>
  <si>
    <t>studie propojky Břetislavova v návaznosti na obchvat</t>
  </si>
  <si>
    <t>studie dopravního zklidnění u kostela na Nám. T.G.M.</t>
  </si>
  <si>
    <t>studie oddechové zóny u rybníka za TESCEM</t>
  </si>
  <si>
    <t>studie rekonstrukce veřejného osvětlení</t>
  </si>
  <si>
    <t>projektová dokumentace rekonstrukce veřejného osvětlení (I. etapa)</t>
  </si>
  <si>
    <t>komunikace za ulicí Hřbitovní + Gen. Šimka + Batčovi</t>
  </si>
  <si>
    <t>projektová dokumentace - uliční prostor pro umístění garáží Sušilova + Hybešova</t>
  </si>
  <si>
    <t>studie vnitrobloku naproti cukrovaru</t>
  </si>
  <si>
    <t>studie využití budov v areálu cukrovaru</t>
  </si>
  <si>
    <t>Podzámčí - úprava prostoru na pozemcích města včetně bývalého autokempu</t>
  </si>
  <si>
    <t>Revitalizace pivovarský járek</t>
  </si>
  <si>
    <t>projektová dokumentace pro stavební povolení - dopravní hřiště v areálu cukrovaru</t>
  </si>
  <si>
    <t>víceúčelové hřiště - Poštorná</t>
  </si>
  <si>
    <t>studie využití prostoru na starém autobusovém nádraží - včetně projektové dokumentace</t>
  </si>
  <si>
    <t>projektová dokumentace - cyklostezka podél silnice do Lednice</t>
  </si>
  <si>
    <t>studie sportoviště v Charvátské Nové Vsi</t>
  </si>
  <si>
    <t>studie rekonstrukce areálu koupaliště</t>
  </si>
  <si>
    <t>studie - areál Veslařská - sportoviště</t>
  </si>
  <si>
    <t>projekty na další etapy cyklostezek - propojení hotových úseků, cyklotrasy na hrázi, úprava pro cyklisty Sovadinova - Na Řádku - Národních hrdinů</t>
  </si>
  <si>
    <t>informační systém + odpočívadlo - parkovací plocha u Pohanska</t>
  </si>
  <si>
    <t>projektová dokumentace revitalizace zeleně podél silničních průtahů</t>
  </si>
  <si>
    <t>studie regenerace sídliště - Dukelských hrdinů</t>
  </si>
  <si>
    <t>projektová dokumentace revitalizace zeleně hřbitovů + židovský hřbitov</t>
  </si>
  <si>
    <t>Břeclav bez bariér - Lidická II. Etapa</t>
  </si>
  <si>
    <t>projektová dokumentace rekonstrukce obřadní síně Břeclav + parkoviště</t>
  </si>
  <si>
    <t>projektová dokumentace chodník a parkoviště ulice Mládežnická</t>
  </si>
  <si>
    <t>studie dětského hřiště Lanžhotská - u hřbitova</t>
  </si>
  <si>
    <t>projektová dokumentace - oprava místní komunikace U Stadionu</t>
  </si>
  <si>
    <t>projektová dokumentace - revitalizace prostoru u bývalé prodejny PENAM</t>
  </si>
  <si>
    <t>lávka ulice Šilingrova - do areálu bývalých jatek</t>
  </si>
  <si>
    <t>projektová dokumentace - úpravy parkoviště v areálu cukrovaru</t>
  </si>
  <si>
    <t>projektová dokumentace - rekonstrukce krytého bazénu</t>
  </si>
  <si>
    <t>projektová dokumentace - úprava předprostoru kina Koruna + oprava fasády objektu</t>
  </si>
  <si>
    <t>studie prostoru Na rovnici - umístění pódia</t>
  </si>
  <si>
    <t>Plánované opravy chodníků a vozovek</t>
  </si>
  <si>
    <r>
      <t xml:space="preserve">Chodníky, parkoviště, cyklostezky - čištění, projektové dokumentace na opravy - </t>
    </r>
    <r>
      <rPr>
        <i/>
        <sz val="10"/>
        <rFont val="Arial CE"/>
        <family val="2"/>
      </rPr>
      <t>plánované opravy chodníků Mládežnická, Žižkova, Fintajslova</t>
    </r>
  </si>
  <si>
    <t>IDS - JMK - okružní křižovatka + roční nájemné za pozemky ČD</t>
  </si>
  <si>
    <t>MKDS Břeclav - kamerový systém</t>
  </si>
  <si>
    <t>Krytý bazén - rekuperace</t>
  </si>
  <si>
    <r>
      <t xml:space="preserve">Sběr a svoz komunálních odpadů - </t>
    </r>
    <r>
      <rPr>
        <i/>
        <sz val="10"/>
        <rFont val="Arial CE"/>
        <family val="2"/>
      </rPr>
      <t xml:space="preserve">smlouva se společností Tempos a.s., navýšení z důvodu plánovaného zvýšení DPH a navýšení počtu obyvatel na 25015 (700 Kč/obyvatel + DPH) </t>
    </r>
  </si>
  <si>
    <t>IPRM Valtická - kamerový systém</t>
  </si>
  <si>
    <t>IPRM Valtická - veřejné prostranství</t>
  </si>
  <si>
    <t>MŠ Kpt. Nálepky - zateplení</t>
  </si>
  <si>
    <t>MŠ Břeclav, Na Valtické - zateplení</t>
  </si>
  <si>
    <t>ZŠ Břeclav, Kupkova - zateplení</t>
  </si>
  <si>
    <t>Slovácká - regenerace panelového sídliště - II. Etapa (dotace z MMR 70%)</t>
  </si>
  <si>
    <t>Cyklostezka cukrovar (dotace z ROP 76%)</t>
  </si>
  <si>
    <t>Cyklostezka ul. Na Zahradách - ul. Bratislavská  III. etapa, díl 3/2 (dotace se SFDI 60%)</t>
  </si>
  <si>
    <t>Azylový dům (dotace z MPSV 57%)</t>
  </si>
  <si>
    <t>Třídění bioodpadu ve městě Břeclav - I. etapa - kompostéry (dotace ze SFŽP 87%)</t>
  </si>
  <si>
    <t>Skatepark na Valtické - rekonstrukce (z MND 90%)</t>
  </si>
  <si>
    <t>J. Palacha - regenerace sídliště (z MMR 70%)</t>
  </si>
  <si>
    <t>Břeclav bez bariér - Lidická ulice - II. Etapa (dotace ze SFDI 50%)</t>
  </si>
  <si>
    <t>Židovská kaple - rekonstrukce (dotace z ROP 70%)</t>
  </si>
  <si>
    <t>Vyhlídková věž - zámek (dotace 70%)</t>
  </si>
  <si>
    <t>Obnova krajinných struktur lokality Včelínek v Břeclavi (dotace ze OPŽP 70%)</t>
  </si>
  <si>
    <t>Revitalizace podzámčí (dotace z OPŽP)</t>
  </si>
  <si>
    <t>ZŠ a MŠ Kpt. Nálepky - oprava vlhkého zdiva žlutá budova, nová fasáda (dotace na zateplení)</t>
  </si>
  <si>
    <t>Domov seniorů Břeclav - osazení termostatických ventilů včetně hlavic</t>
  </si>
  <si>
    <t>MÚ Břeclav - rekonstrukce sociálních zařízení v budově</t>
  </si>
  <si>
    <t>TEREZA Břeclav - dok. opravy střechy hotel.části (real.v r. 2013 z prov.příspěvku PO)</t>
  </si>
  <si>
    <t>Smuteční obřední síně - projektová dokumentace</t>
  </si>
  <si>
    <t>Smuteční obřadní síně</t>
  </si>
  <si>
    <t>Rekonstrukce krytého bazénu a letního koupaliště</t>
  </si>
  <si>
    <t>Úprava předprostoru před kinem Koruna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</si>
</sst>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0\ _K_č_-;\-* #,##0.000\ _K_č_-;_-* &quot;-&quot;???\ _K_č_-;_-@_-"/>
    <numFmt numFmtId="165" formatCode="#,##0.00_ ;\-#,##0.00\ "/>
    <numFmt numFmtId="166" formatCode="#,##0.0"/>
    <numFmt numFmtId="167" formatCode="0.000000000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#,##0.0_ ;\-#,##0.0\ "/>
    <numFmt numFmtId="175" formatCode="#,##0_ ;\-#,##0\ "/>
    <numFmt numFmtId="176" formatCode="0.0"/>
  </numFmts>
  <fonts count="57">
    <font>
      <sz val="10"/>
      <name val="Arial"/>
      <family val="0"/>
    </font>
    <font>
      <b/>
      <sz val="11"/>
      <name val="Arial CE"/>
      <family val="2"/>
    </font>
    <font>
      <b/>
      <sz val="10"/>
      <name val="Arial CE"/>
      <family val="0"/>
    </font>
    <font>
      <sz val="12"/>
      <name val="Arial CE"/>
      <family val="2"/>
    </font>
    <font>
      <b/>
      <sz val="12"/>
      <name val="Arial CE"/>
      <family val="0"/>
    </font>
    <font>
      <sz val="10"/>
      <name val="Arial CE"/>
      <family val="2"/>
    </font>
    <font>
      <sz val="11"/>
      <name val="Arial CE"/>
      <family val="2"/>
    </font>
    <font>
      <sz val="9"/>
      <name val="Arial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 CE"/>
      <family val="0"/>
    </font>
    <font>
      <i/>
      <sz val="11"/>
      <name val="Arial CE"/>
      <family val="2"/>
    </font>
    <font>
      <b/>
      <sz val="11"/>
      <name val="Arial"/>
      <family val="2"/>
    </font>
    <font>
      <sz val="12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 CE"/>
      <family val="2"/>
    </font>
    <font>
      <i/>
      <sz val="10"/>
      <name val="Arial CE"/>
      <family val="2"/>
    </font>
    <font>
      <sz val="11"/>
      <name val="Arial"/>
      <family val="2"/>
    </font>
    <font>
      <b/>
      <sz val="11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9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double"/>
    </border>
    <border>
      <left style="thin"/>
      <right style="medium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thin"/>
      <bottom style="thin"/>
    </border>
    <border>
      <left style="medium"/>
      <right style="thin"/>
      <top style="double"/>
      <bottom style="double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double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53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5" fillId="0" borderId="10" xfId="0" applyFont="1" applyBorder="1" applyAlignment="1">
      <alignment horizontal="center"/>
    </xf>
    <xf numFmtId="0" fontId="6" fillId="33" borderId="11" xfId="0" applyFont="1" applyFill="1" applyBorder="1" applyAlignment="1">
      <alignment/>
    </xf>
    <xf numFmtId="0" fontId="6" fillId="34" borderId="12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right"/>
    </xf>
    <xf numFmtId="0" fontId="5" fillId="0" borderId="18" xfId="0" applyFont="1" applyBorder="1" applyAlignment="1">
      <alignment horizontal="right"/>
    </xf>
    <xf numFmtId="0" fontId="5" fillId="0" borderId="19" xfId="0" applyFont="1" applyBorder="1" applyAlignment="1">
      <alignment horizontal="right"/>
    </xf>
    <xf numFmtId="49" fontId="5" fillId="0" borderId="20" xfId="0" applyNumberFormat="1" applyFont="1" applyBorder="1" applyAlignment="1">
      <alignment horizontal="right"/>
    </xf>
    <xf numFmtId="0" fontId="5" fillId="0" borderId="21" xfId="0" applyFont="1" applyBorder="1" applyAlignment="1">
      <alignment horizontal="right"/>
    </xf>
    <xf numFmtId="0" fontId="10" fillId="0" borderId="0" xfId="0" applyFont="1" applyAlignment="1">
      <alignment/>
    </xf>
    <xf numFmtId="0" fontId="5" fillId="0" borderId="19" xfId="0" applyFont="1" applyBorder="1" applyAlignment="1" applyProtection="1">
      <alignment horizontal="right"/>
      <protection locked="0"/>
    </xf>
    <xf numFmtId="0" fontId="5" fillId="0" borderId="21" xfId="0" applyFont="1" applyBorder="1" applyAlignment="1" applyProtection="1">
      <alignment horizontal="right"/>
      <protection locked="0"/>
    </xf>
    <xf numFmtId="0" fontId="11" fillId="0" borderId="0" xfId="0" applyFont="1" applyAlignment="1">
      <alignment/>
    </xf>
    <xf numFmtId="0" fontId="5" fillId="0" borderId="21" xfId="0" applyFont="1" applyFill="1" applyBorder="1" applyAlignment="1">
      <alignment horizontal="right"/>
    </xf>
    <xf numFmtId="0" fontId="5" fillId="0" borderId="19" xfId="0" applyFont="1" applyFill="1" applyBorder="1" applyAlignment="1">
      <alignment horizontal="right"/>
    </xf>
    <xf numFmtId="0" fontId="3" fillId="33" borderId="22" xfId="0" applyFont="1" applyFill="1" applyBorder="1" applyAlignment="1">
      <alignment/>
    </xf>
    <xf numFmtId="0" fontId="4" fillId="33" borderId="23" xfId="0" applyFont="1" applyFill="1" applyBorder="1" applyAlignment="1">
      <alignment horizontal="center"/>
    </xf>
    <xf numFmtId="166" fontId="5" fillId="0" borderId="19" xfId="0" applyNumberFormat="1" applyFont="1" applyBorder="1" applyAlignment="1">
      <alignment horizontal="right"/>
    </xf>
    <xf numFmtId="0" fontId="6" fillId="0" borderId="12" xfId="0" applyFont="1" applyFill="1" applyBorder="1" applyAlignment="1">
      <alignment/>
    </xf>
    <xf numFmtId="0" fontId="6" fillId="0" borderId="24" xfId="0" applyFont="1" applyFill="1" applyBorder="1" applyAlignment="1">
      <alignment/>
    </xf>
    <xf numFmtId="0" fontId="6" fillId="0" borderId="25" xfId="0" applyFont="1" applyFill="1" applyBorder="1" applyAlignment="1">
      <alignment/>
    </xf>
    <xf numFmtId="0" fontId="5" fillId="0" borderId="26" xfId="0" applyFont="1" applyBorder="1" applyAlignment="1">
      <alignment horizontal="right"/>
    </xf>
    <xf numFmtId="0" fontId="5" fillId="0" borderId="27" xfId="0" applyFont="1" applyBorder="1" applyAlignment="1">
      <alignment horizontal="right"/>
    </xf>
    <xf numFmtId="0" fontId="5" fillId="0" borderId="28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5" fillId="0" borderId="30" xfId="0" applyFont="1" applyBorder="1" applyAlignment="1">
      <alignment horizontal="right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right"/>
    </xf>
    <xf numFmtId="0" fontId="5" fillId="0" borderId="33" xfId="0" applyFont="1" applyBorder="1" applyAlignment="1">
      <alignment horizontal="center"/>
    </xf>
    <xf numFmtId="0" fontId="1" fillId="0" borderId="34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2" fillId="0" borderId="35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36" xfId="0" applyFont="1" applyFill="1" applyBorder="1" applyAlignment="1">
      <alignment/>
    </xf>
    <xf numFmtId="0" fontId="5" fillId="0" borderId="36" xfId="0" applyFont="1" applyFill="1" applyBorder="1" applyAlignment="1">
      <alignment/>
    </xf>
    <xf numFmtId="0" fontId="2" fillId="0" borderId="4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horizontal="right"/>
    </xf>
    <xf numFmtId="0" fontId="2" fillId="0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16" fontId="2" fillId="0" borderId="45" xfId="0" applyNumberFormat="1" applyFont="1" applyFill="1" applyBorder="1" applyAlignment="1">
      <alignment horizontal="center"/>
    </xf>
    <xf numFmtId="0" fontId="5" fillId="0" borderId="22" xfId="0" applyFont="1" applyBorder="1" applyAlignment="1">
      <alignment horizontal="center"/>
    </xf>
    <xf numFmtId="166" fontId="0" fillId="33" borderId="17" xfId="0" applyNumberFormat="1" applyFont="1" applyFill="1" applyBorder="1" applyAlignment="1">
      <alignment horizontal="right"/>
    </xf>
    <xf numFmtId="166" fontId="0" fillId="33" borderId="17" xfId="0" applyNumberFormat="1" applyFont="1" applyFill="1" applyBorder="1" applyAlignment="1">
      <alignment/>
    </xf>
    <xf numFmtId="166" fontId="0" fillId="0" borderId="19" xfId="0" applyNumberFormat="1" applyFont="1" applyBorder="1" applyAlignment="1">
      <alignment/>
    </xf>
    <xf numFmtId="166" fontId="0" fillId="33" borderId="21" xfId="0" applyNumberFormat="1" applyFont="1" applyFill="1" applyBorder="1" applyAlignment="1">
      <alignment/>
    </xf>
    <xf numFmtId="3" fontId="5" fillId="0" borderId="19" xfId="0" applyNumberFormat="1" applyFont="1" applyBorder="1" applyAlignment="1">
      <alignment horizontal="right"/>
    </xf>
    <xf numFmtId="166" fontId="0" fillId="0" borderId="21" xfId="0" applyNumberFormat="1" applyFont="1" applyBorder="1" applyAlignment="1">
      <alignment/>
    </xf>
    <xf numFmtId="166" fontId="0" fillId="0" borderId="21" xfId="0" applyNumberFormat="1" applyFont="1" applyBorder="1" applyAlignment="1">
      <alignment horizontal="right"/>
    </xf>
    <xf numFmtId="166" fontId="0" fillId="0" borderId="17" xfId="0" applyNumberFormat="1" applyFont="1" applyBorder="1" applyAlignment="1">
      <alignment horizontal="right"/>
    </xf>
    <xf numFmtId="166" fontId="0" fillId="0" borderId="17" xfId="0" applyNumberFormat="1" applyFont="1" applyBorder="1" applyAlignment="1">
      <alignment/>
    </xf>
    <xf numFmtId="166" fontId="13" fillId="0" borderId="17" xfId="0" applyNumberFormat="1" applyFont="1" applyBorder="1" applyAlignment="1">
      <alignment horizontal="right"/>
    </xf>
    <xf numFmtId="166" fontId="0" fillId="0" borderId="17" xfId="0" applyNumberFormat="1" applyFont="1" applyBorder="1" applyAlignment="1">
      <alignment horizontal="right"/>
    </xf>
    <xf numFmtId="166" fontId="0" fillId="0" borderId="17" xfId="0" applyNumberFormat="1" applyFont="1" applyBorder="1" applyAlignment="1">
      <alignment/>
    </xf>
    <xf numFmtId="0" fontId="5" fillId="0" borderId="32" xfId="0" applyFont="1" applyFill="1" applyBorder="1" applyAlignment="1">
      <alignment horizontal="right"/>
    </xf>
    <xf numFmtId="166" fontId="0" fillId="0" borderId="17" xfId="0" applyNumberFormat="1" applyFont="1" applyFill="1" applyBorder="1" applyAlignment="1">
      <alignment horizontal="right"/>
    </xf>
    <xf numFmtId="166" fontId="0" fillId="0" borderId="21" xfId="0" applyNumberFormat="1" applyFont="1" applyFill="1" applyBorder="1" applyAlignment="1">
      <alignment horizontal="right"/>
    </xf>
    <xf numFmtId="0" fontId="5" fillId="0" borderId="30" xfId="0" applyFont="1" applyFill="1" applyBorder="1" applyAlignment="1">
      <alignment horizontal="right"/>
    </xf>
    <xf numFmtId="166" fontId="0" fillId="0" borderId="21" xfId="0" applyNumberFormat="1" applyFont="1" applyFill="1" applyBorder="1" applyAlignment="1">
      <alignment/>
    </xf>
    <xf numFmtId="166" fontId="0" fillId="0" borderId="17" xfId="0" applyNumberFormat="1" applyFont="1" applyFill="1" applyBorder="1" applyAlignment="1">
      <alignment/>
    </xf>
    <xf numFmtId="3" fontId="5" fillId="0" borderId="21" xfId="0" applyNumberFormat="1" applyFont="1" applyBorder="1" applyAlignment="1">
      <alignment horizontal="right"/>
    </xf>
    <xf numFmtId="166" fontId="0" fillId="0" borderId="21" xfId="0" applyNumberFormat="1" applyFont="1" applyBorder="1" applyAlignment="1" applyProtection="1">
      <alignment/>
      <protection locked="0"/>
    </xf>
    <xf numFmtId="166" fontId="0" fillId="33" borderId="17" xfId="0" applyNumberFormat="1" applyFont="1" applyFill="1" applyBorder="1" applyAlignment="1" applyProtection="1">
      <alignment/>
      <protection locked="0"/>
    </xf>
    <xf numFmtId="166" fontId="0" fillId="33" borderId="17" xfId="0" applyNumberFormat="1" applyFont="1" applyFill="1" applyBorder="1" applyAlignment="1" applyProtection="1">
      <alignment horizontal="right"/>
      <protection locked="0"/>
    </xf>
    <xf numFmtId="166" fontId="16" fillId="0" borderId="29" xfId="0" applyNumberFormat="1" applyFont="1" applyFill="1" applyBorder="1" applyAlignment="1">
      <alignment horizontal="right"/>
    </xf>
    <xf numFmtId="166" fontId="16" fillId="33" borderId="29" xfId="0" applyNumberFormat="1" applyFont="1" applyFill="1" applyBorder="1" applyAlignment="1">
      <alignment/>
    </xf>
    <xf numFmtId="16" fontId="2" fillId="0" borderId="42" xfId="0" applyNumberFormat="1" applyFont="1" applyFill="1" applyBorder="1" applyAlignment="1">
      <alignment horizontal="center"/>
    </xf>
    <xf numFmtId="0" fontId="3" fillId="33" borderId="15" xfId="0" applyFont="1" applyFill="1" applyBorder="1" applyAlignment="1">
      <alignment/>
    </xf>
    <xf numFmtId="0" fontId="3" fillId="33" borderId="31" xfId="0" applyFont="1" applyFill="1" applyBorder="1" applyAlignment="1">
      <alignment/>
    </xf>
    <xf numFmtId="0" fontId="3" fillId="33" borderId="23" xfId="0" applyFont="1" applyFill="1" applyBorder="1" applyAlignment="1">
      <alignment/>
    </xf>
    <xf numFmtId="0" fontId="5" fillId="0" borderId="47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50" xfId="0" applyFont="1" applyBorder="1" applyAlignment="1">
      <alignment horizontal="right"/>
    </xf>
    <xf numFmtId="0" fontId="5" fillId="0" borderId="17" xfId="0" applyFont="1" applyBorder="1" applyAlignment="1" applyProtection="1">
      <alignment horizontal="right"/>
      <protection locked="0"/>
    </xf>
    <xf numFmtId="3" fontId="5" fillId="0" borderId="18" xfId="0" applyNumberFormat="1" applyFont="1" applyBorder="1" applyAlignment="1" applyProtection="1">
      <alignment horizontal="right"/>
      <protection locked="0"/>
    </xf>
    <xf numFmtId="166" fontId="0" fillId="0" borderId="0" xfId="0" applyNumberFormat="1" applyFont="1" applyBorder="1" applyAlignment="1">
      <alignment horizontal="right"/>
    </xf>
    <xf numFmtId="166" fontId="0" fillId="33" borderId="11" xfId="0" applyNumberFormat="1" applyFont="1" applyFill="1" applyBorder="1" applyAlignment="1">
      <alignment horizontal="right"/>
    </xf>
    <xf numFmtId="166" fontId="0" fillId="33" borderId="51" xfId="0" applyNumberFormat="1" applyFont="1" applyFill="1" applyBorder="1" applyAlignment="1">
      <alignment horizontal="right"/>
    </xf>
    <xf numFmtId="166" fontId="0" fillId="33" borderId="52" xfId="0" applyNumberFormat="1" applyFont="1" applyFill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166" fontId="0" fillId="0" borderId="55" xfId="0" applyNumberFormat="1" applyFont="1" applyBorder="1" applyAlignment="1">
      <alignment horizontal="right"/>
    </xf>
    <xf numFmtId="166" fontId="0" fillId="0" borderId="11" xfId="0" applyNumberFormat="1" applyFont="1" applyBorder="1" applyAlignment="1">
      <alignment horizontal="right"/>
    </xf>
    <xf numFmtId="166" fontId="0" fillId="0" borderId="51" xfId="0" applyNumberFormat="1" applyFont="1" applyBorder="1" applyAlignment="1">
      <alignment horizontal="right"/>
    </xf>
    <xf numFmtId="0" fontId="5" fillId="0" borderId="27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166" fontId="0" fillId="33" borderId="21" xfId="0" applyNumberFormat="1" applyFont="1" applyFill="1" applyBorder="1" applyAlignment="1">
      <alignment horizontal="right"/>
    </xf>
    <xf numFmtId="166" fontId="13" fillId="0" borderId="11" xfId="0" applyNumberFormat="1" applyFont="1" applyBorder="1" applyAlignment="1">
      <alignment horizontal="right"/>
    </xf>
    <xf numFmtId="166" fontId="13" fillId="0" borderId="51" xfId="0" applyNumberFormat="1" applyFont="1" applyBorder="1" applyAlignment="1">
      <alignment horizontal="right"/>
    </xf>
    <xf numFmtId="166" fontId="5" fillId="0" borderId="11" xfId="0" applyNumberFormat="1" applyFont="1" applyBorder="1" applyAlignment="1">
      <alignment horizontal="right"/>
    </xf>
    <xf numFmtId="166" fontId="0" fillId="0" borderId="51" xfId="0" applyNumberFormat="1" applyFont="1" applyBorder="1" applyAlignment="1">
      <alignment horizontal="right"/>
    </xf>
    <xf numFmtId="3" fontId="5" fillId="0" borderId="17" xfId="0" applyNumberFormat="1" applyFont="1" applyBorder="1" applyAlignment="1">
      <alignment horizontal="right"/>
    </xf>
    <xf numFmtId="49" fontId="5" fillId="0" borderId="19" xfId="0" applyNumberFormat="1" applyFont="1" applyBorder="1" applyAlignment="1">
      <alignment horizontal="right"/>
    </xf>
    <xf numFmtId="166" fontId="5" fillId="0" borderId="55" xfId="0" applyNumberFormat="1" applyFont="1" applyBorder="1" applyAlignment="1">
      <alignment horizontal="right"/>
    </xf>
    <xf numFmtId="166" fontId="5" fillId="33" borderId="17" xfId="0" applyNumberFormat="1" applyFont="1" applyFill="1" applyBorder="1" applyAlignment="1">
      <alignment/>
    </xf>
    <xf numFmtId="166" fontId="5" fillId="33" borderId="17" xfId="0" applyNumberFormat="1" applyFont="1" applyFill="1" applyBorder="1" applyAlignment="1">
      <alignment horizontal="right"/>
    </xf>
    <xf numFmtId="166" fontId="5" fillId="33" borderId="11" xfId="0" applyNumberFormat="1" applyFont="1" applyFill="1" applyBorder="1" applyAlignment="1">
      <alignment horizontal="right"/>
    </xf>
    <xf numFmtId="166" fontId="5" fillId="33" borderId="51" xfId="0" applyNumberFormat="1" applyFont="1" applyFill="1" applyBorder="1" applyAlignment="1">
      <alignment horizontal="right"/>
    </xf>
    <xf numFmtId="166" fontId="5" fillId="0" borderId="57" xfId="0" applyNumberFormat="1" applyFont="1" applyBorder="1" applyAlignment="1">
      <alignment horizontal="right"/>
    </xf>
    <xf numFmtId="166" fontId="2" fillId="0" borderId="55" xfId="0" applyNumberFormat="1" applyFont="1" applyBorder="1" applyAlignment="1">
      <alignment horizontal="right"/>
    </xf>
    <xf numFmtId="166" fontId="2" fillId="0" borderId="21" xfId="0" applyNumberFormat="1" applyFont="1" applyBorder="1" applyAlignment="1">
      <alignment horizontal="right"/>
    </xf>
    <xf numFmtId="166" fontId="2" fillId="0" borderId="58" xfId="0" applyNumberFormat="1" applyFont="1" applyBorder="1" applyAlignment="1">
      <alignment horizontal="right"/>
    </xf>
    <xf numFmtId="166" fontId="2" fillId="33" borderId="11" xfId="0" applyNumberFormat="1" applyFont="1" applyFill="1" applyBorder="1" applyAlignment="1">
      <alignment horizontal="right"/>
    </xf>
    <xf numFmtId="166" fontId="2" fillId="33" borderId="21" xfId="0" applyNumberFormat="1" applyFont="1" applyFill="1" applyBorder="1" applyAlignment="1">
      <alignment horizontal="right"/>
    </xf>
    <xf numFmtId="166" fontId="2" fillId="33" borderId="17" xfId="0" applyNumberFormat="1" applyFont="1" applyFill="1" applyBorder="1" applyAlignment="1">
      <alignment horizontal="right"/>
    </xf>
    <xf numFmtId="166" fontId="2" fillId="33" borderId="51" xfId="0" applyNumberFormat="1" applyFont="1" applyFill="1" applyBorder="1" applyAlignment="1">
      <alignment horizontal="right"/>
    </xf>
    <xf numFmtId="166" fontId="5" fillId="33" borderId="59" xfId="0" applyNumberFormat="1" applyFont="1" applyFill="1" applyBorder="1" applyAlignment="1">
      <alignment horizontal="right"/>
    </xf>
    <xf numFmtId="166" fontId="2" fillId="33" borderId="58" xfId="0" applyNumberFormat="1" applyFont="1" applyFill="1" applyBorder="1" applyAlignment="1">
      <alignment horizontal="right"/>
    </xf>
    <xf numFmtId="166" fontId="5" fillId="0" borderId="51" xfId="0" applyNumberFormat="1" applyFont="1" applyFill="1" applyBorder="1" applyAlignment="1">
      <alignment horizontal="right"/>
    </xf>
    <xf numFmtId="166" fontId="2" fillId="0" borderId="21" xfId="0" applyNumberFormat="1" applyFont="1" applyFill="1" applyBorder="1" applyAlignment="1">
      <alignment horizontal="right"/>
    </xf>
    <xf numFmtId="166" fontId="2" fillId="0" borderId="58" xfId="0" applyNumberFormat="1" applyFont="1" applyFill="1" applyBorder="1" applyAlignment="1">
      <alignment horizontal="right"/>
    </xf>
    <xf numFmtId="166" fontId="2" fillId="0" borderId="17" xfId="0" applyNumberFormat="1" applyFont="1" applyFill="1" applyBorder="1" applyAlignment="1">
      <alignment horizontal="right"/>
    </xf>
    <xf numFmtId="0" fontId="5" fillId="0" borderId="60" xfId="0" applyFont="1" applyBorder="1" applyAlignment="1">
      <alignment horizontal="right"/>
    </xf>
    <xf numFmtId="0" fontId="5" fillId="0" borderId="61" xfId="0" applyFont="1" applyBorder="1" applyAlignment="1">
      <alignment horizontal="right"/>
    </xf>
    <xf numFmtId="0" fontId="5" fillId="0" borderId="62" xfId="0" applyFont="1" applyBorder="1" applyAlignment="1">
      <alignment horizontal="right"/>
    </xf>
    <xf numFmtId="49" fontId="5" fillId="0" borderId="62" xfId="0" applyNumberFormat="1" applyFont="1" applyBorder="1" applyAlignment="1">
      <alignment horizontal="right"/>
    </xf>
    <xf numFmtId="166" fontId="0" fillId="33" borderId="63" xfId="0" applyNumberFormat="1" applyFont="1" applyFill="1" applyBorder="1" applyAlignment="1">
      <alignment/>
    </xf>
    <xf numFmtId="0" fontId="6" fillId="0" borderId="64" xfId="0" applyFont="1" applyFill="1" applyBorder="1" applyAlignment="1">
      <alignment/>
    </xf>
    <xf numFmtId="166" fontId="1" fillId="0" borderId="12" xfId="0" applyNumberFormat="1" applyFont="1" applyFill="1" applyBorder="1" applyAlignment="1">
      <alignment horizontal="right"/>
    </xf>
    <xf numFmtId="166" fontId="1" fillId="0" borderId="29" xfId="0" applyNumberFormat="1" applyFont="1" applyFill="1" applyBorder="1" applyAlignment="1">
      <alignment horizontal="right"/>
    </xf>
    <xf numFmtId="166" fontId="16" fillId="33" borderId="34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65" xfId="0" applyFont="1" applyBorder="1" applyAlignment="1">
      <alignment/>
    </xf>
    <xf numFmtId="49" fontId="0" fillId="0" borderId="66" xfId="0" applyNumberFormat="1" applyFont="1" applyBorder="1" applyAlignment="1">
      <alignment horizontal="right"/>
    </xf>
    <xf numFmtId="0" fontId="0" fillId="0" borderId="27" xfId="0" applyFont="1" applyBorder="1" applyAlignment="1">
      <alignment/>
    </xf>
    <xf numFmtId="49" fontId="0" fillId="0" borderId="11" xfId="0" applyNumberFormat="1" applyFont="1" applyBorder="1" applyAlignment="1">
      <alignment horizontal="right"/>
    </xf>
    <xf numFmtId="0" fontId="0" fillId="0" borderId="21" xfId="0" applyFont="1" applyBorder="1" applyAlignment="1">
      <alignment/>
    </xf>
    <xf numFmtId="0" fontId="0" fillId="0" borderId="67" xfId="0" applyFont="1" applyBorder="1" applyAlignment="1">
      <alignment/>
    </xf>
    <xf numFmtId="49" fontId="0" fillId="0" borderId="52" xfId="0" applyNumberFormat="1" applyFont="1" applyBorder="1" applyAlignment="1">
      <alignment horizontal="right"/>
    </xf>
    <xf numFmtId="0" fontId="0" fillId="0" borderId="68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6" xfId="0" applyFont="1" applyBorder="1" applyAlignment="1">
      <alignment/>
    </xf>
    <xf numFmtId="49" fontId="0" fillId="0" borderId="63" xfId="0" applyNumberFormat="1" applyFont="1" applyBorder="1" applyAlignment="1">
      <alignment horizontal="right"/>
    </xf>
    <xf numFmtId="0" fontId="0" fillId="0" borderId="53" xfId="0" applyFont="1" applyBorder="1" applyAlignment="1">
      <alignment/>
    </xf>
    <xf numFmtId="49" fontId="0" fillId="0" borderId="54" xfId="0" applyNumberFormat="1" applyFont="1" applyBorder="1" applyAlignment="1">
      <alignment horizontal="right"/>
    </xf>
    <xf numFmtId="49" fontId="0" fillId="0" borderId="69" xfId="0" applyNumberFormat="1" applyFont="1" applyBorder="1" applyAlignment="1">
      <alignment horizontal="right"/>
    </xf>
    <xf numFmtId="0" fontId="0" fillId="0" borderId="70" xfId="0" applyFont="1" applyBorder="1" applyAlignment="1">
      <alignment/>
    </xf>
    <xf numFmtId="49" fontId="0" fillId="0" borderId="0" xfId="0" applyNumberFormat="1" applyFont="1" applyBorder="1" applyAlignment="1">
      <alignment horizontal="right"/>
    </xf>
    <xf numFmtId="0" fontId="0" fillId="33" borderId="0" xfId="0" applyFont="1" applyFill="1" applyAlignment="1">
      <alignment/>
    </xf>
    <xf numFmtId="0" fontId="0" fillId="0" borderId="44" xfId="0" applyFont="1" applyFill="1" applyBorder="1" applyAlignment="1">
      <alignment/>
    </xf>
    <xf numFmtId="0" fontId="0" fillId="33" borderId="43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21" xfId="0" applyFont="1" applyBorder="1" applyAlignment="1" applyProtection="1">
      <alignment/>
      <protection locked="0"/>
    </xf>
    <xf numFmtId="49" fontId="0" fillId="0" borderId="56" xfId="0" applyNumberFormat="1" applyFont="1" applyBorder="1" applyAlignment="1">
      <alignment horizontal="right"/>
    </xf>
    <xf numFmtId="166" fontId="0" fillId="0" borderId="17" xfId="0" applyNumberFormat="1" applyFont="1" applyBorder="1" applyAlignment="1">
      <alignment/>
    </xf>
    <xf numFmtId="166" fontId="0" fillId="0" borderId="11" xfId="0" applyNumberFormat="1" applyFont="1" applyBorder="1" applyAlignment="1">
      <alignment horizontal="right"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47" xfId="0" applyFont="1" applyBorder="1" applyAlignment="1">
      <alignment/>
    </xf>
    <xf numFmtId="49" fontId="0" fillId="0" borderId="71" xfId="0" applyNumberFormat="1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34" borderId="38" xfId="0" applyFont="1" applyFill="1" applyBorder="1" applyAlignment="1">
      <alignment/>
    </xf>
    <xf numFmtId="0" fontId="0" fillId="34" borderId="44" xfId="0" applyFont="1" applyFill="1" applyBorder="1" applyAlignment="1">
      <alignment/>
    </xf>
    <xf numFmtId="0" fontId="0" fillId="0" borderId="0" xfId="0" applyFont="1" applyBorder="1" applyAlignment="1">
      <alignment/>
    </xf>
    <xf numFmtId="0" fontId="3" fillId="0" borderId="22" xfId="0" applyFont="1" applyFill="1" applyBorder="1" applyAlignment="1">
      <alignment/>
    </xf>
    <xf numFmtId="166" fontId="0" fillId="0" borderId="17" xfId="0" applyNumberFormat="1" applyFont="1" applyFill="1" applyBorder="1" applyAlignment="1" applyProtection="1">
      <alignment horizontal="right"/>
      <protection locked="0"/>
    </xf>
    <xf numFmtId="166" fontId="0" fillId="0" borderId="18" xfId="0" applyNumberFormat="1" applyFont="1" applyFill="1" applyBorder="1" applyAlignment="1" applyProtection="1">
      <alignment horizontal="right"/>
      <protection locked="0"/>
    </xf>
    <xf numFmtId="0" fontId="3" fillId="0" borderId="31" xfId="0" applyFont="1" applyFill="1" applyBorder="1" applyAlignment="1">
      <alignment/>
    </xf>
    <xf numFmtId="166" fontId="0" fillId="0" borderId="51" xfId="0" applyNumberFormat="1" applyFont="1" applyFill="1" applyBorder="1" applyAlignment="1">
      <alignment horizontal="right"/>
    </xf>
    <xf numFmtId="166" fontId="13" fillId="0" borderId="51" xfId="0" applyNumberFormat="1" applyFont="1" applyFill="1" applyBorder="1" applyAlignment="1">
      <alignment horizontal="right"/>
    </xf>
    <xf numFmtId="166" fontId="0" fillId="0" borderId="51" xfId="0" applyNumberFormat="1" applyFont="1" applyFill="1" applyBorder="1" applyAlignment="1">
      <alignment horizontal="right"/>
    </xf>
    <xf numFmtId="166" fontId="2" fillId="0" borderId="51" xfId="0" applyNumberFormat="1" applyFont="1" applyFill="1" applyBorder="1" applyAlignment="1">
      <alignment horizontal="right"/>
    </xf>
    <xf numFmtId="0" fontId="10" fillId="0" borderId="0" xfId="0" applyFont="1" applyAlignment="1">
      <alignment horizontal="center"/>
    </xf>
    <xf numFmtId="166" fontId="0" fillId="0" borderId="17" xfId="0" applyNumberFormat="1" applyFont="1" applyFill="1" applyBorder="1" applyAlignment="1">
      <alignment/>
    </xf>
    <xf numFmtId="0" fontId="2" fillId="35" borderId="39" xfId="0" applyFont="1" applyFill="1" applyBorder="1" applyAlignment="1">
      <alignment horizontal="center"/>
    </xf>
    <xf numFmtId="0" fontId="3" fillId="35" borderId="22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33" borderId="52" xfId="0" applyFont="1" applyFill="1" applyBorder="1" applyAlignment="1">
      <alignment wrapText="1"/>
    </xf>
    <xf numFmtId="0" fontId="5" fillId="0" borderId="52" xfId="0" applyFont="1" applyFill="1" applyBorder="1" applyAlignment="1">
      <alignment wrapText="1"/>
    </xf>
    <xf numFmtId="0" fontId="2" fillId="0" borderId="52" xfId="0" applyFont="1" applyFill="1" applyBorder="1" applyAlignment="1">
      <alignment wrapText="1"/>
    </xf>
    <xf numFmtId="0" fontId="5" fillId="0" borderId="56" xfId="0" applyFont="1" applyFill="1" applyBorder="1" applyAlignment="1">
      <alignment wrapText="1"/>
    </xf>
    <xf numFmtId="0" fontId="0" fillId="0" borderId="21" xfId="0" applyFont="1" applyBorder="1" applyAlignment="1">
      <alignment/>
    </xf>
    <xf numFmtId="49" fontId="5" fillId="0" borderId="21" xfId="0" applyNumberFormat="1" applyFont="1" applyBorder="1" applyAlignment="1">
      <alignment horizontal="right"/>
    </xf>
    <xf numFmtId="49" fontId="5" fillId="0" borderId="72" xfId="0" applyNumberFormat="1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49" fontId="5" fillId="0" borderId="16" xfId="0" applyNumberFormat="1" applyFont="1" applyBorder="1" applyAlignment="1">
      <alignment horizontal="right"/>
    </xf>
    <xf numFmtId="0" fontId="5" fillId="0" borderId="68" xfId="0" applyFont="1" applyBorder="1" applyAlignment="1">
      <alignment horizontal="right"/>
    </xf>
    <xf numFmtId="49" fontId="5" fillId="0" borderId="17" xfId="0" applyNumberFormat="1" applyFont="1" applyBorder="1" applyAlignment="1">
      <alignment horizontal="right"/>
    </xf>
    <xf numFmtId="0" fontId="5" fillId="0" borderId="41" xfId="0" applyFont="1" applyBorder="1" applyAlignment="1">
      <alignment horizontal="right"/>
    </xf>
    <xf numFmtId="0" fontId="5" fillId="0" borderId="45" xfId="0" applyFont="1" applyBorder="1" applyAlignment="1">
      <alignment horizontal="right"/>
    </xf>
    <xf numFmtId="49" fontId="5" fillId="0" borderId="46" xfId="0" applyNumberFormat="1" applyFont="1" applyBorder="1" applyAlignment="1">
      <alignment horizontal="right"/>
    </xf>
    <xf numFmtId="166" fontId="5" fillId="35" borderId="45" xfId="0" applyNumberFormat="1" applyFont="1" applyFill="1" applyBorder="1" applyAlignment="1">
      <alignment horizontal="right"/>
    </xf>
    <xf numFmtId="166" fontId="5" fillId="33" borderId="45" xfId="0" applyNumberFormat="1" applyFont="1" applyFill="1" applyBorder="1" applyAlignment="1">
      <alignment horizontal="right"/>
    </xf>
    <xf numFmtId="49" fontId="5" fillId="0" borderId="45" xfId="0" applyNumberFormat="1" applyFont="1" applyBorder="1" applyAlignment="1">
      <alignment horizontal="right"/>
    </xf>
    <xf numFmtId="166" fontId="5" fillId="0" borderId="45" xfId="0" applyNumberFormat="1" applyFont="1" applyFill="1" applyBorder="1" applyAlignment="1">
      <alignment horizontal="right"/>
    </xf>
    <xf numFmtId="0" fontId="4" fillId="0" borderId="73" xfId="0" applyFont="1" applyFill="1" applyBorder="1" applyAlignment="1">
      <alignment wrapText="1"/>
    </xf>
    <xf numFmtId="0" fontId="5" fillId="0" borderId="33" xfId="0" applyFont="1" applyBorder="1" applyAlignment="1">
      <alignment horizontal="right"/>
    </xf>
    <xf numFmtId="0" fontId="5" fillId="0" borderId="22" xfId="0" applyFont="1" applyBorder="1" applyAlignment="1">
      <alignment horizontal="right"/>
    </xf>
    <xf numFmtId="0" fontId="0" fillId="0" borderId="21" xfId="0" applyBorder="1" applyAlignment="1">
      <alignment/>
    </xf>
    <xf numFmtId="0" fontId="0" fillId="0" borderId="19" xfId="0" applyFont="1" applyBorder="1" applyAlignment="1">
      <alignment/>
    </xf>
    <xf numFmtId="0" fontId="0" fillId="0" borderId="17" xfId="0" applyBorder="1" applyAlignment="1">
      <alignment/>
    </xf>
    <xf numFmtId="166" fontId="2" fillId="0" borderId="18" xfId="0" applyNumberFormat="1" applyFont="1" applyFill="1" applyBorder="1" applyAlignment="1">
      <alignment horizontal="right"/>
    </xf>
    <xf numFmtId="166" fontId="2" fillId="33" borderId="18" xfId="0" applyNumberFormat="1" applyFont="1" applyFill="1" applyBorder="1" applyAlignment="1">
      <alignment horizontal="right"/>
    </xf>
    <xf numFmtId="0" fontId="2" fillId="0" borderId="74" xfId="0" applyFont="1" applyFill="1" applyBorder="1" applyAlignment="1">
      <alignment horizontal="center"/>
    </xf>
    <xf numFmtId="0" fontId="2" fillId="0" borderId="75" xfId="0" applyFont="1" applyFill="1" applyBorder="1" applyAlignment="1">
      <alignment horizontal="center"/>
    </xf>
    <xf numFmtId="0" fontId="2" fillId="0" borderId="76" xfId="0" applyFont="1" applyFill="1" applyBorder="1" applyAlignment="1">
      <alignment horizontal="center"/>
    </xf>
    <xf numFmtId="0" fontId="2" fillId="35" borderId="75" xfId="0" applyFont="1" applyFill="1" applyBorder="1" applyAlignment="1">
      <alignment horizontal="center"/>
    </xf>
    <xf numFmtId="0" fontId="5" fillId="0" borderId="77" xfId="0" applyFont="1" applyFill="1" applyBorder="1" applyAlignment="1">
      <alignment horizontal="center"/>
    </xf>
    <xf numFmtId="0" fontId="0" fillId="0" borderId="27" xfId="0" applyBorder="1" applyAlignment="1">
      <alignment/>
    </xf>
    <xf numFmtId="0" fontId="5" fillId="0" borderId="78" xfId="0" applyFont="1" applyBorder="1" applyAlignment="1">
      <alignment horizontal="right"/>
    </xf>
    <xf numFmtId="0" fontId="5" fillId="0" borderId="79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80" xfId="0" applyFont="1" applyFill="1" applyBorder="1" applyAlignment="1">
      <alignment wrapText="1"/>
    </xf>
    <xf numFmtId="166" fontId="1" fillId="0" borderId="0" xfId="0" applyNumberFormat="1" applyFont="1" applyFill="1" applyBorder="1" applyAlignment="1">
      <alignment horizontal="right"/>
    </xf>
    <xf numFmtId="166" fontId="16" fillId="33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5" fillId="0" borderId="81" xfId="0" applyFont="1" applyBorder="1" applyAlignment="1">
      <alignment horizontal="right"/>
    </xf>
    <xf numFmtId="166" fontId="2" fillId="33" borderId="0" xfId="0" applyNumberFormat="1" applyFont="1" applyFill="1" applyBorder="1" applyAlignment="1">
      <alignment horizontal="right"/>
    </xf>
    <xf numFmtId="0" fontId="2" fillId="0" borderId="63" xfId="0" applyFont="1" applyFill="1" applyBorder="1" applyAlignment="1">
      <alignment wrapText="1"/>
    </xf>
    <xf numFmtId="0" fontId="6" fillId="33" borderId="0" xfId="0" applyFont="1" applyFill="1" applyBorder="1" applyAlignment="1">
      <alignment/>
    </xf>
    <xf numFmtId="0" fontId="5" fillId="0" borderId="29" xfId="0" applyFont="1" applyBorder="1" applyAlignment="1">
      <alignment horizontal="right"/>
    </xf>
    <xf numFmtId="0" fontId="5" fillId="0" borderId="82" xfId="0" applyFont="1" applyBorder="1" applyAlignment="1">
      <alignment horizontal="right"/>
    </xf>
    <xf numFmtId="49" fontId="5" fillId="0" borderId="83" xfId="0" applyNumberFormat="1" applyFont="1" applyBorder="1" applyAlignment="1">
      <alignment horizontal="right"/>
    </xf>
    <xf numFmtId="0" fontId="4" fillId="0" borderId="84" xfId="0" applyFont="1" applyFill="1" applyBorder="1" applyAlignment="1">
      <alignment/>
    </xf>
    <xf numFmtId="166" fontId="4" fillId="0" borderId="29" xfId="0" applyNumberFormat="1" applyFont="1" applyFill="1" applyBorder="1" applyAlignment="1">
      <alignment horizontal="right"/>
    </xf>
    <xf numFmtId="166" fontId="12" fillId="33" borderId="34" xfId="0" applyNumberFormat="1" applyFont="1" applyFill="1" applyBorder="1" applyAlignment="1">
      <alignment/>
    </xf>
    <xf numFmtId="0" fontId="4" fillId="0" borderId="34" xfId="0" applyFont="1" applyFill="1" applyBorder="1" applyAlignment="1">
      <alignment/>
    </xf>
    <xf numFmtId="0" fontId="10" fillId="0" borderId="0" xfId="0" applyFont="1" applyAlignment="1">
      <alignment/>
    </xf>
    <xf numFmtId="0" fontId="14" fillId="0" borderId="0" xfId="0" applyFont="1" applyAlignment="1">
      <alignment/>
    </xf>
    <xf numFmtId="49" fontId="5" fillId="0" borderId="58" xfId="0" applyNumberFormat="1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0" fillId="0" borderId="11" xfId="0" applyFont="1" applyBorder="1" applyAlignment="1">
      <alignment/>
    </xf>
    <xf numFmtId="0" fontId="5" fillId="0" borderId="59" xfId="0" applyFont="1" applyBorder="1" applyAlignment="1">
      <alignment horizontal="right"/>
    </xf>
    <xf numFmtId="0" fontId="6" fillId="0" borderId="85" xfId="0" applyFont="1" applyFill="1" applyBorder="1" applyAlignment="1">
      <alignment/>
    </xf>
    <xf numFmtId="0" fontId="0" fillId="0" borderId="64" xfId="0" applyFont="1" applyBorder="1" applyAlignment="1">
      <alignment/>
    </xf>
    <xf numFmtId="0" fontId="5" fillId="0" borderId="83" xfId="0" applyFont="1" applyBorder="1" applyAlignment="1">
      <alignment horizontal="right"/>
    </xf>
    <xf numFmtId="0" fontId="6" fillId="0" borderId="29" xfId="0" applyFont="1" applyFill="1" applyBorder="1" applyAlignment="1">
      <alignment/>
    </xf>
    <xf numFmtId="49" fontId="5" fillId="0" borderId="59" xfId="0" applyNumberFormat="1" applyFont="1" applyBorder="1" applyAlignment="1">
      <alignment horizontal="right"/>
    </xf>
    <xf numFmtId="49" fontId="5" fillId="0" borderId="81" xfId="0" applyNumberFormat="1" applyFont="1" applyBorder="1" applyAlignment="1">
      <alignment horizontal="right"/>
    </xf>
    <xf numFmtId="0" fontId="0" fillId="0" borderId="26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52" xfId="0" applyFont="1" applyFill="1" applyBorder="1" applyAlignment="1">
      <alignment wrapText="1"/>
    </xf>
    <xf numFmtId="0" fontId="5" fillId="0" borderId="21" xfId="0" applyFont="1" applyBorder="1" applyAlignment="1">
      <alignment horizontal="right" wrapText="1"/>
    </xf>
    <xf numFmtId="0" fontId="0" fillId="0" borderId="21" xfId="0" applyFont="1" applyBorder="1" applyAlignment="1">
      <alignment horizontal="right"/>
    </xf>
    <xf numFmtId="0" fontId="0" fillId="0" borderId="21" xfId="0" applyFont="1" applyBorder="1" applyAlignment="1">
      <alignment/>
    </xf>
    <xf numFmtId="0" fontId="0" fillId="0" borderId="19" xfId="0" applyFont="1" applyBorder="1" applyAlignment="1">
      <alignment/>
    </xf>
    <xf numFmtId="49" fontId="5" fillId="0" borderId="49" xfId="0" applyNumberFormat="1" applyFont="1" applyBorder="1" applyAlignment="1">
      <alignment horizontal="right"/>
    </xf>
    <xf numFmtId="0" fontId="5" fillId="0" borderId="86" xfId="0" applyFont="1" applyBorder="1" applyAlignment="1">
      <alignment horizontal="right"/>
    </xf>
    <xf numFmtId="166" fontId="5" fillId="0" borderId="49" xfId="0" applyNumberFormat="1" applyFont="1" applyFill="1" applyBorder="1" applyAlignment="1">
      <alignment horizontal="right"/>
    </xf>
    <xf numFmtId="166" fontId="5" fillId="35" borderId="86" xfId="0" applyNumberFormat="1" applyFont="1" applyFill="1" applyBorder="1" applyAlignment="1">
      <alignment horizontal="right"/>
    </xf>
    <xf numFmtId="166" fontId="5" fillId="33" borderId="86" xfId="0" applyNumberFormat="1" applyFont="1" applyFill="1" applyBorder="1" applyAlignment="1">
      <alignment horizontal="right"/>
    </xf>
    <xf numFmtId="0" fontId="5" fillId="0" borderId="66" xfId="0" applyFont="1" applyFill="1" applyBorder="1" applyAlignment="1">
      <alignment wrapText="1"/>
    </xf>
    <xf numFmtId="0" fontId="0" fillId="0" borderId="21" xfId="0" applyFont="1" applyBorder="1" applyAlignment="1">
      <alignment horizontal="right"/>
    </xf>
    <xf numFmtId="49" fontId="5" fillId="0" borderId="31" xfId="0" applyNumberFormat="1" applyFont="1" applyBorder="1" applyAlignment="1">
      <alignment horizontal="right"/>
    </xf>
    <xf numFmtId="166" fontId="19" fillId="35" borderId="45" xfId="0" applyNumberFormat="1" applyFont="1" applyFill="1" applyBorder="1" applyAlignment="1">
      <alignment horizontal="right"/>
    </xf>
    <xf numFmtId="166" fontId="2" fillId="33" borderId="45" xfId="0" applyNumberFormat="1" applyFont="1" applyFill="1" applyBorder="1" applyAlignment="1">
      <alignment horizontal="right"/>
    </xf>
    <xf numFmtId="0" fontId="5" fillId="0" borderId="74" xfId="0" applyFont="1" applyBorder="1" applyAlignment="1">
      <alignment horizontal="right"/>
    </xf>
    <xf numFmtId="0" fontId="5" fillId="0" borderId="75" xfId="0" applyFont="1" applyBorder="1" applyAlignment="1">
      <alignment horizontal="right"/>
    </xf>
    <xf numFmtId="49" fontId="5" fillId="0" borderId="75" xfId="0" applyNumberFormat="1" applyFont="1" applyBorder="1" applyAlignment="1">
      <alignment horizontal="right"/>
    </xf>
    <xf numFmtId="166" fontId="5" fillId="0" borderId="76" xfId="0" applyNumberFormat="1" applyFont="1" applyFill="1" applyBorder="1" applyAlignment="1">
      <alignment horizontal="right"/>
    </xf>
    <xf numFmtId="166" fontId="5" fillId="33" borderId="75" xfId="0" applyNumberFormat="1" applyFont="1" applyFill="1" applyBorder="1" applyAlignment="1">
      <alignment horizontal="right"/>
    </xf>
    <xf numFmtId="0" fontId="0" fillId="0" borderId="21" xfId="0" applyFont="1" applyBorder="1" applyAlignment="1">
      <alignment/>
    </xf>
    <xf numFmtId="0" fontId="0" fillId="0" borderId="21" xfId="0" applyFont="1" applyFill="1" applyBorder="1" applyAlignment="1">
      <alignment/>
    </xf>
    <xf numFmtId="0" fontId="5" fillId="0" borderId="52" xfId="0" applyFont="1" applyFill="1" applyBorder="1" applyAlignment="1">
      <alignment/>
    </xf>
    <xf numFmtId="0" fontId="0" fillId="0" borderId="21" xfId="0" applyFont="1" applyBorder="1" applyAlignment="1" applyProtection="1">
      <alignment/>
      <protection locked="0"/>
    </xf>
    <xf numFmtId="166" fontId="5" fillId="0" borderId="18" xfId="0" applyNumberFormat="1" applyFont="1" applyBorder="1" applyAlignment="1">
      <alignment horizontal="right"/>
    </xf>
    <xf numFmtId="0" fontId="0" fillId="0" borderId="17" xfId="0" applyFont="1" applyBorder="1" applyAlignment="1">
      <alignment/>
    </xf>
    <xf numFmtId="166" fontId="5" fillId="0" borderId="62" xfId="0" applyNumberFormat="1" applyFont="1" applyBorder="1" applyAlignment="1">
      <alignment horizontal="right"/>
    </xf>
    <xf numFmtId="49" fontId="5" fillId="0" borderId="87" xfId="0" applyNumberFormat="1" applyFont="1" applyBorder="1" applyAlignment="1">
      <alignment horizontal="right"/>
    </xf>
    <xf numFmtId="0" fontId="0" fillId="0" borderId="62" xfId="0" applyFont="1" applyBorder="1" applyAlignment="1">
      <alignment/>
    </xf>
    <xf numFmtId="166" fontId="0" fillId="0" borderId="62" xfId="0" applyNumberFormat="1" applyFont="1" applyBorder="1" applyAlignment="1">
      <alignment/>
    </xf>
    <xf numFmtId="166" fontId="0" fillId="33" borderId="62" xfId="0" applyNumberFormat="1" applyFont="1" applyFill="1" applyBorder="1" applyAlignment="1">
      <alignment/>
    </xf>
    <xf numFmtId="166" fontId="0" fillId="33" borderId="62" xfId="0" applyNumberFormat="1" applyFont="1" applyFill="1" applyBorder="1" applyAlignment="1">
      <alignment horizontal="right"/>
    </xf>
    <xf numFmtId="166" fontId="0" fillId="0" borderId="62" xfId="0" applyNumberFormat="1" applyFont="1" applyFill="1" applyBorder="1" applyAlignment="1">
      <alignment horizontal="right"/>
    </xf>
    <xf numFmtId="166" fontId="0" fillId="0" borderId="62" xfId="0" applyNumberFormat="1" applyFont="1" applyBorder="1" applyAlignment="1">
      <alignment horizontal="right"/>
    </xf>
    <xf numFmtId="0" fontId="5" fillId="0" borderId="18" xfId="0" applyFont="1" applyFill="1" applyBorder="1" applyAlignment="1">
      <alignment horizontal="right"/>
    </xf>
    <xf numFmtId="0" fontId="5" fillId="0" borderId="81" xfId="0" applyFont="1" applyFill="1" applyBorder="1" applyAlignment="1">
      <alignment horizontal="right"/>
    </xf>
    <xf numFmtId="0" fontId="0" fillId="0" borderId="17" xfId="0" applyFont="1" applyFill="1" applyBorder="1" applyAlignment="1">
      <alignment/>
    </xf>
    <xf numFmtId="49" fontId="5" fillId="0" borderId="72" xfId="0" applyNumberFormat="1" applyFont="1" applyFill="1" applyBorder="1" applyAlignment="1">
      <alignment horizontal="right"/>
    </xf>
    <xf numFmtId="0" fontId="0" fillId="0" borderId="17" xfId="0" applyFont="1" applyFill="1" applyBorder="1" applyAlignment="1">
      <alignment horizontal="right"/>
    </xf>
    <xf numFmtId="0" fontId="0" fillId="0" borderId="62" xfId="0" applyFont="1" applyBorder="1" applyAlignment="1">
      <alignment/>
    </xf>
    <xf numFmtId="0" fontId="0" fillId="0" borderId="62" xfId="0" applyFont="1" applyBorder="1" applyAlignment="1">
      <alignment horizontal="right"/>
    </xf>
    <xf numFmtId="166" fontId="0" fillId="0" borderId="62" xfId="0" applyNumberFormat="1" applyFont="1" applyBorder="1" applyAlignment="1">
      <alignment/>
    </xf>
    <xf numFmtId="0" fontId="5" fillId="0" borderId="62" xfId="0" applyFont="1" applyFill="1" applyBorder="1" applyAlignment="1">
      <alignment horizontal="right"/>
    </xf>
    <xf numFmtId="0" fontId="5" fillId="0" borderId="61" xfId="0" applyFont="1" applyFill="1" applyBorder="1" applyAlignment="1">
      <alignment horizontal="right"/>
    </xf>
    <xf numFmtId="0" fontId="0" fillId="0" borderId="62" xfId="0" applyFont="1" applyFill="1" applyBorder="1" applyAlignment="1">
      <alignment/>
    </xf>
    <xf numFmtId="49" fontId="5" fillId="0" borderId="87" xfId="0" applyNumberFormat="1" applyFont="1" applyFill="1" applyBorder="1" applyAlignment="1">
      <alignment horizontal="right"/>
    </xf>
    <xf numFmtId="0" fontId="0" fillId="0" borderId="62" xfId="0" applyFont="1" applyFill="1" applyBorder="1" applyAlignment="1">
      <alignment horizontal="right"/>
    </xf>
    <xf numFmtId="166" fontId="0" fillId="0" borderId="62" xfId="0" applyNumberFormat="1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horizontal="right"/>
    </xf>
    <xf numFmtId="0" fontId="5" fillId="0" borderId="29" xfId="0" applyFont="1" applyFill="1" applyBorder="1" applyAlignment="1">
      <alignment horizontal="right"/>
    </xf>
    <xf numFmtId="0" fontId="5" fillId="0" borderId="64" xfId="0" applyFont="1" applyFill="1" applyBorder="1" applyAlignment="1">
      <alignment horizontal="right"/>
    </xf>
    <xf numFmtId="0" fontId="0" fillId="0" borderId="29" xfId="0" applyFont="1" applyFill="1" applyBorder="1" applyAlignment="1">
      <alignment/>
    </xf>
    <xf numFmtId="49" fontId="5" fillId="0" borderId="88" xfId="0" applyNumberFormat="1" applyFont="1" applyFill="1" applyBorder="1" applyAlignment="1">
      <alignment horizontal="right"/>
    </xf>
    <xf numFmtId="0" fontId="0" fillId="0" borderId="29" xfId="0" applyFont="1" applyFill="1" applyBorder="1" applyAlignment="1">
      <alignment horizontal="right"/>
    </xf>
    <xf numFmtId="166" fontId="0" fillId="0" borderId="29" xfId="0" applyNumberFormat="1" applyFont="1" applyFill="1" applyBorder="1" applyAlignment="1">
      <alignment horizontal="right"/>
    </xf>
    <xf numFmtId="166" fontId="0" fillId="0" borderId="29" xfId="0" applyNumberFormat="1" applyFont="1" applyFill="1" applyBorder="1" applyAlignment="1">
      <alignment/>
    </xf>
    <xf numFmtId="0" fontId="5" fillId="0" borderId="34" xfId="0" applyFont="1" applyFill="1" applyBorder="1" applyAlignment="1">
      <alignment wrapText="1"/>
    </xf>
    <xf numFmtId="0" fontId="5" fillId="0" borderId="64" xfId="0" applyFont="1" applyBorder="1" applyAlignment="1">
      <alignment horizontal="right"/>
    </xf>
    <xf numFmtId="0" fontId="0" fillId="0" borderId="29" xfId="0" applyFont="1" applyBorder="1" applyAlignment="1">
      <alignment/>
    </xf>
    <xf numFmtId="49" fontId="5" fillId="0" borderId="88" xfId="0" applyNumberFormat="1" applyFont="1" applyBorder="1" applyAlignment="1">
      <alignment horizontal="right"/>
    </xf>
    <xf numFmtId="0" fontId="0" fillId="0" borderId="29" xfId="0" applyFont="1" applyBorder="1" applyAlignment="1">
      <alignment horizontal="right"/>
    </xf>
    <xf numFmtId="166" fontId="0" fillId="0" borderId="29" xfId="0" applyNumberFormat="1" applyFont="1" applyBorder="1" applyAlignment="1">
      <alignment horizontal="right"/>
    </xf>
    <xf numFmtId="166" fontId="0" fillId="33" borderId="29" xfId="0" applyNumberFormat="1" applyFont="1" applyFill="1" applyBorder="1" applyAlignment="1">
      <alignment/>
    </xf>
    <xf numFmtId="0" fontId="5" fillId="0" borderId="17" xfId="0" applyFont="1" applyFill="1" applyBorder="1" applyAlignment="1">
      <alignment horizontal="right"/>
    </xf>
    <xf numFmtId="0" fontId="0" fillId="0" borderId="17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166" fontId="0" fillId="0" borderId="29" xfId="0" applyNumberFormat="1" applyFont="1" applyFill="1" applyBorder="1" applyAlignment="1">
      <alignment/>
    </xf>
    <xf numFmtId="0" fontId="5" fillId="0" borderId="80" xfId="0" applyFont="1" applyFill="1" applyBorder="1" applyAlignment="1">
      <alignment/>
    </xf>
    <xf numFmtId="166" fontId="0" fillId="0" borderId="29" xfId="0" applyNumberFormat="1" applyFont="1" applyBorder="1" applyAlignment="1">
      <alignment/>
    </xf>
    <xf numFmtId="0" fontId="5" fillId="0" borderId="34" xfId="0" applyFont="1" applyFill="1" applyBorder="1" applyAlignment="1">
      <alignment/>
    </xf>
    <xf numFmtId="0" fontId="5" fillId="0" borderId="18" xfId="0" applyFont="1" applyBorder="1" applyAlignment="1" applyProtection="1">
      <alignment horizontal="right"/>
      <protection locked="0"/>
    </xf>
    <xf numFmtId="0" fontId="0" fillId="0" borderId="17" xfId="0" applyFont="1" applyBorder="1" applyAlignment="1" applyProtection="1">
      <alignment/>
      <protection locked="0"/>
    </xf>
    <xf numFmtId="166" fontId="0" fillId="0" borderId="17" xfId="0" applyNumberFormat="1" applyFont="1" applyBorder="1" applyAlignment="1" applyProtection="1">
      <alignment/>
      <protection locked="0"/>
    </xf>
    <xf numFmtId="0" fontId="5" fillId="0" borderId="62" xfId="0" applyFont="1" applyBorder="1" applyAlignment="1" applyProtection="1">
      <alignment horizontal="right"/>
      <protection locked="0"/>
    </xf>
    <xf numFmtId="3" fontId="5" fillId="0" borderId="62" xfId="0" applyNumberFormat="1" applyFont="1" applyBorder="1" applyAlignment="1" applyProtection="1">
      <alignment horizontal="right"/>
      <protection locked="0"/>
    </xf>
    <xf numFmtId="0" fontId="0" fillId="0" borderId="62" xfId="0" applyFont="1" applyBorder="1" applyAlignment="1" applyProtection="1">
      <alignment/>
      <protection locked="0"/>
    </xf>
    <xf numFmtId="166" fontId="0" fillId="0" borderId="62" xfId="0" applyNumberFormat="1" applyFont="1" applyBorder="1" applyAlignment="1" applyProtection="1">
      <alignment/>
      <protection locked="0"/>
    </xf>
    <xf numFmtId="166" fontId="0" fillId="33" borderId="62" xfId="0" applyNumberFormat="1" applyFont="1" applyFill="1" applyBorder="1" applyAlignment="1" applyProtection="1">
      <alignment/>
      <protection locked="0"/>
    </xf>
    <xf numFmtId="166" fontId="0" fillId="33" borderId="62" xfId="0" applyNumberFormat="1" applyFont="1" applyFill="1" applyBorder="1" applyAlignment="1" applyProtection="1">
      <alignment horizontal="right"/>
      <protection locked="0"/>
    </xf>
    <xf numFmtId="166" fontId="0" fillId="0" borderId="62" xfId="0" applyNumberFormat="1" applyFont="1" applyFill="1" applyBorder="1" applyAlignment="1" applyProtection="1">
      <alignment horizontal="right"/>
      <protection locked="0"/>
    </xf>
    <xf numFmtId="3" fontId="5" fillId="0" borderId="17" xfId="0" applyNumberFormat="1" applyFont="1" applyBorder="1" applyAlignment="1" applyProtection="1">
      <alignment horizontal="right"/>
      <protection locked="0"/>
    </xf>
    <xf numFmtId="0" fontId="5" fillId="33" borderId="89" xfId="0" applyFont="1" applyFill="1" applyBorder="1" applyAlignment="1">
      <alignment/>
    </xf>
    <xf numFmtId="0" fontId="5" fillId="0" borderId="29" xfId="0" applyFont="1" applyBorder="1" applyAlignment="1" applyProtection="1">
      <alignment horizontal="right"/>
      <protection locked="0"/>
    </xf>
    <xf numFmtId="3" fontId="5" fillId="0" borderId="29" xfId="0" applyNumberFormat="1" applyFont="1" applyBorder="1" applyAlignment="1" applyProtection="1">
      <alignment horizontal="right"/>
      <protection locked="0"/>
    </xf>
    <xf numFmtId="0" fontId="0" fillId="0" borderId="29" xfId="0" applyFont="1" applyBorder="1" applyAlignment="1" applyProtection="1">
      <alignment/>
      <protection locked="0"/>
    </xf>
    <xf numFmtId="166" fontId="0" fillId="0" borderId="29" xfId="0" applyNumberFormat="1" applyFont="1" applyBorder="1" applyAlignment="1" applyProtection="1">
      <alignment/>
      <protection locked="0"/>
    </xf>
    <xf numFmtId="166" fontId="0" fillId="33" borderId="29" xfId="0" applyNumberFormat="1" applyFont="1" applyFill="1" applyBorder="1" applyAlignment="1" applyProtection="1">
      <alignment/>
      <protection locked="0"/>
    </xf>
    <xf numFmtId="166" fontId="0" fillId="33" borderId="29" xfId="0" applyNumberFormat="1" applyFont="1" applyFill="1" applyBorder="1" applyAlignment="1" applyProtection="1">
      <alignment horizontal="right"/>
      <protection locked="0"/>
    </xf>
    <xf numFmtId="166" fontId="0" fillId="0" borderId="29" xfId="0" applyNumberFormat="1" applyFont="1" applyFill="1" applyBorder="1" applyAlignment="1" applyProtection="1">
      <alignment horizontal="right"/>
      <protection locked="0"/>
    </xf>
    <xf numFmtId="0" fontId="5" fillId="33" borderId="90" xfId="0" applyFont="1" applyFill="1" applyBorder="1" applyAlignment="1">
      <alignment/>
    </xf>
    <xf numFmtId="0" fontId="0" fillId="0" borderId="25" xfId="0" applyFont="1" applyBorder="1" applyAlignment="1">
      <alignment/>
    </xf>
    <xf numFmtId="0" fontId="5" fillId="0" borderId="25" xfId="0" applyFont="1" applyBorder="1" applyAlignment="1">
      <alignment horizontal="right"/>
    </xf>
    <xf numFmtId="49" fontId="5" fillId="0" borderId="91" xfId="0" applyNumberFormat="1" applyFont="1" applyBorder="1" applyAlignment="1">
      <alignment horizontal="right"/>
    </xf>
    <xf numFmtId="0" fontId="5" fillId="0" borderId="91" xfId="0" applyFont="1" applyBorder="1" applyAlignment="1">
      <alignment horizontal="right"/>
    </xf>
    <xf numFmtId="166" fontId="2" fillId="33" borderId="25" xfId="0" applyNumberFormat="1" applyFont="1" applyFill="1" applyBorder="1" applyAlignment="1">
      <alignment horizontal="right"/>
    </xf>
    <xf numFmtId="166" fontId="2" fillId="33" borderId="79" xfId="0" applyNumberFormat="1" applyFont="1" applyFill="1" applyBorder="1" applyAlignment="1">
      <alignment horizontal="right"/>
    </xf>
    <xf numFmtId="166" fontId="2" fillId="0" borderId="79" xfId="0" applyNumberFormat="1" applyFont="1" applyFill="1" applyBorder="1" applyAlignment="1">
      <alignment horizontal="right"/>
    </xf>
    <xf numFmtId="166" fontId="0" fillId="33" borderId="84" xfId="0" applyNumberFormat="1" applyFont="1" applyFill="1" applyBorder="1" applyAlignment="1">
      <alignment/>
    </xf>
    <xf numFmtId="0" fontId="5" fillId="0" borderId="84" xfId="0" applyFont="1" applyFill="1" applyBorder="1" applyAlignment="1">
      <alignment wrapText="1"/>
    </xf>
    <xf numFmtId="0" fontId="5" fillId="0" borderId="50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19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0" fillId="0" borderId="26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58" xfId="0" applyFont="1" applyBorder="1" applyAlignment="1">
      <alignment/>
    </xf>
    <xf numFmtId="0" fontId="0" fillId="0" borderId="68" xfId="0" applyFont="1" applyBorder="1" applyAlignment="1">
      <alignment/>
    </xf>
    <xf numFmtId="0" fontId="0" fillId="0" borderId="17" xfId="0" applyFont="1" applyBorder="1" applyAlignment="1">
      <alignment/>
    </xf>
    <xf numFmtId="0" fontId="5" fillId="0" borderId="27" xfId="0" applyFont="1" applyFill="1" applyBorder="1" applyAlignment="1">
      <alignment horizontal="right"/>
    </xf>
    <xf numFmtId="0" fontId="0" fillId="0" borderId="55" xfId="0" applyFont="1" applyBorder="1" applyAlignment="1">
      <alignment/>
    </xf>
    <xf numFmtId="0" fontId="0" fillId="0" borderId="0" xfId="0" applyFont="1" applyFill="1" applyBorder="1" applyAlignment="1">
      <alignment/>
    </xf>
    <xf numFmtId="166" fontId="2" fillId="0" borderId="46" xfId="0" applyNumberFormat="1" applyFont="1" applyFill="1" applyBorder="1" applyAlignment="1">
      <alignment horizontal="right"/>
    </xf>
    <xf numFmtId="0" fontId="19" fillId="0" borderId="42" xfId="0" applyFont="1" applyFill="1" applyBorder="1" applyAlignment="1">
      <alignment wrapText="1"/>
    </xf>
    <xf numFmtId="166" fontId="2" fillId="0" borderId="72" xfId="0" applyNumberFormat="1" applyFont="1" applyFill="1" applyBorder="1" applyAlignment="1">
      <alignment horizontal="right"/>
    </xf>
    <xf numFmtId="166" fontId="19" fillId="35" borderId="18" xfId="0" applyNumberFormat="1" applyFont="1" applyFill="1" applyBorder="1" applyAlignment="1">
      <alignment horizontal="right"/>
    </xf>
    <xf numFmtId="0" fontId="19" fillId="0" borderId="63" xfId="0" applyFont="1" applyFill="1" applyBorder="1" applyAlignment="1">
      <alignment wrapText="1"/>
    </xf>
    <xf numFmtId="49" fontId="5" fillId="0" borderId="76" xfId="0" applyNumberFormat="1" applyFont="1" applyBorder="1" applyAlignment="1">
      <alignment horizontal="right"/>
    </xf>
    <xf numFmtId="166" fontId="5" fillId="35" borderId="75" xfId="0" applyNumberFormat="1" applyFont="1" applyFill="1" applyBorder="1" applyAlignment="1">
      <alignment horizontal="right"/>
    </xf>
    <xf numFmtId="0" fontId="4" fillId="0" borderId="92" xfId="0" applyFont="1" applyFill="1" applyBorder="1" applyAlignment="1">
      <alignment wrapText="1"/>
    </xf>
    <xf numFmtId="166" fontId="21" fillId="33" borderId="51" xfId="0" applyNumberFormat="1" applyFont="1" applyFill="1" applyBorder="1" applyAlignment="1">
      <alignment horizontal="right"/>
    </xf>
    <xf numFmtId="166" fontId="21" fillId="35" borderId="17" xfId="0" applyNumberFormat="1" applyFont="1" applyFill="1" applyBorder="1" applyAlignment="1">
      <alignment horizontal="right"/>
    </xf>
    <xf numFmtId="166" fontId="21" fillId="33" borderId="17" xfId="0" applyNumberFormat="1" applyFont="1" applyFill="1" applyBorder="1" applyAlignment="1">
      <alignment horizontal="right"/>
    </xf>
    <xf numFmtId="0" fontId="6" fillId="0" borderId="52" xfId="0" applyFont="1" applyFill="1" applyBorder="1" applyAlignment="1">
      <alignment wrapText="1"/>
    </xf>
    <xf numFmtId="166" fontId="21" fillId="33" borderId="58" xfId="0" applyNumberFormat="1" applyFont="1" applyFill="1" applyBorder="1" applyAlignment="1">
      <alignment horizontal="right"/>
    </xf>
    <xf numFmtId="166" fontId="21" fillId="35" borderId="21" xfId="0" applyNumberFormat="1" applyFont="1" applyFill="1" applyBorder="1" applyAlignment="1">
      <alignment horizontal="right"/>
    </xf>
    <xf numFmtId="166" fontId="21" fillId="33" borderId="21" xfId="0" applyNumberFormat="1" applyFont="1" applyFill="1" applyBorder="1" applyAlignment="1">
      <alignment horizontal="right"/>
    </xf>
    <xf numFmtId="0" fontId="6" fillId="0" borderId="56" xfId="0" applyFont="1" applyFill="1" applyBorder="1" applyAlignment="1">
      <alignment wrapText="1"/>
    </xf>
    <xf numFmtId="166" fontId="21" fillId="0" borderId="17" xfId="0" applyNumberFormat="1" applyFont="1" applyFill="1" applyBorder="1" applyAlignment="1">
      <alignment horizontal="right"/>
    </xf>
    <xf numFmtId="166" fontId="21" fillId="35" borderId="17" xfId="0" applyNumberFormat="1" applyFont="1" applyFill="1" applyBorder="1" applyAlignment="1">
      <alignment horizontal="right"/>
    </xf>
    <xf numFmtId="166" fontId="21" fillId="0" borderId="17" xfId="0" applyNumberFormat="1" applyFont="1" applyBorder="1" applyAlignment="1">
      <alignment horizontal="right"/>
    </xf>
    <xf numFmtId="0" fontId="6" fillId="0" borderId="69" xfId="0" applyFont="1" applyFill="1" applyBorder="1" applyAlignment="1">
      <alignment wrapText="1"/>
    </xf>
    <xf numFmtId="166" fontId="21" fillId="0" borderId="58" xfId="0" applyNumberFormat="1" applyFont="1" applyBorder="1" applyAlignment="1">
      <alignment/>
    </xf>
    <xf numFmtId="166" fontId="21" fillId="35" borderId="21" xfId="0" applyNumberFormat="1" applyFont="1" applyFill="1" applyBorder="1" applyAlignment="1">
      <alignment/>
    </xf>
    <xf numFmtId="166" fontId="21" fillId="0" borderId="21" xfId="0" applyNumberFormat="1" applyFont="1" applyBorder="1" applyAlignment="1">
      <alignment/>
    </xf>
    <xf numFmtId="0" fontId="21" fillId="0" borderId="54" xfId="0" applyFont="1" applyBorder="1" applyAlignment="1">
      <alignment/>
    </xf>
    <xf numFmtId="166" fontId="21" fillId="0" borderId="51" xfId="0" applyNumberFormat="1" applyFont="1" applyBorder="1" applyAlignment="1">
      <alignment/>
    </xf>
    <xf numFmtId="166" fontId="21" fillId="35" borderId="17" xfId="0" applyNumberFormat="1" applyFont="1" applyFill="1" applyBorder="1" applyAlignment="1">
      <alignment/>
    </xf>
    <xf numFmtId="166" fontId="21" fillId="0" borderId="17" xfId="0" applyNumberFormat="1" applyFont="1" applyBorder="1" applyAlignment="1">
      <alignment/>
    </xf>
    <xf numFmtId="0" fontId="21" fillId="0" borderId="52" xfId="0" applyFont="1" applyBorder="1" applyAlignment="1">
      <alignment/>
    </xf>
    <xf numFmtId="166" fontId="21" fillId="0" borderId="51" xfId="0" applyNumberFormat="1" applyFont="1" applyBorder="1" applyAlignment="1">
      <alignment/>
    </xf>
    <xf numFmtId="0" fontId="21" fillId="0" borderId="52" xfId="0" applyFont="1" applyBorder="1" applyAlignment="1">
      <alignment/>
    </xf>
    <xf numFmtId="166" fontId="6" fillId="0" borderId="51" xfId="0" applyNumberFormat="1" applyFont="1" applyFill="1" applyBorder="1" applyAlignment="1">
      <alignment horizontal="right"/>
    </xf>
    <xf numFmtId="166" fontId="6" fillId="35" borderId="17" xfId="0" applyNumberFormat="1" applyFont="1" applyFill="1" applyBorder="1" applyAlignment="1">
      <alignment horizontal="right"/>
    </xf>
    <xf numFmtId="166" fontId="6" fillId="33" borderId="17" xfId="0" applyNumberFormat="1" applyFont="1" applyFill="1" applyBorder="1" applyAlignment="1">
      <alignment horizontal="right"/>
    </xf>
    <xf numFmtId="166" fontId="21" fillId="0" borderId="21" xfId="0" applyNumberFormat="1" applyFont="1" applyFill="1" applyBorder="1" applyAlignment="1">
      <alignment horizontal="right"/>
    </xf>
    <xf numFmtId="166" fontId="21" fillId="35" borderId="21" xfId="0" applyNumberFormat="1" applyFont="1" applyFill="1" applyBorder="1" applyAlignment="1">
      <alignment horizontal="right"/>
    </xf>
    <xf numFmtId="166" fontId="21" fillId="0" borderId="21" xfId="0" applyNumberFormat="1" applyFont="1" applyBorder="1" applyAlignment="1">
      <alignment horizontal="right"/>
    </xf>
    <xf numFmtId="0" fontId="6" fillId="0" borderId="54" xfId="0" applyFont="1" applyFill="1" applyBorder="1" applyAlignment="1">
      <alignment wrapText="1"/>
    </xf>
    <xf numFmtId="166" fontId="21" fillId="35" borderId="21" xfId="0" applyNumberFormat="1" applyFont="1" applyFill="1" applyBorder="1" applyAlignment="1">
      <alignment/>
    </xf>
    <xf numFmtId="166" fontId="21" fillId="0" borderId="21" xfId="0" applyNumberFormat="1" applyFont="1" applyBorder="1" applyAlignment="1">
      <alignment/>
    </xf>
    <xf numFmtId="0" fontId="21" fillId="0" borderId="54" xfId="0" applyFont="1" applyBorder="1" applyAlignment="1">
      <alignment/>
    </xf>
    <xf numFmtId="166" fontId="6" fillId="0" borderId="21" xfId="0" applyNumberFormat="1" applyFont="1" applyFill="1" applyBorder="1" applyAlignment="1">
      <alignment horizontal="right"/>
    </xf>
    <xf numFmtId="166" fontId="6" fillId="35" borderId="21" xfId="0" applyNumberFormat="1" applyFont="1" applyFill="1" applyBorder="1" applyAlignment="1">
      <alignment horizontal="right"/>
    </xf>
    <xf numFmtId="166" fontId="6" fillId="33" borderId="21" xfId="0" applyNumberFormat="1" applyFont="1" applyFill="1" applyBorder="1" applyAlignment="1">
      <alignment horizontal="right"/>
    </xf>
    <xf numFmtId="0" fontId="21" fillId="0" borderId="69" xfId="0" applyFont="1" applyBorder="1" applyAlignment="1">
      <alignment/>
    </xf>
    <xf numFmtId="166" fontId="21" fillId="0" borderId="58" xfId="0" applyNumberFormat="1" applyFont="1" applyFill="1" applyBorder="1" applyAlignment="1">
      <alignment horizontal="right"/>
    </xf>
    <xf numFmtId="166" fontId="21" fillId="0" borderId="21" xfId="0" applyNumberFormat="1" applyFont="1" applyBorder="1" applyAlignment="1">
      <alignment horizontal="right"/>
    </xf>
    <xf numFmtId="166" fontId="21" fillId="0" borderId="20" xfId="0" applyNumberFormat="1" applyFont="1" applyBorder="1" applyAlignment="1">
      <alignment/>
    </xf>
    <xf numFmtId="166" fontId="21" fillId="35" borderId="19" xfId="0" applyNumberFormat="1" applyFont="1" applyFill="1" applyBorder="1" applyAlignment="1">
      <alignment/>
    </xf>
    <xf numFmtId="166" fontId="21" fillId="0" borderId="19" xfId="0" applyNumberFormat="1" applyFont="1" applyBorder="1" applyAlignment="1">
      <alignment/>
    </xf>
    <xf numFmtId="0" fontId="21" fillId="0" borderId="93" xfId="0" applyFont="1" applyBorder="1" applyAlignment="1">
      <alignment/>
    </xf>
    <xf numFmtId="166" fontId="21" fillId="0" borderId="21" xfId="0" applyNumberFormat="1" applyFont="1" applyFill="1" applyBorder="1" applyAlignment="1">
      <alignment horizontal="right"/>
    </xf>
    <xf numFmtId="166" fontId="6" fillId="0" borderId="32" xfId="0" applyNumberFormat="1" applyFont="1" applyFill="1" applyBorder="1" applyAlignment="1">
      <alignment horizontal="right"/>
    </xf>
    <xf numFmtId="166" fontId="6" fillId="35" borderId="32" xfId="0" applyNumberFormat="1" applyFont="1" applyFill="1" applyBorder="1" applyAlignment="1">
      <alignment horizontal="right"/>
    </xf>
    <xf numFmtId="166" fontId="6" fillId="35" borderId="81" xfId="0" applyNumberFormat="1" applyFont="1" applyFill="1" applyBorder="1" applyAlignment="1">
      <alignment horizontal="right"/>
    </xf>
    <xf numFmtId="166" fontId="6" fillId="0" borderId="81" xfId="0" applyNumberFormat="1" applyFont="1" applyFill="1" applyBorder="1" applyAlignment="1">
      <alignment horizontal="right"/>
    </xf>
    <xf numFmtId="0" fontId="6" fillId="0" borderId="71" xfId="0" applyFont="1" applyFill="1" applyBorder="1" applyAlignment="1">
      <alignment wrapText="1"/>
    </xf>
    <xf numFmtId="166" fontId="6" fillId="0" borderId="16" xfId="0" applyNumberFormat="1" applyFont="1" applyFill="1" applyBorder="1" applyAlignment="1">
      <alignment horizontal="right"/>
    </xf>
    <xf numFmtId="166" fontId="6" fillId="35" borderId="10" xfId="0" applyNumberFormat="1" applyFont="1" applyFill="1" applyBorder="1" applyAlignment="1">
      <alignment horizontal="right"/>
    </xf>
    <xf numFmtId="166" fontId="6" fillId="33" borderId="10" xfId="0" applyNumberFormat="1" applyFont="1" applyFill="1" applyBorder="1" applyAlignment="1">
      <alignment horizontal="right"/>
    </xf>
    <xf numFmtId="0" fontId="6" fillId="0" borderId="94" xfId="0" applyFont="1" applyFill="1" applyBorder="1" applyAlignment="1">
      <alignment wrapText="1"/>
    </xf>
    <xf numFmtId="166" fontId="1" fillId="0" borderId="31" xfId="0" applyNumberFormat="1" applyFont="1" applyFill="1" applyBorder="1" applyAlignment="1">
      <alignment horizontal="right"/>
    </xf>
    <xf numFmtId="166" fontId="22" fillId="35" borderId="22" xfId="0" applyNumberFormat="1" applyFont="1" applyFill="1" applyBorder="1" applyAlignment="1">
      <alignment horizontal="right"/>
    </xf>
    <xf numFmtId="166" fontId="1" fillId="33" borderId="22" xfId="0" applyNumberFormat="1" applyFont="1" applyFill="1" applyBorder="1" applyAlignment="1">
      <alignment horizontal="right"/>
    </xf>
    <xf numFmtId="0" fontId="22" fillId="0" borderId="23" xfId="0" applyFont="1" applyFill="1" applyBorder="1" applyAlignment="1">
      <alignment wrapText="1"/>
    </xf>
    <xf numFmtId="166" fontId="21" fillId="35" borderId="17" xfId="0" applyNumberFormat="1" applyFont="1" applyFill="1" applyBorder="1" applyAlignment="1">
      <alignment/>
    </xf>
    <xf numFmtId="166" fontId="21" fillId="0" borderId="17" xfId="0" applyNumberFormat="1" applyFont="1" applyBorder="1" applyAlignment="1">
      <alignment/>
    </xf>
    <xf numFmtId="0" fontId="21" fillId="0" borderId="93" xfId="0" applyFont="1" applyBorder="1" applyAlignment="1">
      <alignment/>
    </xf>
    <xf numFmtId="166" fontId="21" fillId="35" borderId="19" xfId="0" applyNumberFormat="1" applyFont="1" applyFill="1" applyBorder="1" applyAlignment="1">
      <alignment/>
    </xf>
    <xf numFmtId="166" fontId="21" fillId="0" borderId="19" xfId="0" applyNumberFormat="1" applyFont="1" applyBorder="1" applyAlignment="1">
      <alignment/>
    </xf>
    <xf numFmtId="166" fontId="1" fillId="0" borderId="45" xfId="0" applyNumberFormat="1" applyFont="1" applyFill="1" applyBorder="1" applyAlignment="1">
      <alignment horizontal="right"/>
    </xf>
    <xf numFmtId="166" fontId="22" fillId="35" borderId="45" xfId="0" applyNumberFormat="1" applyFont="1" applyFill="1" applyBorder="1" applyAlignment="1">
      <alignment horizontal="right"/>
    </xf>
    <xf numFmtId="166" fontId="1" fillId="33" borderId="45" xfId="0" applyNumberFormat="1" applyFont="1" applyFill="1" applyBorder="1" applyAlignment="1">
      <alignment horizontal="right"/>
    </xf>
    <xf numFmtId="0" fontId="22" fillId="0" borderId="73" xfId="0" applyFont="1" applyFill="1" applyBorder="1" applyAlignment="1">
      <alignment wrapText="1"/>
    </xf>
    <xf numFmtId="166" fontId="6" fillId="0" borderId="95" xfId="0" applyNumberFormat="1" applyFont="1" applyFill="1" applyBorder="1" applyAlignment="1">
      <alignment horizontal="right"/>
    </xf>
    <xf numFmtId="166" fontId="6" fillId="35" borderId="79" xfId="0" applyNumberFormat="1" applyFont="1" applyFill="1" applyBorder="1" applyAlignment="1">
      <alignment horizontal="right"/>
    </xf>
    <xf numFmtId="166" fontId="6" fillId="33" borderId="79" xfId="0" applyNumberFormat="1" applyFont="1" applyFill="1" applyBorder="1" applyAlignment="1">
      <alignment horizontal="right"/>
    </xf>
    <xf numFmtId="0" fontId="6" fillId="0" borderId="84" xfId="0" applyFont="1" applyFill="1" applyBorder="1" applyAlignment="1">
      <alignment wrapText="1"/>
    </xf>
    <xf numFmtId="166" fontId="6" fillId="0" borderId="76" xfId="0" applyNumberFormat="1" applyFont="1" applyFill="1" applyBorder="1" applyAlignment="1">
      <alignment horizontal="right"/>
    </xf>
    <xf numFmtId="166" fontId="22" fillId="35" borderId="75" xfId="0" applyNumberFormat="1" applyFont="1" applyFill="1" applyBorder="1" applyAlignment="1">
      <alignment horizontal="right"/>
    </xf>
    <xf numFmtId="166" fontId="6" fillId="33" borderId="75" xfId="0" applyNumberFormat="1" applyFont="1" applyFill="1" applyBorder="1" applyAlignment="1">
      <alignment horizontal="right"/>
    </xf>
    <xf numFmtId="0" fontId="22" fillId="0" borderId="77" xfId="0" applyFont="1" applyFill="1" applyBorder="1" applyAlignment="1">
      <alignment wrapText="1"/>
    </xf>
    <xf numFmtId="166" fontId="0" fillId="0" borderId="0" xfId="0" applyNumberFormat="1" applyFont="1" applyAlignment="1">
      <alignment/>
    </xf>
    <xf numFmtId="166" fontId="6" fillId="0" borderId="19" xfId="0" applyNumberFormat="1" applyFont="1" applyFill="1" applyBorder="1" applyAlignment="1">
      <alignment horizontal="right"/>
    </xf>
    <xf numFmtId="166" fontId="6" fillId="0" borderId="72" xfId="0" applyNumberFormat="1" applyFont="1" applyFill="1" applyBorder="1" applyAlignment="1">
      <alignment horizontal="right"/>
    </xf>
    <xf numFmtId="0" fontId="21" fillId="33" borderId="51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21" fillId="33" borderId="21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49" fontId="5" fillId="0" borderId="51" xfId="0" applyNumberFormat="1" applyFont="1" applyBorder="1" applyAlignment="1">
      <alignment horizontal="right"/>
    </xf>
    <xf numFmtId="166" fontId="21" fillId="0" borderId="51" xfId="0" applyNumberFormat="1" applyFont="1" applyFill="1" applyBorder="1" applyAlignment="1">
      <alignment horizontal="right"/>
    </xf>
    <xf numFmtId="166" fontId="21" fillId="0" borderId="17" xfId="0" applyNumberFormat="1" applyFont="1" applyBorder="1" applyAlignment="1">
      <alignment horizontal="right"/>
    </xf>
    <xf numFmtId="0" fontId="2" fillId="36" borderId="39" xfId="0" applyFont="1" applyFill="1" applyBorder="1" applyAlignment="1">
      <alignment horizontal="center"/>
    </xf>
    <xf numFmtId="0" fontId="2" fillId="36" borderId="45" xfId="0" applyFont="1" applyFill="1" applyBorder="1" applyAlignment="1">
      <alignment horizontal="center"/>
    </xf>
    <xf numFmtId="0" fontId="3" fillId="36" borderId="22" xfId="0" applyFont="1" applyFill="1" applyBorder="1" applyAlignment="1">
      <alignment/>
    </xf>
    <xf numFmtId="166" fontId="0" fillId="36" borderId="17" xfId="0" applyNumberFormat="1" applyFont="1" applyFill="1" applyBorder="1" applyAlignment="1">
      <alignment horizontal="right"/>
    </xf>
    <xf numFmtId="166" fontId="0" fillId="36" borderId="62" xfId="0" applyNumberFormat="1" applyFont="1" applyFill="1" applyBorder="1" applyAlignment="1">
      <alignment horizontal="right"/>
    </xf>
    <xf numFmtId="166" fontId="0" fillId="36" borderId="17" xfId="0" applyNumberFormat="1" applyFont="1" applyFill="1" applyBorder="1" applyAlignment="1">
      <alignment horizontal="right"/>
    </xf>
    <xf numFmtId="166" fontId="0" fillId="36" borderId="29" xfId="0" applyNumberFormat="1" applyFont="1" applyFill="1" applyBorder="1" applyAlignment="1">
      <alignment horizontal="right"/>
    </xf>
    <xf numFmtId="166" fontId="0" fillId="36" borderId="21" xfId="0" applyNumberFormat="1" applyFont="1" applyFill="1" applyBorder="1" applyAlignment="1">
      <alignment horizontal="right"/>
    </xf>
    <xf numFmtId="166" fontId="0" fillId="36" borderId="17" xfId="0" applyNumberFormat="1" applyFont="1" applyFill="1" applyBorder="1" applyAlignment="1" applyProtection="1">
      <alignment horizontal="right"/>
      <protection locked="0"/>
    </xf>
    <xf numFmtId="166" fontId="0" fillId="36" borderId="62" xfId="0" applyNumberFormat="1" applyFont="1" applyFill="1" applyBorder="1" applyAlignment="1" applyProtection="1">
      <alignment horizontal="right"/>
      <protection locked="0"/>
    </xf>
    <xf numFmtId="166" fontId="0" fillId="36" borderId="29" xfId="0" applyNumberFormat="1" applyFont="1" applyFill="1" applyBorder="1" applyAlignment="1" applyProtection="1">
      <alignment horizontal="right"/>
      <protection locked="0"/>
    </xf>
    <xf numFmtId="166" fontId="0" fillId="36" borderId="18" xfId="0" applyNumberFormat="1" applyFont="1" applyFill="1" applyBorder="1" applyAlignment="1" applyProtection="1">
      <alignment horizontal="right"/>
      <protection locked="0"/>
    </xf>
    <xf numFmtId="166" fontId="16" fillId="36" borderId="29" xfId="0" applyNumberFormat="1" applyFont="1" applyFill="1" applyBorder="1" applyAlignment="1">
      <alignment horizontal="right"/>
    </xf>
    <xf numFmtId="166" fontId="13" fillId="36" borderId="17" xfId="0" applyNumberFormat="1" applyFont="1" applyFill="1" applyBorder="1" applyAlignment="1">
      <alignment horizontal="right"/>
    </xf>
    <xf numFmtId="166" fontId="5" fillId="36" borderId="17" xfId="0" applyNumberFormat="1" applyFont="1" applyFill="1" applyBorder="1" applyAlignment="1">
      <alignment horizontal="right"/>
    </xf>
    <xf numFmtId="166" fontId="2" fillId="36" borderId="21" xfId="0" applyNumberFormat="1" applyFont="1" applyFill="1" applyBorder="1" applyAlignment="1">
      <alignment horizontal="right"/>
    </xf>
    <xf numFmtId="166" fontId="2" fillId="36" borderId="17" xfId="0" applyNumberFormat="1" applyFont="1" applyFill="1" applyBorder="1" applyAlignment="1">
      <alignment horizontal="right"/>
    </xf>
    <xf numFmtId="166" fontId="1" fillId="36" borderId="29" xfId="0" applyNumberFormat="1" applyFont="1" applyFill="1" applyBorder="1" applyAlignment="1">
      <alignment horizontal="right"/>
    </xf>
    <xf numFmtId="166" fontId="2" fillId="36" borderId="79" xfId="0" applyNumberFormat="1" applyFont="1" applyFill="1" applyBorder="1" applyAlignment="1">
      <alignment horizontal="right"/>
    </xf>
    <xf numFmtId="166" fontId="2" fillId="36" borderId="18" xfId="0" applyNumberFormat="1" applyFont="1" applyFill="1" applyBorder="1" applyAlignment="1">
      <alignment horizontal="right"/>
    </xf>
    <xf numFmtId="166" fontId="4" fillId="36" borderId="29" xfId="0" applyNumberFormat="1" applyFont="1" applyFill="1" applyBorder="1" applyAlignment="1">
      <alignment horizontal="right"/>
    </xf>
    <xf numFmtId="0" fontId="0" fillId="0" borderId="41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166" fontId="21" fillId="0" borderId="46" xfId="0" applyNumberFormat="1" applyFont="1" applyBorder="1" applyAlignment="1">
      <alignment/>
    </xf>
    <xf numFmtId="166" fontId="21" fillId="35" borderId="45" xfId="0" applyNumberFormat="1" applyFont="1" applyFill="1" applyBorder="1" applyAlignment="1">
      <alignment/>
    </xf>
    <xf numFmtId="166" fontId="21" fillId="0" borderId="45" xfId="0" applyNumberFormat="1" applyFont="1" applyBorder="1" applyAlignment="1">
      <alignment/>
    </xf>
    <xf numFmtId="0" fontId="21" fillId="0" borderId="73" xfId="0" applyFont="1" applyBorder="1" applyAlignment="1">
      <alignment/>
    </xf>
    <xf numFmtId="0" fontId="21" fillId="0" borderId="21" xfId="0" applyFont="1" applyBorder="1" applyAlignment="1">
      <alignment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8"/>
  <sheetViews>
    <sheetView zoomScale="75" zoomScaleNormal="75" zoomScalePageLayoutView="0" workbookViewId="0" topLeftCell="E13">
      <selection activeCell="T60" sqref="T60"/>
    </sheetView>
  </sheetViews>
  <sheetFormatPr defaultColWidth="9.140625" defaultRowHeight="12.75"/>
  <cols>
    <col min="1" max="2" width="5.8515625" style="167" hidden="1" customWidth="1"/>
    <col min="3" max="3" width="5.7109375" style="167" hidden="1" customWidth="1"/>
    <col min="4" max="4" width="4.7109375" style="167" hidden="1" customWidth="1"/>
    <col min="5" max="5" width="6.7109375" style="167" customWidth="1"/>
    <col min="6" max="6" width="7.7109375" style="167" customWidth="1"/>
    <col min="7" max="7" width="5.7109375" style="167" hidden="1" customWidth="1"/>
    <col min="8" max="8" width="6.421875" style="167" hidden="1" customWidth="1"/>
    <col min="9" max="9" width="5.7109375" style="167" customWidth="1"/>
    <col min="10" max="10" width="6.00390625" style="167" customWidth="1"/>
    <col min="11" max="15" width="10.00390625" style="167" hidden="1" customWidth="1"/>
    <col min="16" max="16" width="9.28125" style="167" hidden="1" customWidth="1"/>
    <col min="17" max="17" width="9.421875" style="167" hidden="1" customWidth="1"/>
    <col min="18" max="18" width="10.00390625" style="167" hidden="1" customWidth="1"/>
    <col min="19" max="19" width="9.140625" style="167" customWidth="1"/>
    <col min="20" max="21" width="9.8515625" style="167" customWidth="1"/>
    <col min="22" max="22" width="10.00390625" style="167" customWidth="1"/>
    <col min="23" max="23" width="10.421875" style="167" customWidth="1"/>
    <col min="24" max="24" width="10.57421875" style="167" customWidth="1"/>
    <col min="25" max="25" width="10.00390625" style="167" hidden="1" customWidth="1"/>
    <col min="26" max="26" width="90.00390625" style="167" customWidth="1"/>
    <col min="27" max="27" width="9.140625" style="167" customWidth="1"/>
    <col min="28" max="28" width="9.28125" style="167" bestFit="1" customWidth="1"/>
    <col min="29" max="16384" width="9.140625" style="167" customWidth="1"/>
  </cols>
  <sheetData>
    <row r="1" ht="9" customHeight="1">
      <c r="Z1" s="210"/>
    </row>
    <row r="2" spans="1:26" s="1" customFormat="1" ht="18">
      <c r="A2" s="78" t="s">
        <v>0</v>
      </c>
      <c r="B2" s="78"/>
      <c r="C2" s="78"/>
      <c r="D2" s="78"/>
      <c r="E2" s="272" t="s">
        <v>0</v>
      </c>
      <c r="F2" s="78"/>
      <c r="G2" s="78"/>
      <c r="Z2" s="79" t="s">
        <v>26</v>
      </c>
    </row>
    <row r="4" spans="1:26" ht="15">
      <c r="A4" s="80"/>
      <c r="B4" s="80"/>
      <c r="C4" s="80"/>
      <c r="D4" s="80"/>
      <c r="E4" s="3"/>
      <c r="F4" s="3"/>
      <c r="G4" s="4"/>
      <c r="H4" s="3"/>
      <c r="I4" s="3"/>
      <c r="J4" s="2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s="168" customFormat="1" ht="22.5" customHeight="1">
      <c r="A5" s="81"/>
      <c r="B5" s="81"/>
      <c r="C5" s="81"/>
      <c r="D5" s="81"/>
      <c r="E5" s="271" t="s">
        <v>49</v>
      </c>
      <c r="J5" s="3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75"/>
    </row>
    <row r="6" spans="1:26" ht="3.75" customHeight="1" thickBot="1">
      <c r="A6" s="4"/>
      <c r="B6" s="4"/>
      <c r="C6" s="4"/>
      <c r="D6" s="4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s="169" customFormat="1" ht="12.75">
      <c r="A7" s="55" t="s">
        <v>14</v>
      </c>
      <c r="B7" s="56" t="s">
        <v>16</v>
      </c>
      <c r="C7" s="57" t="s">
        <v>13</v>
      </c>
      <c r="D7" s="58" t="s">
        <v>12</v>
      </c>
      <c r="E7" s="60" t="s">
        <v>1</v>
      </c>
      <c r="F7" s="59" t="s">
        <v>2</v>
      </c>
      <c r="G7" s="60" t="s">
        <v>3</v>
      </c>
      <c r="H7" s="60" t="s">
        <v>4</v>
      </c>
      <c r="I7" s="61" t="s">
        <v>5</v>
      </c>
      <c r="J7" s="60" t="s">
        <v>6</v>
      </c>
      <c r="K7" s="60"/>
      <c r="L7" s="60"/>
      <c r="M7" s="60"/>
      <c r="N7" s="60" t="s">
        <v>24</v>
      </c>
      <c r="O7" s="60" t="s">
        <v>24</v>
      </c>
      <c r="P7" s="60" t="s">
        <v>24</v>
      </c>
      <c r="Q7" s="60" t="s">
        <v>24</v>
      </c>
      <c r="R7" s="60" t="s">
        <v>18</v>
      </c>
      <c r="S7" s="60" t="s">
        <v>24</v>
      </c>
      <c r="T7" s="60" t="s">
        <v>24</v>
      </c>
      <c r="U7" s="60" t="s">
        <v>30</v>
      </c>
      <c r="V7" s="499" t="s">
        <v>18</v>
      </c>
      <c r="W7" s="499" t="s">
        <v>18</v>
      </c>
      <c r="X7" s="499" t="s">
        <v>18</v>
      </c>
      <c r="Y7" s="62" t="s">
        <v>19</v>
      </c>
      <c r="Z7" s="63" t="s">
        <v>17</v>
      </c>
    </row>
    <row r="8" spans="1:26" s="169" customFormat="1" ht="13.5" thickBot="1">
      <c r="A8" s="65"/>
      <c r="B8" s="66" t="s">
        <v>15</v>
      </c>
      <c r="C8" s="67"/>
      <c r="D8" s="68"/>
      <c r="E8" s="70" t="s">
        <v>7</v>
      </c>
      <c r="F8" s="69"/>
      <c r="G8" s="70"/>
      <c r="H8" s="70"/>
      <c r="I8" s="71"/>
      <c r="J8" s="70"/>
      <c r="K8" s="70">
        <v>2003</v>
      </c>
      <c r="L8" s="70">
        <v>2004</v>
      </c>
      <c r="M8" s="70">
        <v>2005</v>
      </c>
      <c r="N8" s="70">
        <v>2006</v>
      </c>
      <c r="O8" s="70">
        <v>2007</v>
      </c>
      <c r="P8" s="70">
        <v>2008</v>
      </c>
      <c r="Q8" s="70">
        <v>2009</v>
      </c>
      <c r="R8" s="70">
        <v>2010</v>
      </c>
      <c r="S8" s="70">
        <v>2010</v>
      </c>
      <c r="T8" s="70">
        <v>2011</v>
      </c>
      <c r="U8" s="70">
        <v>2012</v>
      </c>
      <c r="V8" s="500">
        <v>2013</v>
      </c>
      <c r="W8" s="500">
        <v>2014</v>
      </c>
      <c r="X8" s="500">
        <v>2015</v>
      </c>
      <c r="Y8" s="83" t="s">
        <v>28</v>
      </c>
      <c r="Z8" s="72"/>
    </row>
    <row r="9" spans="1:26" ht="17.25" thickBot="1" thickTop="1">
      <c r="A9" s="22" t="s">
        <v>9</v>
      </c>
      <c r="B9" s="23" t="s">
        <v>11</v>
      </c>
      <c r="C9" s="22" t="s">
        <v>9</v>
      </c>
      <c r="D9" s="49" t="s">
        <v>11</v>
      </c>
      <c r="E9" s="84" t="s">
        <v>8</v>
      </c>
      <c r="F9" s="24" t="s">
        <v>8</v>
      </c>
      <c r="G9" s="5" t="s">
        <v>9</v>
      </c>
      <c r="H9" s="5" t="s">
        <v>10</v>
      </c>
      <c r="I9" s="25" t="s">
        <v>8</v>
      </c>
      <c r="J9" s="5" t="s">
        <v>9</v>
      </c>
      <c r="K9" s="37"/>
      <c r="L9" s="37"/>
      <c r="M9" s="37"/>
      <c r="N9" s="37"/>
      <c r="O9" s="37"/>
      <c r="P9" s="37"/>
      <c r="Q9" s="37"/>
      <c r="R9" s="37"/>
      <c r="S9" s="202"/>
      <c r="T9" s="202"/>
      <c r="U9" s="202"/>
      <c r="V9" s="501"/>
      <c r="W9" s="501"/>
      <c r="X9" s="501"/>
      <c r="Y9" s="37"/>
      <c r="Z9" s="38" t="s">
        <v>20</v>
      </c>
    </row>
    <row r="10" spans="1:26" ht="13.5" thickTop="1">
      <c r="A10" s="170"/>
      <c r="B10" s="171"/>
      <c r="C10" s="172"/>
      <c r="D10" s="173"/>
      <c r="E10" s="28">
        <v>2212</v>
      </c>
      <c r="F10" s="48">
        <v>5137</v>
      </c>
      <c r="G10" s="30"/>
      <c r="H10" s="28"/>
      <c r="I10" s="29" t="s">
        <v>31</v>
      </c>
      <c r="J10" s="306">
        <v>203</v>
      </c>
      <c r="K10" s="85">
        <v>0</v>
      </c>
      <c r="L10" s="86">
        <v>0</v>
      </c>
      <c r="M10" s="85">
        <v>171.7</v>
      </c>
      <c r="N10" s="86">
        <v>0</v>
      </c>
      <c r="O10" s="86">
        <v>0</v>
      </c>
      <c r="P10" s="85">
        <v>0</v>
      </c>
      <c r="Q10" s="85">
        <v>0</v>
      </c>
      <c r="R10" s="85">
        <v>50</v>
      </c>
      <c r="S10" s="98">
        <v>0</v>
      </c>
      <c r="T10" s="98">
        <v>0</v>
      </c>
      <c r="U10" s="98">
        <v>40</v>
      </c>
      <c r="V10" s="502">
        <v>100</v>
      </c>
      <c r="W10" s="502">
        <v>100</v>
      </c>
      <c r="X10" s="502">
        <v>100</v>
      </c>
      <c r="Y10" s="86" t="e">
        <f>V10/S10*100</f>
        <v>#DIV/0!</v>
      </c>
      <c r="Z10" s="219" t="s">
        <v>46</v>
      </c>
    </row>
    <row r="11" spans="1:26" ht="12.75">
      <c r="A11" s="175"/>
      <c r="B11" s="176"/>
      <c r="C11" s="172"/>
      <c r="D11" s="173"/>
      <c r="E11" s="28">
        <v>2212</v>
      </c>
      <c r="F11" s="48">
        <v>5139</v>
      </c>
      <c r="G11" s="30"/>
      <c r="H11" s="28"/>
      <c r="I11" s="29" t="s">
        <v>31</v>
      </c>
      <c r="J11" s="306">
        <v>203</v>
      </c>
      <c r="K11" s="87">
        <v>0</v>
      </c>
      <c r="L11" s="86">
        <v>109</v>
      </c>
      <c r="M11" s="174">
        <v>236.9</v>
      </c>
      <c r="N11" s="86">
        <v>231.2</v>
      </c>
      <c r="O11" s="86">
        <v>84.3</v>
      </c>
      <c r="P11" s="85">
        <v>0</v>
      </c>
      <c r="Q11" s="85">
        <v>0</v>
      </c>
      <c r="R11" s="85">
        <v>0</v>
      </c>
      <c r="S11" s="98">
        <v>0</v>
      </c>
      <c r="T11" s="98">
        <v>1.9</v>
      </c>
      <c r="U11" s="98">
        <v>0</v>
      </c>
      <c r="V11" s="502">
        <v>0</v>
      </c>
      <c r="W11" s="502">
        <v>0</v>
      </c>
      <c r="X11" s="502">
        <v>0</v>
      </c>
      <c r="Y11" s="86" t="e">
        <f aca="true" t="shared" si="0" ref="Y11:Y62">V11/S11*100</f>
        <v>#DIV/0!</v>
      </c>
      <c r="Z11" s="219" t="s">
        <v>45</v>
      </c>
    </row>
    <row r="12" spans="1:26" ht="12.75">
      <c r="A12" s="177"/>
      <c r="B12" s="176"/>
      <c r="C12" s="172"/>
      <c r="D12" s="173"/>
      <c r="E12" s="28">
        <v>2212</v>
      </c>
      <c r="F12" s="48">
        <v>5154</v>
      </c>
      <c r="G12" s="30"/>
      <c r="H12" s="28"/>
      <c r="I12" s="29" t="s">
        <v>31</v>
      </c>
      <c r="J12" s="306">
        <v>203</v>
      </c>
      <c r="K12" s="87">
        <v>98.1</v>
      </c>
      <c r="L12" s="86">
        <v>64.1</v>
      </c>
      <c r="M12" s="174">
        <v>65.6</v>
      </c>
      <c r="N12" s="88">
        <v>52</v>
      </c>
      <c r="O12" s="86">
        <v>41.6</v>
      </c>
      <c r="P12" s="85">
        <v>41.2</v>
      </c>
      <c r="Q12" s="85">
        <v>49.7</v>
      </c>
      <c r="R12" s="85">
        <v>0</v>
      </c>
      <c r="S12" s="98">
        <v>59.3</v>
      </c>
      <c r="T12" s="98">
        <v>24.6</v>
      </c>
      <c r="U12" s="98">
        <v>55</v>
      </c>
      <c r="V12" s="502">
        <v>60</v>
      </c>
      <c r="W12" s="502">
        <v>60</v>
      </c>
      <c r="X12" s="502">
        <v>60</v>
      </c>
      <c r="Y12" s="86">
        <f t="shared" si="0"/>
        <v>101.1804384485666</v>
      </c>
      <c r="Z12" s="219" t="s">
        <v>47</v>
      </c>
    </row>
    <row r="13" spans="1:26" ht="26.25" customHeight="1">
      <c r="A13" s="172"/>
      <c r="B13" s="176"/>
      <c r="C13" s="172"/>
      <c r="D13" s="173"/>
      <c r="E13" s="28">
        <v>2212</v>
      </c>
      <c r="F13" s="48">
        <v>5169</v>
      </c>
      <c r="G13" s="30"/>
      <c r="H13" s="89"/>
      <c r="I13" s="29" t="s">
        <v>31</v>
      </c>
      <c r="J13" s="306">
        <v>203</v>
      </c>
      <c r="K13" s="87">
        <v>0</v>
      </c>
      <c r="L13" s="86">
        <v>0</v>
      </c>
      <c r="M13" s="85">
        <v>0</v>
      </c>
      <c r="N13" s="86">
        <v>0</v>
      </c>
      <c r="O13" s="86">
        <v>4.2</v>
      </c>
      <c r="P13" s="85">
        <v>0</v>
      </c>
      <c r="Q13" s="85">
        <v>37</v>
      </c>
      <c r="R13" s="85">
        <v>0</v>
      </c>
      <c r="S13" s="98">
        <v>0</v>
      </c>
      <c r="T13" s="98">
        <v>151.5</v>
      </c>
      <c r="U13" s="98">
        <v>400</v>
      </c>
      <c r="V13" s="502">
        <v>1000</v>
      </c>
      <c r="W13" s="502">
        <v>1000</v>
      </c>
      <c r="X13" s="502">
        <v>1000</v>
      </c>
      <c r="Y13" s="86" t="e">
        <f t="shared" si="0"/>
        <v>#DIV/0!</v>
      </c>
      <c r="Z13" s="220" t="s">
        <v>195</v>
      </c>
    </row>
    <row r="14" spans="1:26" ht="27.75" customHeight="1">
      <c r="A14" s="172"/>
      <c r="B14" s="176"/>
      <c r="C14" s="172"/>
      <c r="D14" s="173"/>
      <c r="E14" s="28">
        <v>2212</v>
      </c>
      <c r="F14" s="48">
        <v>5171</v>
      </c>
      <c r="G14" s="30"/>
      <c r="H14" s="39"/>
      <c r="I14" s="29" t="s">
        <v>31</v>
      </c>
      <c r="J14" s="306">
        <v>203</v>
      </c>
      <c r="K14" s="87">
        <v>2397.9</v>
      </c>
      <c r="L14" s="86">
        <v>7177.9</v>
      </c>
      <c r="M14" s="85">
        <v>5130</v>
      </c>
      <c r="N14" s="86">
        <v>8178.5</v>
      </c>
      <c r="O14" s="86">
        <v>7352</v>
      </c>
      <c r="P14" s="85">
        <v>5577.7</v>
      </c>
      <c r="Q14" s="85">
        <v>8080.5</v>
      </c>
      <c r="R14" s="85">
        <v>8200</v>
      </c>
      <c r="S14" s="98">
        <v>18267.8</v>
      </c>
      <c r="T14" s="98">
        <v>8968.2</v>
      </c>
      <c r="U14" s="98">
        <v>9000</v>
      </c>
      <c r="V14" s="502">
        <v>9500</v>
      </c>
      <c r="W14" s="502">
        <v>10000</v>
      </c>
      <c r="X14" s="502">
        <v>10000</v>
      </c>
      <c r="Y14" s="86">
        <f t="shared" si="0"/>
        <v>52.00407274001249</v>
      </c>
      <c r="Z14" s="220" t="s">
        <v>199</v>
      </c>
    </row>
    <row r="15" spans="1:26" ht="12.75">
      <c r="A15" s="177"/>
      <c r="B15" s="176"/>
      <c r="C15" s="172"/>
      <c r="D15" s="173"/>
      <c r="E15" s="28">
        <v>2212</v>
      </c>
      <c r="F15" s="48">
        <v>5192</v>
      </c>
      <c r="G15" s="30"/>
      <c r="H15" s="39"/>
      <c r="I15" s="29" t="s">
        <v>31</v>
      </c>
      <c r="J15" s="306">
        <v>203</v>
      </c>
      <c r="K15" s="87"/>
      <c r="L15" s="86"/>
      <c r="M15" s="85"/>
      <c r="N15" s="86"/>
      <c r="O15" s="86"/>
      <c r="P15" s="85"/>
      <c r="Q15" s="85"/>
      <c r="R15" s="85"/>
      <c r="S15" s="98">
        <v>3.4</v>
      </c>
      <c r="T15" s="98">
        <v>0</v>
      </c>
      <c r="U15" s="98">
        <v>0</v>
      </c>
      <c r="V15" s="502">
        <v>0</v>
      </c>
      <c r="W15" s="502">
        <v>0</v>
      </c>
      <c r="X15" s="502">
        <v>0</v>
      </c>
      <c r="Y15" s="86">
        <f t="shared" si="0"/>
        <v>0</v>
      </c>
      <c r="Z15" s="220" t="s">
        <v>77</v>
      </c>
    </row>
    <row r="16" spans="1:26" ht="12.75">
      <c r="A16" s="177"/>
      <c r="B16" s="176"/>
      <c r="C16" s="172"/>
      <c r="D16" s="173"/>
      <c r="E16" s="28">
        <v>2212</v>
      </c>
      <c r="F16" s="48">
        <v>5219</v>
      </c>
      <c r="G16" s="30"/>
      <c r="H16" s="39"/>
      <c r="I16" s="29" t="s">
        <v>31</v>
      </c>
      <c r="J16" s="306">
        <v>203</v>
      </c>
      <c r="K16" s="87"/>
      <c r="L16" s="86"/>
      <c r="M16" s="85"/>
      <c r="N16" s="86"/>
      <c r="O16" s="86"/>
      <c r="P16" s="85">
        <v>0</v>
      </c>
      <c r="Q16" s="85">
        <v>0</v>
      </c>
      <c r="R16" s="85"/>
      <c r="S16" s="98">
        <v>0</v>
      </c>
      <c r="T16" s="98">
        <v>0</v>
      </c>
      <c r="U16" s="98">
        <v>0</v>
      </c>
      <c r="V16" s="502">
        <v>0</v>
      </c>
      <c r="W16" s="502">
        <v>0</v>
      </c>
      <c r="X16" s="502">
        <v>0</v>
      </c>
      <c r="Y16" s="86" t="e">
        <f t="shared" si="0"/>
        <v>#DIV/0!</v>
      </c>
      <c r="Z16" s="220" t="s">
        <v>29</v>
      </c>
    </row>
    <row r="17" spans="1:26" ht="12.75">
      <c r="A17" s="177"/>
      <c r="B17" s="176"/>
      <c r="C17" s="172"/>
      <c r="D17" s="173"/>
      <c r="E17" s="28">
        <v>2212</v>
      </c>
      <c r="F17" s="50">
        <v>5429</v>
      </c>
      <c r="G17" s="30"/>
      <c r="H17" s="39"/>
      <c r="I17" s="29" t="s">
        <v>31</v>
      </c>
      <c r="J17" s="306">
        <v>203</v>
      </c>
      <c r="K17" s="90">
        <v>1</v>
      </c>
      <c r="L17" s="86">
        <v>3</v>
      </c>
      <c r="M17" s="85">
        <v>3</v>
      </c>
      <c r="N17" s="86">
        <v>1</v>
      </c>
      <c r="O17" s="86">
        <v>0.9</v>
      </c>
      <c r="P17" s="85">
        <v>15</v>
      </c>
      <c r="Q17" s="85">
        <v>0</v>
      </c>
      <c r="R17" s="85">
        <v>0</v>
      </c>
      <c r="S17" s="98">
        <v>0</v>
      </c>
      <c r="T17" s="98">
        <v>0</v>
      </c>
      <c r="U17" s="98">
        <v>0</v>
      </c>
      <c r="V17" s="502">
        <v>5</v>
      </c>
      <c r="W17" s="502">
        <v>5</v>
      </c>
      <c r="X17" s="502">
        <v>5</v>
      </c>
      <c r="Y17" s="86" t="e">
        <f t="shared" si="0"/>
        <v>#DIV/0!</v>
      </c>
      <c r="Z17" s="220" t="s">
        <v>48</v>
      </c>
    </row>
    <row r="18" spans="1:26" ht="13.5" thickBot="1">
      <c r="A18" s="177"/>
      <c r="B18" s="176"/>
      <c r="C18" s="172"/>
      <c r="D18" s="173"/>
      <c r="E18" s="160">
        <v>2212</v>
      </c>
      <c r="F18" s="159">
        <v>6112</v>
      </c>
      <c r="G18" s="160"/>
      <c r="H18" s="312"/>
      <c r="I18" s="313" t="s">
        <v>31</v>
      </c>
      <c r="J18" s="314">
        <v>203</v>
      </c>
      <c r="K18" s="315"/>
      <c r="L18" s="316"/>
      <c r="M18" s="317"/>
      <c r="N18" s="316"/>
      <c r="O18" s="316"/>
      <c r="P18" s="317"/>
      <c r="Q18" s="317">
        <v>0</v>
      </c>
      <c r="R18" s="317"/>
      <c r="S18" s="318">
        <v>0</v>
      </c>
      <c r="T18" s="318">
        <v>0</v>
      </c>
      <c r="U18" s="318">
        <v>930</v>
      </c>
      <c r="V18" s="503">
        <v>352</v>
      </c>
      <c r="W18" s="503">
        <v>0</v>
      </c>
      <c r="X18" s="503">
        <v>0</v>
      </c>
      <c r="Y18" s="316"/>
      <c r="Z18" s="255" t="s">
        <v>196</v>
      </c>
    </row>
    <row r="19" spans="1:28" ht="12.75">
      <c r="A19" s="177"/>
      <c r="B19" s="176"/>
      <c r="C19" s="172"/>
      <c r="D19" s="173"/>
      <c r="E19" s="27">
        <v>2219</v>
      </c>
      <c r="F19" s="276">
        <v>5137</v>
      </c>
      <c r="G19" s="26"/>
      <c r="H19" s="310"/>
      <c r="I19" s="225" t="s">
        <v>31</v>
      </c>
      <c r="J19" s="311">
        <v>203</v>
      </c>
      <c r="K19" s="92"/>
      <c r="L19" s="92"/>
      <c r="M19" s="92"/>
      <c r="N19" s="93"/>
      <c r="O19" s="93"/>
      <c r="P19" s="92"/>
      <c r="Q19" s="92">
        <v>0</v>
      </c>
      <c r="R19" s="92"/>
      <c r="S19" s="98">
        <v>0</v>
      </c>
      <c r="T19" s="98">
        <v>0</v>
      </c>
      <c r="U19" s="98">
        <v>4</v>
      </c>
      <c r="V19" s="502">
        <v>0</v>
      </c>
      <c r="W19" s="502">
        <v>0</v>
      </c>
      <c r="X19" s="502">
        <v>0</v>
      </c>
      <c r="Y19" s="86"/>
      <c r="Z19" s="220" t="s">
        <v>50</v>
      </c>
      <c r="AB19" s="488"/>
    </row>
    <row r="20" spans="1:26" ht="12.75">
      <c r="A20" s="177"/>
      <c r="B20" s="176"/>
      <c r="C20" s="172"/>
      <c r="D20" s="173"/>
      <c r="E20" s="28">
        <v>2219</v>
      </c>
      <c r="F20" s="50">
        <v>5139</v>
      </c>
      <c r="G20" s="30"/>
      <c r="H20" s="39"/>
      <c r="I20" s="29" t="s">
        <v>31</v>
      </c>
      <c r="J20" s="306">
        <v>203</v>
      </c>
      <c r="K20" s="91"/>
      <c r="L20" s="92"/>
      <c r="M20" s="92"/>
      <c r="N20" s="93"/>
      <c r="O20" s="93"/>
      <c r="P20" s="92">
        <v>0</v>
      </c>
      <c r="Q20" s="92">
        <f>4.1+1.4</f>
        <v>5.5</v>
      </c>
      <c r="R20" s="92"/>
      <c r="S20" s="98">
        <v>0</v>
      </c>
      <c r="T20" s="98">
        <v>7</v>
      </c>
      <c r="U20" s="98">
        <v>2</v>
      </c>
      <c r="V20" s="502">
        <v>10</v>
      </c>
      <c r="W20" s="502">
        <v>10</v>
      </c>
      <c r="X20" s="502">
        <v>10</v>
      </c>
      <c r="Y20" s="86"/>
      <c r="Z20" s="220" t="s">
        <v>25</v>
      </c>
    </row>
    <row r="21" spans="1:28" ht="25.5">
      <c r="A21" s="172"/>
      <c r="B21" s="176"/>
      <c r="C21" s="172"/>
      <c r="D21" s="173"/>
      <c r="E21" s="28">
        <v>2219</v>
      </c>
      <c r="F21" s="50">
        <v>5169</v>
      </c>
      <c r="G21" s="30"/>
      <c r="H21" s="28"/>
      <c r="I21" s="29" t="s">
        <v>31</v>
      </c>
      <c r="J21" s="306">
        <v>203</v>
      </c>
      <c r="K21" s="90">
        <v>0</v>
      </c>
      <c r="L21" s="86">
        <v>1380.9</v>
      </c>
      <c r="M21" s="85">
        <v>2276.2</v>
      </c>
      <c r="N21" s="86">
        <v>2506.6</v>
      </c>
      <c r="O21" s="86">
        <v>2621.4</v>
      </c>
      <c r="P21" s="85">
        <v>3944</v>
      </c>
      <c r="Q21" s="85">
        <v>3824.6</v>
      </c>
      <c r="R21" s="85">
        <v>3400</v>
      </c>
      <c r="S21" s="98">
        <v>4102.3</v>
      </c>
      <c r="T21" s="98">
        <v>0</v>
      </c>
      <c r="U21" s="98">
        <v>550</v>
      </c>
      <c r="V21" s="502">
        <v>800</v>
      </c>
      <c r="W21" s="502">
        <v>800</v>
      </c>
      <c r="X21" s="502">
        <v>800</v>
      </c>
      <c r="Y21" s="86">
        <f t="shared" si="0"/>
        <v>19.501255393315944</v>
      </c>
      <c r="Z21" s="220" t="s">
        <v>253</v>
      </c>
      <c r="AB21" s="488"/>
    </row>
    <row r="22" spans="1:26" ht="25.5">
      <c r="A22" s="172"/>
      <c r="B22" s="176"/>
      <c r="C22" s="172"/>
      <c r="D22" s="173"/>
      <c r="E22" s="28">
        <v>2219</v>
      </c>
      <c r="F22" s="50">
        <v>5171</v>
      </c>
      <c r="G22" s="30"/>
      <c r="H22" s="28"/>
      <c r="I22" s="29" t="s">
        <v>31</v>
      </c>
      <c r="J22" s="306">
        <v>203</v>
      </c>
      <c r="K22" s="90">
        <v>508.5</v>
      </c>
      <c r="L22" s="91">
        <v>1920.4</v>
      </c>
      <c r="M22" s="85">
        <v>4225</v>
      </c>
      <c r="N22" s="86">
        <v>3921.8</v>
      </c>
      <c r="O22" s="86">
        <v>2804.9</v>
      </c>
      <c r="P22" s="85">
        <v>3233.6</v>
      </c>
      <c r="Q22" s="85">
        <v>4248.5</v>
      </c>
      <c r="R22" s="85">
        <v>3000</v>
      </c>
      <c r="S22" s="98">
        <v>15019.6</v>
      </c>
      <c r="T22" s="98">
        <v>3849.5</v>
      </c>
      <c r="U22" s="98">
        <v>6000</v>
      </c>
      <c r="V22" s="502">
        <v>7000</v>
      </c>
      <c r="W22" s="502">
        <v>6000</v>
      </c>
      <c r="X22" s="502">
        <v>6000</v>
      </c>
      <c r="Y22" s="86">
        <f t="shared" si="0"/>
        <v>46.60576846254228</v>
      </c>
      <c r="Z22" s="220" t="s">
        <v>207</v>
      </c>
    </row>
    <row r="23" spans="1:26" ht="12.75">
      <c r="A23" s="172"/>
      <c r="B23" s="176"/>
      <c r="C23" s="172"/>
      <c r="D23" s="173"/>
      <c r="E23" s="36">
        <v>2219</v>
      </c>
      <c r="F23" s="97">
        <v>5429</v>
      </c>
      <c r="G23" s="35"/>
      <c r="H23" s="36"/>
      <c r="I23" s="29" t="s">
        <v>31</v>
      </c>
      <c r="J23" s="307">
        <v>203</v>
      </c>
      <c r="K23" s="101">
        <v>0</v>
      </c>
      <c r="L23" s="99">
        <v>0</v>
      </c>
      <c r="M23" s="98">
        <v>0</v>
      </c>
      <c r="N23" s="211">
        <v>150</v>
      </c>
      <c r="O23" s="211">
        <v>0</v>
      </c>
      <c r="P23" s="98">
        <v>0</v>
      </c>
      <c r="Q23" s="98">
        <v>0</v>
      </c>
      <c r="R23" s="98">
        <v>0</v>
      </c>
      <c r="S23" s="98">
        <v>45.1</v>
      </c>
      <c r="T23" s="98">
        <v>25</v>
      </c>
      <c r="U23" s="98">
        <v>6</v>
      </c>
      <c r="V23" s="502">
        <v>20</v>
      </c>
      <c r="W23" s="502">
        <v>20</v>
      </c>
      <c r="X23" s="502">
        <v>20</v>
      </c>
      <c r="Y23" s="211">
        <f t="shared" si="0"/>
        <v>44.34589800443459</v>
      </c>
      <c r="Z23" s="220" t="s">
        <v>48</v>
      </c>
    </row>
    <row r="24" spans="1:26" ht="13.5" thickBot="1">
      <c r="A24" s="172"/>
      <c r="B24" s="176"/>
      <c r="C24" s="172"/>
      <c r="D24" s="173"/>
      <c r="E24" s="160">
        <v>2219</v>
      </c>
      <c r="F24" s="159">
        <v>6119</v>
      </c>
      <c r="G24" s="160"/>
      <c r="H24" s="312"/>
      <c r="I24" s="313" t="s">
        <v>31</v>
      </c>
      <c r="J24" s="314">
        <v>203</v>
      </c>
      <c r="K24" s="315">
        <v>60</v>
      </c>
      <c r="L24" s="319">
        <v>11.4</v>
      </c>
      <c r="M24" s="317">
        <v>0</v>
      </c>
      <c r="N24" s="316">
        <v>0</v>
      </c>
      <c r="O24" s="316">
        <v>0</v>
      </c>
      <c r="P24" s="317">
        <v>0</v>
      </c>
      <c r="Q24" s="317">
        <v>0</v>
      </c>
      <c r="R24" s="317">
        <v>0</v>
      </c>
      <c r="S24" s="318">
        <v>0</v>
      </c>
      <c r="T24" s="318">
        <v>0</v>
      </c>
      <c r="U24" s="318">
        <v>0</v>
      </c>
      <c r="V24" s="503">
        <v>0</v>
      </c>
      <c r="W24" s="503">
        <v>0</v>
      </c>
      <c r="X24" s="503">
        <v>0</v>
      </c>
      <c r="Y24" s="316" t="e">
        <f t="shared" si="0"/>
        <v>#DIV/0!</v>
      </c>
      <c r="Z24" s="255" t="s">
        <v>78</v>
      </c>
    </row>
    <row r="25" spans="1:26" ht="12.75">
      <c r="A25" s="172"/>
      <c r="B25" s="176"/>
      <c r="C25" s="172"/>
      <c r="D25" s="173"/>
      <c r="E25" s="27">
        <v>2221</v>
      </c>
      <c r="F25" s="260">
        <v>5169</v>
      </c>
      <c r="G25" s="26"/>
      <c r="H25" s="310"/>
      <c r="I25" s="225" t="s">
        <v>31</v>
      </c>
      <c r="J25" s="311">
        <v>203</v>
      </c>
      <c r="K25" s="92">
        <v>0</v>
      </c>
      <c r="L25" s="92">
        <v>0</v>
      </c>
      <c r="M25" s="92">
        <v>0</v>
      </c>
      <c r="N25" s="92">
        <v>18.7</v>
      </c>
      <c r="O25" s="92">
        <v>0</v>
      </c>
      <c r="P25" s="92">
        <v>0</v>
      </c>
      <c r="Q25" s="92">
        <v>0</v>
      </c>
      <c r="R25" s="92">
        <v>0</v>
      </c>
      <c r="S25" s="98">
        <v>0</v>
      </c>
      <c r="T25" s="98">
        <v>0</v>
      </c>
      <c r="U25" s="98">
        <v>0</v>
      </c>
      <c r="V25" s="502">
        <v>0</v>
      </c>
      <c r="W25" s="502">
        <v>0</v>
      </c>
      <c r="X25" s="502">
        <v>0</v>
      </c>
      <c r="Y25" s="86" t="e">
        <f t="shared" si="0"/>
        <v>#DIV/0!</v>
      </c>
      <c r="Z25" s="220" t="s">
        <v>51</v>
      </c>
    </row>
    <row r="26" spans="1:26" ht="13.5" thickBot="1">
      <c r="A26" s="172"/>
      <c r="B26" s="176"/>
      <c r="C26" s="172"/>
      <c r="D26" s="173"/>
      <c r="E26" s="160">
        <v>2221</v>
      </c>
      <c r="F26" s="159">
        <v>5171</v>
      </c>
      <c r="G26" s="160"/>
      <c r="H26" s="312"/>
      <c r="I26" s="313" t="s">
        <v>31</v>
      </c>
      <c r="J26" s="314">
        <v>203</v>
      </c>
      <c r="K26" s="319">
        <v>0</v>
      </c>
      <c r="L26" s="319">
        <v>0</v>
      </c>
      <c r="M26" s="319">
        <v>0</v>
      </c>
      <c r="N26" s="319">
        <v>499.2</v>
      </c>
      <c r="O26" s="319">
        <v>188.9</v>
      </c>
      <c r="P26" s="319">
        <v>0</v>
      </c>
      <c r="Q26" s="319">
        <v>33.7</v>
      </c>
      <c r="R26" s="319">
        <v>0</v>
      </c>
      <c r="S26" s="318">
        <v>0</v>
      </c>
      <c r="T26" s="318">
        <v>0</v>
      </c>
      <c r="U26" s="318">
        <v>20</v>
      </c>
      <c r="V26" s="503">
        <v>100</v>
      </c>
      <c r="W26" s="503">
        <v>100</v>
      </c>
      <c r="X26" s="503">
        <v>100</v>
      </c>
      <c r="Y26" s="316" t="e">
        <f t="shared" si="0"/>
        <v>#DIV/0!</v>
      </c>
      <c r="Z26" s="255" t="s">
        <v>52</v>
      </c>
    </row>
    <row r="27" spans="1:26" ht="12.75">
      <c r="A27" s="172"/>
      <c r="B27" s="176"/>
      <c r="C27" s="172"/>
      <c r="D27" s="173"/>
      <c r="E27" s="27">
        <v>2229</v>
      </c>
      <c r="F27" s="260">
        <v>5169</v>
      </c>
      <c r="G27" s="26"/>
      <c r="H27" s="310"/>
      <c r="I27" s="225" t="s">
        <v>31</v>
      </c>
      <c r="J27" s="311">
        <v>203</v>
      </c>
      <c r="K27" s="92"/>
      <c r="L27" s="92"/>
      <c r="M27" s="92"/>
      <c r="N27" s="95">
        <v>0</v>
      </c>
      <c r="O27" s="95">
        <v>0</v>
      </c>
      <c r="P27" s="95">
        <v>5.5</v>
      </c>
      <c r="Q27" s="95">
        <v>0</v>
      </c>
      <c r="R27" s="95">
        <v>0</v>
      </c>
      <c r="S27" s="98">
        <v>0</v>
      </c>
      <c r="T27" s="98">
        <v>0</v>
      </c>
      <c r="U27" s="98">
        <v>0</v>
      </c>
      <c r="V27" s="504">
        <v>0</v>
      </c>
      <c r="W27" s="504">
        <v>0</v>
      </c>
      <c r="X27" s="504">
        <v>0</v>
      </c>
      <c r="Y27" s="86" t="e">
        <f t="shared" si="0"/>
        <v>#DIV/0!</v>
      </c>
      <c r="Z27" s="220" t="s">
        <v>53</v>
      </c>
    </row>
    <row r="28" spans="1:26" ht="13.5" thickBot="1">
      <c r="A28" s="172"/>
      <c r="B28" s="176"/>
      <c r="C28" s="172"/>
      <c r="D28" s="173"/>
      <c r="E28" s="160">
        <v>2229</v>
      </c>
      <c r="F28" s="159">
        <v>5171</v>
      </c>
      <c r="G28" s="325"/>
      <c r="H28" s="160"/>
      <c r="I28" s="313" t="s">
        <v>31</v>
      </c>
      <c r="J28" s="326">
        <v>203</v>
      </c>
      <c r="K28" s="319">
        <v>397.7</v>
      </c>
      <c r="L28" s="327">
        <v>1307.1</v>
      </c>
      <c r="M28" s="319">
        <v>1186.2</v>
      </c>
      <c r="N28" s="327">
        <v>836.9</v>
      </c>
      <c r="O28" s="327">
        <v>1541</v>
      </c>
      <c r="P28" s="319">
        <v>884.4</v>
      </c>
      <c r="Q28" s="319">
        <v>259</v>
      </c>
      <c r="R28" s="319">
        <v>50</v>
      </c>
      <c r="S28" s="318">
        <v>45.4</v>
      </c>
      <c r="T28" s="318">
        <v>11.8</v>
      </c>
      <c r="U28" s="318">
        <v>2</v>
      </c>
      <c r="V28" s="503">
        <v>10</v>
      </c>
      <c r="W28" s="503">
        <v>10</v>
      </c>
      <c r="X28" s="503">
        <v>10</v>
      </c>
      <c r="Y28" s="316">
        <f t="shared" si="0"/>
        <v>22.026431718061676</v>
      </c>
      <c r="Z28" s="255" t="s">
        <v>54</v>
      </c>
    </row>
    <row r="29" spans="1:26" ht="12.75">
      <c r="A29" s="172"/>
      <c r="B29" s="176"/>
      <c r="C29" s="172"/>
      <c r="D29" s="173"/>
      <c r="E29" s="320">
        <v>2241</v>
      </c>
      <c r="F29" s="321">
        <v>5166</v>
      </c>
      <c r="G29" s="322"/>
      <c r="H29" s="320"/>
      <c r="I29" s="323" t="s">
        <v>31</v>
      </c>
      <c r="J29" s="324"/>
      <c r="K29" s="98"/>
      <c r="L29" s="98"/>
      <c r="M29" s="98"/>
      <c r="N29" s="98"/>
      <c r="O29" s="98"/>
      <c r="P29" s="98"/>
      <c r="Q29" s="98">
        <v>0</v>
      </c>
      <c r="R29" s="98"/>
      <c r="S29" s="98">
        <v>0</v>
      </c>
      <c r="T29" s="98">
        <v>0</v>
      </c>
      <c r="U29" s="98">
        <v>17</v>
      </c>
      <c r="V29" s="502">
        <v>0</v>
      </c>
      <c r="W29" s="502">
        <v>0</v>
      </c>
      <c r="X29" s="502">
        <v>0</v>
      </c>
      <c r="Y29" s="211"/>
      <c r="Z29" s="220" t="s">
        <v>55</v>
      </c>
    </row>
    <row r="30" spans="1:26" ht="13.5" thickBot="1">
      <c r="A30" s="172"/>
      <c r="B30" s="176"/>
      <c r="C30" s="172"/>
      <c r="D30" s="173"/>
      <c r="E30" s="328">
        <v>2241</v>
      </c>
      <c r="F30" s="329">
        <v>5169</v>
      </c>
      <c r="G30" s="330"/>
      <c r="H30" s="328"/>
      <c r="I30" s="331" t="s">
        <v>31</v>
      </c>
      <c r="J30" s="332"/>
      <c r="K30" s="318"/>
      <c r="L30" s="318"/>
      <c r="M30" s="318"/>
      <c r="N30" s="318"/>
      <c r="O30" s="318"/>
      <c r="P30" s="318"/>
      <c r="Q30" s="318">
        <v>0</v>
      </c>
      <c r="R30" s="318"/>
      <c r="S30" s="318">
        <v>0</v>
      </c>
      <c r="T30" s="318">
        <v>0</v>
      </c>
      <c r="U30" s="318">
        <v>50</v>
      </c>
      <c r="V30" s="503">
        <v>0</v>
      </c>
      <c r="W30" s="503">
        <v>0</v>
      </c>
      <c r="X30" s="503">
        <v>0</v>
      </c>
      <c r="Y30" s="333"/>
      <c r="Z30" s="255" t="s">
        <v>56</v>
      </c>
    </row>
    <row r="31" spans="1:26" ht="13.5" thickBot="1">
      <c r="A31" s="172"/>
      <c r="B31" s="176"/>
      <c r="C31" s="172"/>
      <c r="D31" s="173"/>
      <c r="E31" s="336">
        <v>2310</v>
      </c>
      <c r="F31" s="337">
        <v>5169</v>
      </c>
      <c r="G31" s="338"/>
      <c r="H31" s="336"/>
      <c r="I31" s="339" t="s">
        <v>31</v>
      </c>
      <c r="J31" s="340"/>
      <c r="K31" s="341"/>
      <c r="L31" s="341"/>
      <c r="M31" s="341"/>
      <c r="N31" s="341"/>
      <c r="O31" s="341"/>
      <c r="P31" s="341"/>
      <c r="Q31" s="341">
        <v>0</v>
      </c>
      <c r="R31" s="341"/>
      <c r="S31" s="341">
        <v>0</v>
      </c>
      <c r="T31" s="341">
        <v>0</v>
      </c>
      <c r="U31" s="341">
        <v>11</v>
      </c>
      <c r="V31" s="505">
        <v>0</v>
      </c>
      <c r="W31" s="505">
        <v>0</v>
      </c>
      <c r="X31" s="505">
        <v>0</v>
      </c>
      <c r="Y31" s="342"/>
      <c r="Z31" s="343" t="s">
        <v>57</v>
      </c>
    </row>
    <row r="32" spans="1:26" ht="12.75">
      <c r="A32" s="172"/>
      <c r="B32" s="176"/>
      <c r="C32" s="172"/>
      <c r="D32" s="173"/>
      <c r="E32" s="27">
        <v>2321</v>
      </c>
      <c r="F32" s="260">
        <v>5169</v>
      </c>
      <c r="G32" s="334"/>
      <c r="H32" s="27"/>
      <c r="I32" s="225" t="s">
        <v>31</v>
      </c>
      <c r="J32" s="335"/>
      <c r="K32" s="92"/>
      <c r="L32" s="92"/>
      <c r="M32" s="92"/>
      <c r="N32" s="92"/>
      <c r="O32" s="92"/>
      <c r="P32" s="92">
        <v>0</v>
      </c>
      <c r="Q32" s="92">
        <v>0</v>
      </c>
      <c r="R32" s="92"/>
      <c r="S32" s="98">
        <v>0</v>
      </c>
      <c r="T32" s="98">
        <v>29.4</v>
      </c>
      <c r="U32" s="98">
        <v>47</v>
      </c>
      <c r="V32" s="502">
        <v>0</v>
      </c>
      <c r="W32" s="502">
        <v>0</v>
      </c>
      <c r="X32" s="502">
        <v>0</v>
      </c>
      <c r="Y32" s="86"/>
      <c r="Z32" s="220" t="s">
        <v>58</v>
      </c>
    </row>
    <row r="33" spans="1:26" ht="13.5" thickBot="1">
      <c r="A33" s="172"/>
      <c r="B33" s="176"/>
      <c r="C33" s="172"/>
      <c r="D33" s="173"/>
      <c r="E33" s="160">
        <v>2321</v>
      </c>
      <c r="F33" s="159">
        <v>5171</v>
      </c>
      <c r="G33" s="325"/>
      <c r="H33" s="160"/>
      <c r="I33" s="313" t="s">
        <v>31</v>
      </c>
      <c r="J33" s="326"/>
      <c r="K33" s="319"/>
      <c r="L33" s="319"/>
      <c r="M33" s="319"/>
      <c r="N33" s="319"/>
      <c r="O33" s="319"/>
      <c r="P33" s="319"/>
      <c r="Q33" s="319">
        <v>0</v>
      </c>
      <c r="R33" s="319"/>
      <c r="S33" s="318">
        <v>0</v>
      </c>
      <c r="T33" s="318">
        <v>0</v>
      </c>
      <c r="U33" s="318">
        <v>43</v>
      </c>
      <c r="V33" s="503">
        <v>50</v>
      </c>
      <c r="W33" s="503">
        <v>50</v>
      </c>
      <c r="X33" s="503">
        <v>50</v>
      </c>
      <c r="Y33" s="316"/>
      <c r="Z33" s="255" t="s">
        <v>59</v>
      </c>
    </row>
    <row r="34" spans="1:26" ht="12.75">
      <c r="A34" s="172"/>
      <c r="B34" s="176"/>
      <c r="C34" s="172"/>
      <c r="D34" s="173"/>
      <c r="E34" s="27">
        <v>3111</v>
      </c>
      <c r="F34" s="260">
        <v>5166</v>
      </c>
      <c r="G34" s="334"/>
      <c r="H34" s="27"/>
      <c r="I34" s="225" t="s">
        <v>31</v>
      </c>
      <c r="J34" s="335"/>
      <c r="K34" s="92"/>
      <c r="L34" s="92"/>
      <c r="M34" s="92"/>
      <c r="N34" s="92"/>
      <c r="O34" s="92"/>
      <c r="P34" s="92"/>
      <c r="Q34" s="92">
        <v>0</v>
      </c>
      <c r="R34" s="92"/>
      <c r="S34" s="98">
        <v>0</v>
      </c>
      <c r="T34" s="98">
        <v>0</v>
      </c>
      <c r="U34" s="98">
        <v>90</v>
      </c>
      <c r="V34" s="502">
        <v>0</v>
      </c>
      <c r="W34" s="502">
        <v>0</v>
      </c>
      <c r="X34" s="502">
        <v>0</v>
      </c>
      <c r="Y34" s="86"/>
      <c r="Z34" s="220" t="s">
        <v>60</v>
      </c>
    </row>
    <row r="35" spans="1:26" ht="12.75">
      <c r="A35" s="172"/>
      <c r="B35" s="176"/>
      <c r="C35" s="172"/>
      <c r="D35" s="173"/>
      <c r="E35" s="28">
        <v>3111</v>
      </c>
      <c r="F35" s="48">
        <v>5169</v>
      </c>
      <c r="G35" s="223"/>
      <c r="H35" s="28"/>
      <c r="I35" s="29" t="s">
        <v>31</v>
      </c>
      <c r="J35" s="297"/>
      <c r="K35" s="92"/>
      <c r="L35" s="92"/>
      <c r="M35" s="92"/>
      <c r="N35" s="92"/>
      <c r="O35" s="92"/>
      <c r="P35" s="92"/>
      <c r="Q35" s="92">
        <v>0</v>
      </c>
      <c r="R35" s="92"/>
      <c r="S35" s="98">
        <v>0</v>
      </c>
      <c r="T35" s="98">
        <v>0</v>
      </c>
      <c r="U35" s="98">
        <v>206</v>
      </c>
      <c r="V35" s="502">
        <v>0</v>
      </c>
      <c r="W35" s="502">
        <v>0</v>
      </c>
      <c r="X35" s="502">
        <v>0</v>
      </c>
      <c r="Y35" s="86"/>
      <c r="Z35" s="220" t="s">
        <v>61</v>
      </c>
    </row>
    <row r="36" spans="1:26" ht="13.5" thickBot="1">
      <c r="A36" s="172"/>
      <c r="B36" s="176"/>
      <c r="C36" s="172"/>
      <c r="D36" s="173"/>
      <c r="E36" s="160">
        <v>3111</v>
      </c>
      <c r="F36" s="159">
        <v>5171</v>
      </c>
      <c r="G36" s="325"/>
      <c r="H36" s="160"/>
      <c r="I36" s="313" t="s">
        <v>31</v>
      </c>
      <c r="J36" s="326"/>
      <c r="K36" s="319"/>
      <c r="L36" s="319"/>
      <c r="M36" s="319"/>
      <c r="N36" s="319"/>
      <c r="O36" s="319"/>
      <c r="P36" s="319"/>
      <c r="Q36" s="319">
        <v>0</v>
      </c>
      <c r="R36" s="319"/>
      <c r="S36" s="318">
        <v>0</v>
      </c>
      <c r="T36" s="318">
        <v>0</v>
      </c>
      <c r="U36" s="318">
        <v>777</v>
      </c>
      <c r="V36" s="503">
        <v>0</v>
      </c>
      <c r="W36" s="503">
        <v>0</v>
      </c>
      <c r="X36" s="503">
        <v>0</v>
      </c>
      <c r="Y36" s="316"/>
      <c r="Z36" s="255" t="s">
        <v>62</v>
      </c>
    </row>
    <row r="37" spans="1:26" ht="12.75">
      <c r="A37" s="172"/>
      <c r="B37" s="176"/>
      <c r="C37" s="172"/>
      <c r="D37" s="173"/>
      <c r="E37" s="27">
        <v>3113</v>
      </c>
      <c r="F37" s="260">
        <v>5166</v>
      </c>
      <c r="G37" s="334"/>
      <c r="H37" s="27"/>
      <c r="I37" s="225" t="s">
        <v>31</v>
      </c>
      <c r="J37" s="335"/>
      <c r="K37" s="92"/>
      <c r="L37" s="92"/>
      <c r="M37" s="92"/>
      <c r="N37" s="92"/>
      <c r="O37" s="92"/>
      <c r="P37" s="92"/>
      <c r="Q37" s="92">
        <v>0</v>
      </c>
      <c r="R37" s="92"/>
      <c r="S37" s="98">
        <v>0</v>
      </c>
      <c r="T37" s="98">
        <v>0</v>
      </c>
      <c r="U37" s="98">
        <v>45</v>
      </c>
      <c r="V37" s="502">
        <v>0</v>
      </c>
      <c r="W37" s="502">
        <v>0</v>
      </c>
      <c r="X37" s="502">
        <v>0</v>
      </c>
      <c r="Y37" s="86"/>
      <c r="Z37" s="220" t="s">
        <v>63</v>
      </c>
    </row>
    <row r="38" spans="1:26" ht="13.5" thickBot="1">
      <c r="A38" s="172"/>
      <c r="B38" s="176"/>
      <c r="C38" s="172"/>
      <c r="D38" s="173"/>
      <c r="E38" s="160">
        <v>3113</v>
      </c>
      <c r="F38" s="159">
        <v>5169</v>
      </c>
      <c r="G38" s="325"/>
      <c r="H38" s="160"/>
      <c r="I38" s="313" t="s">
        <v>31</v>
      </c>
      <c r="J38" s="326"/>
      <c r="K38" s="319"/>
      <c r="L38" s="319"/>
      <c r="M38" s="319"/>
      <c r="N38" s="319"/>
      <c r="O38" s="319"/>
      <c r="P38" s="319"/>
      <c r="Q38" s="319">
        <v>0</v>
      </c>
      <c r="R38" s="319"/>
      <c r="S38" s="318">
        <v>0</v>
      </c>
      <c r="T38" s="318">
        <v>0</v>
      </c>
      <c r="U38" s="318">
        <v>77</v>
      </c>
      <c r="V38" s="503">
        <v>0</v>
      </c>
      <c r="W38" s="503">
        <v>0</v>
      </c>
      <c r="X38" s="503">
        <v>0</v>
      </c>
      <c r="Y38" s="316"/>
      <c r="Z38" s="255" t="s">
        <v>64</v>
      </c>
    </row>
    <row r="39" spans="1:26" ht="13.5" thickBot="1">
      <c r="A39" s="172"/>
      <c r="B39" s="176"/>
      <c r="C39" s="172"/>
      <c r="D39" s="173"/>
      <c r="E39" s="264">
        <v>3322</v>
      </c>
      <c r="F39" s="344">
        <v>5169</v>
      </c>
      <c r="G39" s="345"/>
      <c r="H39" s="264"/>
      <c r="I39" s="346" t="s">
        <v>31</v>
      </c>
      <c r="J39" s="347"/>
      <c r="K39" s="348"/>
      <c r="L39" s="348"/>
      <c r="M39" s="348"/>
      <c r="N39" s="348"/>
      <c r="O39" s="348"/>
      <c r="P39" s="348"/>
      <c r="Q39" s="348">
        <v>0</v>
      </c>
      <c r="R39" s="348"/>
      <c r="S39" s="341">
        <v>0</v>
      </c>
      <c r="T39" s="341">
        <v>0</v>
      </c>
      <c r="U39" s="341">
        <v>2</v>
      </c>
      <c r="V39" s="505">
        <v>0</v>
      </c>
      <c r="W39" s="505">
        <v>0</v>
      </c>
      <c r="X39" s="505">
        <v>0</v>
      </c>
      <c r="Y39" s="349"/>
      <c r="Z39" s="343" t="s">
        <v>65</v>
      </c>
    </row>
    <row r="40" spans="1:26" ht="13.5" thickBot="1">
      <c r="A40" s="172"/>
      <c r="B40" s="176"/>
      <c r="C40" s="172"/>
      <c r="D40" s="173"/>
      <c r="E40" s="264">
        <v>3326</v>
      </c>
      <c r="F40" s="344">
        <v>5171</v>
      </c>
      <c r="G40" s="345"/>
      <c r="H40" s="264"/>
      <c r="I40" s="346" t="s">
        <v>31</v>
      </c>
      <c r="J40" s="347"/>
      <c r="K40" s="348"/>
      <c r="L40" s="348"/>
      <c r="M40" s="348"/>
      <c r="N40" s="348"/>
      <c r="O40" s="348"/>
      <c r="P40" s="348"/>
      <c r="Q40" s="348">
        <v>0</v>
      </c>
      <c r="R40" s="348"/>
      <c r="S40" s="341">
        <v>0</v>
      </c>
      <c r="T40" s="341">
        <v>0</v>
      </c>
      <c r="U40" s="341">
        <v>12</v>
      </c>
      <c r="V40" s="505">
        <v>0</v>
      </c>
      <c r="W40" s="505">
        <v>0</v>
      </c>
      <c r="X40" s="505">
        <v>0</v>
      </c>
      <c r="Y40" s="349"/>
      <c r="Z40" s="343" t="s">
        <v>66</v>
      </c>
    </row>
    <row r="41" spans="1:26" ht="13.5" thickBot="1">
      <c r="A41" s="172"/>
      <c r="B41" s="176"/>
      <c r="C41" s="172"/>
      <c r="D41" s="173"/>
      <c r="E41" s="336">
        <v>3412</v>
      </c>
      <c r="F41" s="337">
        <v>5169</v>
      </c>
      <c r="G41" s="336"/>
      <c r="H41" s="336"/>
      <c r="I41" s="339" t="s">
        <v>31</v>
      </c>
      <c r="J41" s="352"/>
      <c r="K41" s="341"/>
      <c r="L41" s="341"/>
      <c r="M41" s="341"/>
      <c r="N41" s="353"/>
      <c r="O41" s="353"/>
      <c r="P41" s="341"/>
      <c r="Q41" s="341">
        <v>0</v>
      </c>
      <c r="R41" s="341"/>
      <c r="S41" s="341">
        <v>0</v>
      </c>
      <c r="T41" s="341">
        <v>0</v>
      </c>
      <c r="U41" s="341">
        <v>100</v>
      </c>
      <c r="V41" s="505">
        <v>0</v>
      </c>
      <c r="W41" s="505">
        <v>0</v>
      </c>
      <c r="X41" s="505">
        <v>0</v>
      </c>
      <c r="Y41" s="349"/>
      <c r="Z41" s="343" t="s">
        <v>67</v>
      </c>
    </row>
    <row r="42" spans="1:26" ht="13.5" thickBot="1">
      <c r="A42" s="172"/>
      <c r="B42" s="176"/>
      <c r="C42" s="172"/>
      <c r="D42" s="173"/>
      <c r="E42" s="336">
        <v>3421</v>
      </c>
      <c r="F42" s="337">
        <v>5169</v>
      </c>
      <c r="G42" s="336"/>
      <c r="H42" s="336"/>
      <c r="I42" s="339" t="s">
        <v>31</v>
      </c>
      <c r="J42" s="352"/>
      <c r="K42" s="341"/>
      <c r="L42" s="341"/>
      <c r="M42" s="341"/>
      <c r="N42" s="353"/>
      <c r="O42" s="353"/>
      <c r="P42" s="341"/>
      <c r="Q42" s="341">
        <v>0</v>
      </c>
      <c r="R42" s="341"/>
      <c r="S42" s="341">
        <v>0</v>
      </c>
      <c r="T42" s="341">
        <v>0</v>
      </c>
      <c r="U42" s="341">
        <v>24</v>
      </c>
      <c r="V42" s="505">
        <v>24</v>
      </c>
      <c r="W42" s="505">
        <v>24</v>
      </c>
      <c r="X42" s="505">
        <v>24</v>
      </c>
      <c r="Y42" s="349"/>
      <c r="Z42" s="343" t="s">
        <v>68</v>
      </c>
    </row>
    <row r="43" spans="1:26" ht="13.5" thickBot="1">
      <c r="A43" s="172"/>
      <c r="B43" s="176"/>
      <c r="C43" s="172"/>
      <c r="D43" s="173"/>
      <c r="E43" s="336">
        <v>3612</v>
      </c>
      <c r="F43" s="337">
        <v>5169</v>
      </c>
      <c r="G43" s="336"/>
      <c r="H43" s="336"/>
      <c r="I43" s="339" t="s">
        <v>31</v>
      </c>
      <c r="J43" s="352"/>
      <c r="K43" s="341"/>
      <c r="L43" s="341"/>
      <c r="M43" s="341"/>
      <c r="N43" s="353"/>
      <c r="O43" s="353"/>
      <c r="P43" s="341"/>
      <c r="Q43" s="341">
        <v>0</v>
      </c>
      <c r="R43" s="341"/>
      <c r="S43" s="341">
        <v>0</v>
      </c>
      <c r="T43" s="341">
        <v>0</v>
      </c>
      <c r="U43" s="341">
        <v>60</v>
      </c>
      <c r="V43" s="505">
        <v>0</v>
      </c>
      <c r="W43" s="505">
        <v>0</v>
      </c>
      <c r="X43" s="505">
        <v>0</v>
      </c>
      <c r="Y43" s="349"/>
      <c r="Z43" s="343" t="s">
        <v>69</v>
      </c>
    </row>
    <row r="44" spans="1:26" ht="12.75">
      <c r="A44" s="172"/>
      <c r="B44" s="176"/>
      <c r="C44" s="172"/>
      <c r="D44" s="173"/>
      <c r="E44" s="320">
        <v>3631</v>
      </c>
      <c r="F44" s="321">
        <v>5137</v>
      </c>
      <c r="G44" s="350"/>
      <c r="H44" s="320"/>
      <c r="I44" s="225" t="s">
        <v>31</v>
      </c>
      <c r="J44" s="351">
        <v>123</v>
      </c>
      <c r="K44" s="98">
        <v>0</v>
      </c>
      <c r="L44" s="98">
        <v>0</v>
      </c>
      <c r="M44" s="98">
        <v>333.2</v>
      </c>
      <c r="N44" s="102">
        <v>35.6</v>
      </c>
      <c r="O44" s="102">
        <v>410.4</v>
      </c>
      <c r="P44" s="98">
        <v>160.2</v>
      </c>
      <c r="Q44" s="98">
        <v>0</v>
      </c>
      <c r="R44" s="98">
        <v>50</v>
      </c>
      <c r="S44" s="98">
        <v>397.2</v>
      </c>
      <c r="T44" s="98">
        <v>80.3</v>
      </c>
      <c r="U44" s="98">
        <v>100</v>
      </c>
      <c r="V44" s="502">
        <v>100</v>
      </c>
      <c r="W44" s="502">
        <v>100</v>
      </c>
      <c r="X44" s="502">
        <v>100</v>
      </c>
      <c r="Y44" s="86">
        <f t="shared" si="0"/>
        <v>25.176233635448135</v>
      </c>
      <c r="Z44" s="220" t="s">
        <v>70</v>
      </c>
    </row>
    <row r="45" spans="1:26" ht="12.75">
      <c r="A45" s="172"/>
      <c r="B45" s="176"/>
      <c r="C45" s="172"/>
      <c r="D45" s="173"/>
      <c r="E45" s="36">
        <v>3631</v>
      </c>
      <c r="F45" s="100">
        <v>5139</v>
      </c>
      <c r="G45" s="35"/>
      <c r="H45" s="36"/>
      <c r="I45" s="29" t="s">
        <v>31</v>
      </c>
      <c r="J45" s="307">
        <v>123</v>
      </c>
      <c r="K45" s="99"/>
      <c r="L45" s="98"/>
      <c r="M45" s="98"/>
      <c r="N45" s="102">
        <v>0</v>
      </c>
      <c r="O45" s="102">
        <v>0</v>
      </c>
      <c r="P45" s="98">
        <v>18.5</v>
      </c>
      <c r="Q45" s="98">
        <v>0</v>
      </c>
      <c r="R45" s="98">
        <v>20</v>
      </c>
      <c r="S45" s="98">
        <v>0</v>
      </c>
      <c r="T45" s="98">
        <v>0</v>
      </c>
      <c r="U45" s="98">
        <v>0</v>
      </c>
      <c r="V45" s="502">
        <v>0</v>
      </c>
      <c r="W45" s="502">
        <v>0</v>
      </c>
      <c r="X45" s="502">
        <v>0</v>
      </c>
      <c r="Y45" s="86" t="e">
        <f t="shared" si="0"/>
        <v>#DIV/0!</v>
      </c>
      <c r="Z45" s="220" t="s">
        <v>71</v>
      </c>
    </row>
    <row r="46" spans="1:26" ht="25.5" customHeight="1">
      <c r="A46" s="172"/>
      <c r="B46" s="176"/>
      <c r="C46" s="172"/>
      <c r="D46" s="173"/>
      <c r="E46" s="28">
        <v>3631</v>
      </c>
      <c r="F46" s="50">
        <v>5154</v>
      </c>
      <c r="G46" s="223"/>
      <c r="H46" s="28"/>
      <c r="I46" s="29" t="s">
        <v>31</v>
      </c>
      <c r="J46" s="297">
        <v>123</v>
      </c>
      <c r="K46" s="91">
        <v>2061.8</v>
      </c>
      <c r="L46" s="96">
        <v>2158.1</v>
      </c>
      <c r="M46" s="92">
        <v>2412.4</v>
      </c>
      <c r="N46" s="96">
        <v>2655.3</v>
      </c>
      <c r="O46" s="96">
        <v>3145.5</v>
      </c>
      <c r="P46" s="92">
        <v>3760.2</v>
      </c>
      <c r="Q46" s="92">
        <v>4250.7</v>
      </c>
      <c r="R46" s="92">
        <v>4100</v>
      </c>
      <c r="S46" s="98">
        <v>4168.6</v>
      </c>
      <c r="T46" s="98">
        <v>4204.1</v>
      </c>
      <c r="U46" s="98">
        <v>4000</v>
      </c>
      <c r="V46" s="502">
        <v>4100</v>
      </c>
      <c r="W46" s="502">
        <v>4100</v>
      </c>
      <c r="X46" s="502">
        <v>4100</v>
      </c>
      <c r="Y46" s="86">
        <f t="shared" si="0"/>
        <v>98.35436357530105</v>
      </c>
      <c r="Z46" s="220" t="s">
        <v>198</v>
      </c>
    </row>
    <row r="47" spans="1:26" ht="12.75">
      <c r="A47" s="177"/>
      <c r="B47" s="176"/>
      <c r="C47" s="172"/>
      <c r="D47" s="173"/>
      <c r="E47" s="28">
        <v>3631</v>
      </c>
      <c r="F47" s="50">
        <v>5169</v>
      </c>
      <c r="G47" s="223"/>
      <c r="H47" s="28"/>
      <c r="I47" s="29" t="s">
        <v>31</v>
      </c>
      <c r="J47" s="297">
        <v>123</v>
      </c>
      <c r="K47" s="91">
        <v>0</v>
      </c>
      <c r="L47" s="96">
        <v>0</v>
      </c>
      <c r="M47" s="92">
        <v>6.6</v>
      </c>
      <c r="N47" s="96">
        <v>0</v>
      </c>
      <c r="O47" s="96">
        <v>0</v>
      </c>
      <c r="P47" s="92">
        <v>229.5</v>
      </c>
      <c r="Q47" s="92">
        <v>80.5</v>
      </c>
      <c r="R47" s="92">
        <v>0</v>
      </c>
      <c r="S47" s="98">
        <v>58</v>
      </c>
      <c r="T47" s="98">
        <v>121</v>
      </c>
      <c r="U47" s="98">
        <v>200</v>
      </c>
      <c r="V47" s="502">
        <v>200</v>
      </c>
      <c r="W47" s="502">
        <v>200</v>
      </c>
      <c r="X47" s="502">
        <v>200</v>
      </c>
      <c r="Y47" s="86">
        <f t="shared" si="0"/>
        <v>344.8275862068965</v>
      </c>
      <c r="Z47" s="220" t="s">
        <v>72</v>
      </c>
    </row>
    <row r="48" spans="1:26" ht="12.75">
      <c r="A48" s="177"/>
      <c r="B48" s="176"/>
      <c r="C48" s="172"/>
      <c r="D48" s="173"/>
      <c r="E48" s="28">
        <v>3631</v>
      </c>
      <c r="F48" s="50">
        <v>5171</v>
      </c>
      <c r="G48" s="30"/>
      <c r="H48" s="28"/>
      <c r="I48" s="29" t="s">
        <v>31</v>
      </c>
      <c r="J48" s="306">
        <v>123</v>
      </c>
      <c r="K48" s="90">
        <v>2546.8</v>
      </c>
      <c r="L48" s="86">
        <v>2484.2</v>
      </c>
      <c r="M48" s="85">
        <v>2494.3</v>
      </c>
      <c r="N48" s="86">
        <v>2738.7</v>
      </c>
      <c r="O48" s="86">
        <v>3005.6</v>
      </c>
      <c r="P48" s="85">
        <v>3107.8</v>
      </c>
      <c r="Q48" s="85">
        <v>2635.1</v>
      </c>
      <c r="R48" s="85">
        <v>3100</v>
      </c>
      <c r="S48" s="98">
        <v>2644.9</v>
      </c>
      <c r="T48" s="98">
        <v>2846.2</v>
      </c>
      <c r="U48" s="98">
        <v>2400</v>
      </c>
      <c r="V48" s="502">
        <v>2400</v>
      </c>
      <c r="W48" s="502">
        <v>2400</v>
      </c>
      <c r="X48" s="502">
        <v>2400</v>
      </c>
      <c r="Y48" s="86">
        <f t="shared" si="0"/>
        <v>90.7406707247911</v>
      </c>
      <c r="Z48" s="220" t="s">
        <v>73</v>
      </c>
    </row>
    <row r="49" spans="1:26" ht="12.75">
      <c r="A49" s="177"/>
      <c r="B49" s="176"/>
      <c r="C49" s="172"/>
      <c r="D49" s="173"/>
      <c r="E49" s="30">
        <v>3631</v>
      </c>
      <c r="F49" s="50">
        <v>6112</v>
      </c>
      <c r="G49" s="30"/>
      <c r="H49" s="30"/>
      <c r="I49" s="273" t="s">
        <v>31</v>
      </c>
      <c r="J49" s="306"/>
      <c r="K49" s="90"/>
      <c r="L49" s="88"/>
      <c r="M49" s="132"/>
      <c r="N49" s="88"/>
      <c r="O49" s="88"/>
      <c r="P49" s="132"/>
      <c r="Q49" s="132"/>
      <c r="R49" s="132"/>
      <c r="S49" s="99">
        <v>0</v>
      </c>
      <c r="T49" s="99">
        <v>0</v>
      </c>
      <c r="U49" s="99">
        <v>0</v>
      </c>
      <c r="V49" s="506">
        <v>900</v>
      </c>
      <c r="W49" s="506">
        <v>0</v>
      </c>
      <c r="X49" s="506">
        <v>0</v>
      </c>
      <c r="Y49" s="88" t="e">
        <f t="shared" si="0"/>
        <v>#DIV/0!</v>
      </c>
      <c r="Z49" s="222" t="s">
        <v>186</v>
      </c>
    </row>
    <row r="50" spans="1:26" ht="13.5" thickBot="1">
      <c r="A50" s="177"/>
      <c r="B50" s="176"/>
      <c r="C50" s="172"/>
      <c r="D50" s="173"/>
      <c r="E50" s="160">
        <v>3631</v>
      </c>
      <c r="F50" s="159">
        <v>6121</v>
      </c>
      <c r="G50" s="160"/>
      <c r="H50" s="160"/>
      <c r="I50" s="313" t="s">
        <v>31</v>
      </c>
      <c r="J50" s="314">
        <v>123</v>
      </c>
      <c r="K50" s="315">
        <v>0</v>
      </c>
      <c r="L50" s="316">
        <v>0</v>
      </c>
      <c r="M50" s="317">
        <v>0</v>
      </c>
      <c r="N50" s="316">
        <v>20</v>
      </c>
      <c r="O50" s="316">
        <v>2</v>
      </c>
      <c r="P50" s="317">
        <v>0</v>
      </c>
      <c r="Q50" s="317">
        <v>0</v>
      </c>
      <c r="R50" s="317">
        <v>0</v>
      </c>
      <c r="S50" s="318">
        <v>109.8</v>
      </c>
      <c r="T50" s="318">
        <v>0</v>
      </c>
      <c r="U50" s="318">
        <v>0</v>
      </c>
      <c r="V50" s="503">
        <v>0</v>
      </c>
      <c r="W50" s="503">
        <v>0</v>
      </c>
      <c r="X50" s="503">
        <v>0</v>
      </c>
      <c r="Y50" s="316">
        <f t="shared" si="0"/>
        <v>0</v>
      </c>
      <c r="Z50" s="354" t="s">
        <v>74</v>
      </c>
    </row>
    <row r="51" spans="1:28" ht="25.5">
      <c r="A51" s="175"/>
      <c r="B51" s="183"/>
      <c r="C51" s="172"/>
      <c r="D51" s="173"/>
      <c r="E51" s="27">
        <v>3635</v>
      </c>
      <c r="F51" s="276">
        <v>5166</v>
      </c>
      <c r="G51" s="26"/>
      <c r="H51" s="27"/>
      <c r="I51" s="225" t="s">
        <v>31</v>
      </c>
      <c r="J51" s="335"/>
      <c r="K51" s="92"/>
      <c r="L51" s="92"/>
      <c r="M51" s="92"/>
      <c r="N51" s="96"/>
      <c r="O51" s="96"/>
      <c r="P51" s="92">
        <v>0</v>
      </c>
      <c r="Q51" s="92">
        <v>0</v>
      </c>
      <c r="R51" s="92"/>
      <c r="S51" s="98">
        <v>0</v>
      </c>
      <c r="T51" s="98">
        <v>381.8</v>
      </c>
      <c r="U51" s="98">
        <v>310</v>
      </c>
      <c r="V51" s="502">
        <v>1000</v>
      </c>
      <c r="W51" s="502">
        <v>500</v>
      </c>
      <c r="X51" s="502">
        <v>500</v>
      </c>
      <c r="Y51" s="86"/>
      <c r="Z51" s="220" t="s">
        <v>197</v>
      </c>
      <c r="AB51" s="488"/>
    </row>
    <row r="52" spans="1:28" ht="12.75">
      <c r="A52" s="175"/>
      <c r="B52" s="183"/>
      <c r="C52" s="172"/>
      <c r="D52" s="173"/>
      <c r="E52" s="28">
        <v>3635</v>
      </c>
      <c r="F52" s="50">
        <v>5166</v>
      </c>
      <c r="G52" s="30"/>
      <c r="H52" s="28"/>
      <c r="I52" s="29" t="s">
        <v>31</v>
      </c>
      <c r="J52" s="288" t="s">
        <v>184</v>
      </c>
      <c r="K52" s="92"/>
      <c r="L52" s="92"/>
      <c r="M52" s="92"/>
      <c r="N52" s="96"/>
      <c r="O52" s="96"/>
      <c r="P52" s="92"/>
      <c r="Q52" s="92"/>
      <c r="R52" s="92"/>
      <c r="S52" s="98"/>
      <c r="T52" s="98"/>
      <c r="U52" s="98"/>
      <c r="V52" s="502">
        <v>400</v>
      </c>
      <c r="W52" s="502">
        <v>500</v>
      </c>
      <c r="X52" s="502">
        <v>500</v>
      </c>
      <c r="Y52" s="86"/>
      <c r="Z52" s="308" t="s">
        <v>187</v>
      </c>
      <c r="AB52" s="488"/>
    </row>
    <row r="53" spans="1:26" ht="12.75">
      <c r="A53" s="175"/>
      <c r="B53" s="183"/>
      <c r="C53" s="172"/>
      <c r="D53" s="173"/>
      <c r="E53" s="28">
        <v>3635</v>
      </c>
      <c r="F53" s="50">
        <v>5169</v>
      </c>
      <c r="G53" s="30"/>
      <c r="H53" s="28"/>
      <c r="I53" s="29" t="s">
        <v>31</v>
      </c>
      <c r="J53" s="297"/>
      <c r="K53" s="92"/>
      <c r="L53" s="92"/>
      <c r="M53" s="92"/>
      <c r="N53" s="96"/>
      <c r="O53" s="96"/>
      <c r="P53" s="92">
        <v>0</v>
      </c>
      <c r="Q53" s="92">
        <v>0</v>
      </c>
      <c r="R53" s="92"/>
      <c r="S53" s="98">
        <v>0</v>
      </c>
      <c r="T53" s="98">
        <v>18.6</v>
      </c>
      <c r="U53" s="98">
        <v>227</v>
      </c>
      <c r="V53" s="502">
        <v>500</v>
      </c>
      <c r="W53" s="502">
        <v>500</v>
      </c>
      <c r="X53" s="502">
        <v>500</v>
      </c>
      <c r="Y53" s="86"/>
      <c r="Z53" s="308" t="s">
        <v>204</v>
      </c>
    </row>
    <row r="54" spans="1:26" ht="12.75">
      <c r="A54" s="175"/>
      <c r="B54" s="183"/>
      <c r="C54" s="172"/>
      <c r="D54" s="173"/>
      <c r="E54" s="28">
        <v>3635</v>
      </c>
      <c r="F54" s="50">
        <v>5169</v>
      </c>
      <c r="G54" s="30"/>
      <c r="H54" s="28"/>
      <c r="I54" s="29" t="s">
        <v>31</v>
      </c>
      <c r="J54" s="297" t="s">
        <v>184</v>
      </c>
      <c r="K54" s="92"/>
      <c r="L54" s="92"/>
      <c r="M54" s="92"/>
      <c r="N54" s="96"/>
      <c r="O54" s="96"/>
      <c r="P54" s="92"/>
      <c r="Q54" s="92"/>
      <c r="R54" s="92"/>
      <c r="S54" s="98"/>
      <c r="T54" s="98"/>
      <c r="U54" s="98"/>
      <c r="V54" s="502">
        <v>70</v>
      </c>
      <c r="W54" s="502">
        <v>250</v>
      </c>
      <c r="X54" s="502">
        <v>50</v>
      </c>
      <c r="Y54" s="86"/>
      <c r="Z54" s="308" t="s">
        <v>188</v>
      </c>
    </row>
    <row r="55" spans="1:26" ht="15.75" customHeight="1" thickBot="1">
      <c r="A55" s="175"/>
      <c r="B55" s="183"/>
      <c r="C55" s="172"/>
      <c r="D55" s="173"/>
      <c r="E55" s="160">
        <v>3635</v>
      </c>
      <c r="F55" s="159">
        <v>6119</v>
      </c>
      <c r="G55" s="160"/>
      <c r="H55" s="160"/>
      <c r="I55" s="313" t="s">
        <v>31</v>
      </c>
      <c r="J55" s="326"/>
      <c r="K55" s="319"/>
      <c r="L55" s="319"/>
      <c r="M55" s="319"/>
      <c r="N55" s="327"/>
      <c r="O55" s="327"/>
      <c r="P55" s="319">
        <v>0</v>
      </c>
      <c r="Q55" s="319">
        <v>0</v>
      </c>
      <c r="R55" s="319"/>
      <c r="S55" s="318">
        <v>0</v>
      </c>
      <c r="T55" s="318">
        <v>2535.8</v>
      </c>
      <c r="U55" s="318">
        <v>12</v>
      </c>
      <c r="V55" s="503">
        <v>825</v>
      </c>
      <c r="W55" s="503">
        <v>20</v>
      </c>
      <c r="X55" s="503">
        <v>0</v>
      </c>
      <c r="Y55" s="316"/>
      <c r="Z55" s="255" t="s">
        <v>203</v>
      </c>
    </row>
    <row r="56" spans="1:26" ht="13.5" thickBot="1">
      <c r="A56" s="175"/>
      <c r="B56" s="183"/>
      <c r="C56" s="172"/>
      <c r="D56" s="173"/>
      <c r="E56" s="264">
        <v>3639</v>
      </c>
      <c r="F56" s="344">
        <v>5166</v>
      </c>
      <c r="G56" s="264"/>
      <c r="H56" s="264"/>
      <c r="I56" s="346" t="s">
        <v>31</v>
      </c>
      <c r="J56" s="347"/>
      <c r="K56" s="348"/>
      <c r="L56" s="348"/>
      <c r="M56" s="348"/>
      <c r="N56" s="355"/>
      <c r="O56" s="355"/>
      <c r="P56" s="348"/>
      <c r="Q56" s="348"/>
      <c r="R56" s="348"/>
      <c r="S56" s="341">
        <v>0</v>
      </c>
      <c r="T56" s="341">
        <v>0</v>
      </c>
      <c r="U56" s="341">
        <v>0</v>
      </c>
      <c r="V56" s="505">
        <v>216</v>
      </c>
      <c r="W56" s="505">
        <v>0</v>
      </c>
      <c r="X56" s="505">
        <v>0</v>
      </c>
      <c r="Y56" s="349"/>
      <c r="Z56" s="356" t="s">
        <v>146</v>
      </c>
    </row>
    <row r="57" spans="1:26" ht="26.25" thickBot="1">
      <c r="A57" s="175"/>
      <c r="B57" s="183"/>
      <c r="C57" s="172"/>
      <c r="D57" s="173"/>
      <c r="E57" s="264">
        <v>3699</v>
      </c>
      <c r="F57" s="344">
        <v>5229</v>
      </c>
      <c r="G57" s="264"/>
      <c r="H57" s="264"/>
      <c r="I57" s="346" t="s">
        <v>31</v>
      </c>
      <c r="J57" s="347"/>
      <c r="K57" s="348"/>
      <c r="L57" s="348"/>
      <c r="M57" s="348"/>
      <c r="N57" s="355"/>
      <c r="O57" s="355"/>
      <c r="P57" s="348">
        <v>0</v>
      </c>
      <c r="Q57" s="348">
        <v>0</v>
      </c>
      <c r="R57" s="348"/>
      <c r="S57" s="348">
        <v>0</v>
      </c>
      <c r="T57" s="348">
        <v>11.4</v>
      </c>
      <c r="U57" s="348">
        <v>39</v>
      </c>
      <c r="V57" s="505">
        <v>50</v>
      </c>
      <c r="W57" s="505">
        <v>50</v>
      </c>
      <c r="X57" s="505">
        <v>50</v>
      </c>
      <c r="Y57" s="349"/>
      <c r="Z57" s="343" t="s">
        <v>200</v>
      </c>
    </row>
    <row r="58" spans="1:26" ht="12.75">
      <c r="A58" s="175"/>
      <c r="B58" s="183"/>
      <c r="C58" s="172"/>
      <c r="D58" s="173"/>
      <c r="E58" s="27">
        <v>3722</v>
      </c>
      <c r="F58" s="276">
        <v>5139</v>
      </c>
      <c r="G58" s="118"/>
      <c r="H58" s="357"/>
      <c r="I58" s="225" t="s">
        <v>31</v>
      </c>
      <c r="J58" s="358"/>
      <c r="K58" s="359">
        <v>23.4</v>
      </c>
      <c r="L58" s="105">
        <v>23.9</v>
      </c>
      <c r="M58" s="106">
        <v>29.2</v>
      </c>
      <c r="N58" s="105">
        <v>40.7</v>
      </c>
      <c r="O58" s="105">
        <v>60.4</v>
      </c>
      <c r="P58" s="106">
        <v>68</v>
      </c>
      <c r="Q58" s="106">
        <v>76</v>
      </c>
      <c r="R58" s="106">
        <v>60</v>
      </c>
      <c r="S58" s="203">
        <v>66.1</v>
      </c>
      <c r="T58" s="203">
        <v>43.1</v>
      </c>
      <c r="U58" s="203">
        <v>50</v>
      </c>
      <c r="V58" s="507">
        <v>50</v>
      </c>
      <c r="W58" s="507">
        <v>50</v>
      </c>
      <c r="X58" s="507">
        <v>50</v>
      </c>
      <c r="Y58" s="86">
        <f t="shared" si="0"/>
        <v>75.642965204236</v>
      </c>
      <c r="Z58" s="308" t="s">
        <v>75</v>
      </c>
    </row>
    <row r="59" spans="1:26" ht="12.75">
      <c r="A59" s="175"/>
      <c r="B59" s="183"/>
      <c r="C59" s="172"/>
      <c r="D59" s="173"/>
      <c r="E59" s="28">
        <v>3722</v>
      </c>
      <c r="F59" s="50">
        <v>5166</v>
      </c>
      <c r="G59" s="33"/>
      <c r="H59" s="32"/>
      <c r="I59" s="29" t="s">
        <v>31</v>
      </c>
      <c r="J59" s="309"/>
      <c r="K59" s="104"/>
      <c r="L59" s="105"/>
      <c r="M59" s="106"/>
      <c r="N59" s="105"/>
      <c r="O59" s="105"/>
      <c r="P59" s="106"/>
      <c r="Q59" s="106">
        <v>0</v>
      </c>
      <c r="R59" s="106"/>
      <c r="S59" s="203">
        <v>0</v>
      </c>
      <c r="T59" s="203">
        <v>0</v>
      </c>
      <c r="U59" s="203">
        <v>18</v>
      </c>
      <c r="V59" s="507">
        <v>0</v>
      </c>
      <c r="W59" s="507">
        <v>0</v>
      </c>
      <c r="X59" s="507">
        <v>0</v>
      </c>
      <c r="Y59" s="86"/>
      <c r="Z59" s="308" t="s">
        <v>76</v>
      </c>
    </row>
    <row r="60" spans="1:26" ht="28.5" customHeight="1" thickBot="1">
      <c r="A60" s="181"/>
      <c r="B60" s="183"/>
      <c r="C60" s="172"/>
      <c r="D60" s="173"/>
      <c r="E60" s="160">
        <v>3722</v>
      </c>
      <c r="F60" s="159">
        <v>5169</v>
      </c>
      <c r="G60" s="360"/>
      <c r="H60" s="361"/>
      <c r="I60" s="313" t="s">
        <v>31</v>
      </c>
      <c r="J60" s="362"/>
      <c r="K60" s="363">
        <v>13786.7</v>
      </c>
      <c r="L60" s="364">
        <v>15687</v>
      </c>
      <c r="M60" s="365">
        <v>18106.4</v>
      </c>
      <c r="N60" s="364">
        <v>17725.5</v>
      </c>
      <c r="O60" s="364">
        <v>17177.5</v>
      </c>
      <c r="P60" s="365">
        <v>18315</v>
      </c>
      <c r="Q60" s="365">
        <v>18629.6</v>
      </c>
      <c r="R60" s="365">
        <v>19000</v>
      </c>
      <c r="S60" s="366">
        <v>18736</v>
      </c>
      <c r="T60" s="366">
        <v>17214.2</v>
      </c>
      <c r="U60" s="366">
        <v>20000</v>
      </c>
      <c r="V60" s="508">
        <v>21000</v>
      </c>
      <c r="W60" s="508">
        <v>21000</v>
      </c>
      <c r="X60" s="508">
        <v>21000</v>
      </c>
      <c r="Y60" s="316">
        <f t="shared" si="0"/>
        <v>112.08368915456875</v>
      </c>
      <c r="Z60" s="255" t="s">
        <v>257</v>
      </c>
    </row>
    <row r="61" spans="1:26" ht="13.5" thickBot="1">
      <c r="A61" s="184"/>
      <c r="B61" s="180"/>
      <c r="C61" s="179"/>
      <c r="D61" s="185"/>
      <c r="E61" s="264">
        <v>3723</v>
      </c>
      <c r="F61" s="344">
        <v>6122</v>
      </c>
      <c r="G61" s="369"/>
      <c r="H61" s="370"/>
      <c r="I61" s="346" t="s">
        <v>31</v>
      </c>
      <c r="J61" s="371"/>
      <c r="K61" s="372">
        <v>2853</v>
      </c>
      <c r="L61" s="373">
        <v>0</v>
      </c>
      <c r="M61" s="374">
        <v>0</v>
      </c>
      <c r="N61" s="373">
        <v>0</v>
      </c>
      <c r="O61" s="373">
        <v>0</v>
      </c>
      <c r="P61" s="374">
        <v>0</v>
      </c>
      <c r="Q61" s="374">
        <v>0</v>
      </c>
      <c r="R61" s="374">
        <v>0</v>
      </c>
      <c r="S61" s="375">
        <v>0</v>
      </c>
      <c r="T61" s="375">
        <v>0</v>
      </c>
      <c r="U61" s="375">
        <v>91.2</v>
      </c>
      <c r="V61" s="509">
        <v>0</v>
      </c>
      <c r="W61" s="509">
        <v>0</v>
      </c>
      <c r="X61" s="509">
        <v>0</v>
      </c>
      <c r="Y61" s="349" t="e">
        <f t="shared" si="0"/>
        <v>#DIV/0!</v>
      </c>
      <c r="Z61" s="376" t="s">
        <v>80</v>
      </c>
    </row>
    <row r="62" spans="1:26" ht="13.5" thickBot="1">
      <c r="A62" s="184"/>
      <c r="B62" s="180"/>
      <c r="C62" s="179"/>
      <c r="D62" s="185"/>
      <c r="E62" s="26">
        <v>3727</v>
      </c>
      <c r="F62" s="276">
        <v>5139</v>
      </c>
      <c r="G62" s="118"/>
      <c r="H62" s="367"/>
      <c r="I62" s="225" t="s">
        <v>31</v>
      </c>
      <c r="J62" s="358"/>
      <c r="K62" s="359"/>
      <c r="L62" s="105"/>
      <c r="M62" s="106"/>
      <c r="N62" s="105"/>
      <c r="O62" s="105">
        <v>0</v>
      </c>
      <c r="P62" s="106">
        <v>0</v>
      </c>
      <c r="Q62" s="106">
        <v>0</v>
      </c>
      <c r="R62" s="106">
        <v>0</v>
      </c>
      <c r="S62" s="203">
        <v>0</v>
      </c>
      <c r="T62" s="203">
        <v>0</v>
      </c>
      <c r="U62" s="204">
        <v>3</v>
      </c>
      <c r="V62" s="510">
        <v>0</v>
      </c>
      <c r="W62" s="510">
        <v>0</v>
      </c>
      <c r="X62" s="510">
        <v>0</v>
      </c>
      <c r="Y62" s="86" t="e">
        <f t="shared" si="0"/>
        <v>#DIV/0!</v>
      </c>
      <c r="Z62" s="368" t="s">
        <v>79</v>
      </c>
    </row>
    <row r="63" spans="1:26" ht="25.5" customHeight="1" thickBot="1">
      <c r="A63" s="45"/>
      <c r="B63" s="46"/>
      <c r="C63" s="46"/>
      <c r="D63" s="46"/>
      <c r="E63" s="47"/>
      <c r="F63" s="47"/>
      <c r="G63" s="46"/>
      <c r="H63" s="46"/>
      <c r="I63" s="46"/>
      <c r="J63" s="47"/>
      <c r="K63" s="107" t="e">
        <f>SUM(#REF!,#REF!,#REF!,#REF!,#REF!,#REF!,#REF!,#REF!)+#REF!+#REF!+#REF!</f>
        <v>#REF!</v>
      </c>
      <c r="L63" s="107" t="e">
        <f>SUM(#REF!,#REF!,#REF!,#REF!,#REF!,#REF!,#REF!,#REF!)+#REF!+#REF!+#REF!</f>
        <v>#REF!</v>
      </c>
      <c r="M63" s="107" t="e">
        <f>SUM(#REF!,#REF!,#REF!,#REF!,#REF!,#REF!,#REF!,#REF!)+#REF!+#REF!+#REF!</f>
        <v>#REF!</v>
      </c>
      <c r="N63" s="107" t="e">
        <f>SUM(#REF!,#REF!,#REF!,#REF!,#REF!,#REF!,#REF!,#REF!,#REF!)</f>
        <v>#REF!</v>
      </c>
      <c r="O63" s="107" t="e">
        <f>SUM(#REF!,#REF!,#REF!,#REF!,#REF!,#REF!,#REF!,#REF!,#REF!)</f>
        <v>#REF!</v>
      </c>
      <c r="P63" s="107" t="e">
        <f>SUM(#REF!,#REF!,#REF!,#REF!,#REF!,#REF!,#REF!,#REF!,#REF!)+P32+#REF!+#REF!+P57</f>
        <v>#REF!</v>
      </c>
      <c r="Q63" s="107">
        <f>SUM(Q10:Q62)</f>
        <v>42210.399999999994</v>
      </c>
      <c r="R63" s="107" t="e">
        <f>SUM(#REF!,#REF!,#REF!,#REF!,#REF!,#REF!,#REF!,#REF!,#REF!)+R32+#REF!+#REF!+R57</f>
        <v>#REF!</v>
      </c>
      <c r="S63" s="107">
        <f aca="true" t="shared" si="1" ref="S63:X63">SUM(S10:S62)</f>
        <v>63723.5</v>
      </c>
      <c r="T63" s="107">
        <f t="shared" si="1"/>
        <v>40525.399999999994</v>
      </c>
      <c r="U63" s="107">
        <f t="shared" si="1"/>
        <v>46020.2</v>
      </c>
      <c r="V63" s="511">
        <f t="shared" si="1"/>
        <v>50842</v>
      </c>
      <c r="W63" s="511">
        <f t="shared" si="1"/>
        <v>47849</v>
      </c>
      <c r="X63" s="511">
        <f t="shared" si="1"/>
        <v>47629</v>
      </c>
      <c r="Y63" s="108">
        <f>V63/S63*100</f>
        <v>79.7853225262266</v>
      </c>
      <c r="Z63" s="267" t="s">
        <v>40</v>
      </c>
    </row>
    <row r="65" s="77" customFormat="1" ht="12.75"/>
    <row r="66" s="77" customFormat="1" ht="12.75"/>
    <row r="67" s="77" customFormat="1" ht="12.75"/>
    <row r="68" spans="10:26" ht="18"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</row>
  </sheetData>
  <sheetProtection/>
  <printOptions/>
  <pageMargins left="0.7874015748031497" right="0.3937007874015748" top="0.7874015748031497" bottom="0.7874015748031497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61"/>
  <sheetViews>
    <sheetView zoomScale="75" zoomScaleNormal="75" zoomScalePageLayoutView="0" workbookViewId="0" topLeftCell="E16">
      <selection activeCell="V54" sqref="V54"/>
    </sheetView>
  </sheetViews>
  <sheetFormatPr defaultColWidth="9.140625" defaultRowHeight="12.75"/>
  <cols>
    <col min="1" max="2" width="5.8515625" style="167" hidden="1" customWidth="1"/>
    <col min="3" max="3" width="5.7109375" style="167" hidden="1" customWidth="1"/>
    <col min="4" max="4" width="4.7109375" style="167" hidden="1" customWidth="1"/>
    <col min="5" max="5" width="6.7109375" style="167" customWidth="1"/>
    <col min="6" max="6" width="7.7109375" style="167" customWidth="1"/>
    <col min="7" max="7" width="4.7109375" style="167" hidden="1" customWidth="1"/>
    <col min="8" max="8" width="6.57421875" style="167" hidden="1" customWidth="1"/>
    <col min="9" max="9" width="5.7109375" style="167" customWidth="1"/>
    <col min="10" max="10" width="8.28125" style="167" customWidth="1"/>
    <col min="11" max="12" width="9.140625" style="167" hidden="1" customWidth="1"/>
    <col min="13" max="13" width="9.57421875" style="167" hidden="1" customWidth="1"/>
    <col min="14" max="14" width="10.140625" style="167" hidden="1" customWidth="1"/>
    <col min="15" max="15" width="9.7109375" style="167" hidden="1" customWidth="1"/>
    <col min="16" max="16" width="10.7109375" style="167" hidden="1" customWidth="1"/>
    <col min="17" max="17" width="11.421875" style="167" hidden="1" customWidth="1"/>
    <col min="18" max="18" width="10.140625" style="167" hidden="1" customWidth="1"/>
    <col min="19" max="19" width="11.140625" style="167" customWidth="1"/>
    <col min="20" max="21" width="11.421875" style="167" customWidth="1"/>
    <col min="22" max="22" width="12.57421875" style="169" customWidth="1"/>
    <col min="23" max="23" width="11.421875" style="167" customWidth="1"/>
    <col min="24" max="24" width="12.8515625" style="167" customWidth="1"/>
    <col min="25" max="25" width="10.00390625" style="167" hidden="1" customWidth="1"/>
    <col min="26" max="26" width="81.7109375" style="167" customWidth="1"/>
    <col min="27" max="27" width="6.00390625" style="167" hidden="1" customWidth="1"/>
    <col min="28" max="16384" width="9.140625" style="167" customWidth="1"/>
  </cols>
  <sheetData>
    <row r="1" spans="5:22" s="53" customFormat="1" ht="18">
      <c r="E1" s="272" t="s">
        <v>0</v>
      </c>
      <c r="V1" s="76"/>
    </row>
    <row r="2" spans="1:26" s="1" customFormat="1" ht="18">
      <c r="A2" s="78"/>
      <c r="B2" s="78"/>
      <c r="C2" s="78"/>
      <c r="D2" s="78"/>
      <c r="E2" s="78"/>
      <c r="F2" s="78"/>
      <c r="G2" s="78"/>
      <c r="V2" s="214"/>
      <c r="Z2" s="79" t="s">
        <v>27</v>
      </c>
    </row>
    <row r="3" spans="1:22" s="53" customFormat="1" ht="18">
      <c r="A3" s="54"/>
      <c r="B3" s="54"/>
      <c r="C3" s="54"/>
      <c r="D3" s="54"/>
      <c r="E3" s="271" t="s">
        <v>49</v>
      </c>
      <c r="F3" s="54"/>
      <c r="G3" s="54"/>
      <c r="V3" s="76"/>
    </row>
    <row r="4" spans="1:27" ht="7.5" customHeight="1" thickBot="1">
      <c r="A4" s="4"/>
      <c r="B4" s="4"/>
      <c r="C4" s="4"/>
      <c r="D4" s="4"/>
      <c r="E4" s="3"/>
      <c r="F4" s="3"/>
      <c r="G4" s="4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73"/>
      <c r="W4" s="3"/>
      <c r="X4" s="3"/>
      <c r="Y4" s="3"/>
      <c r="Z4" s="3"/>
      <c r="AA4" s="186"/>
    </row>
    <row r="5" spans="1:27" s="169" customFormat="1" ht="12.75">
      <c r="A5" s="55" t="s">
        <v>14</v>
      </c>
      <c r="B5" s="56" t="s">
        <v>16</v>
      </c>
      <c r="C5" s="57" t="s">
        <v>13</v>
      </c>
      <c r="D5" s="58" t="s">
        <v>12</v>
      </c>
      <c r="E5" s="57" t="s">
        <v>1</v>
      </c>
      <c r="F5" s="60" t="s">
        <v>2</v>
      </c>
      <c r="G5" s="60" t="s">
        <v>3</v>
      </c>
      <c r="H5" s="60" t="s">
        <v>4</v>
      </c>
      <c r="I5" s="61" t="s">
        <v>5</v>
      </c>
      <c r="J5" s="60" t="s">
        <v>6</v>
      </c>
      <c r="K5" s="59"/>
      <c r="L5" s="60"/>
      <c r="M5" s="60"/>
      <c r="N5" s="60" t="s">
        <v>24</v>
      </c>
      <c r="O5" s="60" t="s">
        <v>24</v>
      </c>
      <c r="P5" s="61" t="s">
        <v>24</v>
      </c>
      <c r="Q5" s="60" t="s">
        <v>24</v>
      </c>
      <c r="R5" s="60" t="s">
        <v>18</v>
      </c>
      <c r="S5" s="60" t="s">
        <v>24</v>
      </c>
      <c r="T5" s="60" t="s">
        <v>24</v>
      </c>
      <c r="U5" s="60" t="s">
        <v>30</v>
      </c>
      <c r="V5" s="499" t="s">
        <v>18</v>
      </c>
      <c r="W5" s="499" t="s">
        <v>18</v>
      </c>
      <c r="X5" s="499" t="s">
        <v>18</v>
      </c>
      <c r="Y5" s="56" t="s">
        <v>19</v>
      </c>
      <c r="Z5" s="63" t="s">
        <v>17</v>
      </c>
      <c r="AA5" s="64"/>
    </row>
    <row r="6" spans="1:27" s="169" customFormat="1" ht="13.5" thickBot="1">
      <c r="A6" s="65"/>
      <c r="B6" s="66" t="s">
        <v>15</v>
      </c>
      <c r="C6" s="67"/>
      <c r="D6" s="68"/>
      <c r="E6" s="67" t="s">
        <v>7</v>
      </c>
      <c r="F6" s="70"/>
      <c r="G6" s="70"/>
      <c r="H6" s="70"/>
      <c r="I6" s="71"/>
      <c r="J6" s="70"/>
      <c r="K6" s="69">
        <v>2003</v>
      </c>
      <c r="L6" s="70">
        <v>2004</v>
      </c>
      <c r="M6" s="70">
        <v>2005</v>
      </c>
      <c r="N6" s="70">
        <v>2006</v>
      </c>
      <c r="O6" s="70">
        <v>2007</v>
      </c>
      <c r="P6" s="71">
        <v>2008</v>
      </c>
      <c r="Q6" s="70">
        <v>2009</v>
      </c>
      <c r="R6" s="70">
        <v>2010</v>
      </c>
      <c r="S6" s="70">
        <v>2010</v>
      </c>
      <c r="T6" s="70">
        <v>2011</v>
      </c>
      <c r="U6" s="70">
        <v>2012</v>
      </c>
      <c r="V6" s="500">
        <v>2013</v>
      </c>
      <c r="W6" s="500">
        <v>2014</v>
      </c>
      <c r="X6" s="500">
        <v>2015</v>
      </c>
      <c r="Y6" s="109" t="s">
        <v>28</v>
      </c>
      <c r="Z6" s="72"/>
      <c r="AA6" s="187"/>
    </row>
    <row r="7" spans="1:27" ht="17.25" thickBot="1" thickTop="1">
      <c r="A7" s="22" t="s">
        <v>9</v>
      </c>
      <c r="B7" s="23" t="s">
        <v>11</v>
      </c>
      <c r="C7" s="22" t="s">
        <v>9</v>
      </c>
      <c r="D7" s="49" t="s">
        <v>11</v>
      </c>
      <c r="E7" s="51" t="s">
        <v>8</v>
      </c>
      <c r="F7" s="84" t="s">
        <v>8</v>
      </c>
      <c r="G7" s="5" t="s">
        <v>9</v>
      </c>
      <c r="H7" s="5" t="s">
        <v>10</v>
      </c>
      <c r="I7" s="25" t="s">
        <v>8</v>
      </c>
      <c r="J7" s="5" t="s">
        <v>11</v>
      </c>
      <c r="K7" s="110"/>
      <c r="L7" s="37"/>
      <c r="M7" s="37"/>
      <c r="N7" s="37"/>
      <c r="O7" s="37"/>
      <c r="P7" s="111"/>
      <c r="Q7" s="111"/>
      <c r="R7" s="111"/>
      <c r="S7" s="205"/>
      <c r="T7" s="205"/>
      <c r="U7" s="205"/>
      <c r="V7" s="501"/>
      <c r="W7" s="501"/>
      <c r="X7" s="501"/>
      <c r="Y7" s="112"/>
      <c r="Z7" s="38" t="s">
        <v>20</v>
      </c>
      <c r="AA7" s="188"/>
    </row>
    <row r="8" spans="1:27" ht="13.5" thickTop="1">
      <c r="A8" s="113"/>
      <c r="B8" s="114"/>
      <c r="C8" s="115"/>
      <c r="D8" s="116"/>
      <c r="E8" s="117">
        <v>3745</v>
      </c>
      <c r="F8" s="27">
        <v>5021</v>
      </c>
      <c r="G8" s="118"/>
      <c r="H8" s="119"/>
      <c r="I8" s="29" t="s">
        <v>31</v>
      </c>
      <c r="J8" s="27">
        <v>234</v>
      </c>
      <c r="K8" s="120">
        <v>23.2</v>
      </c>
      <c r="L8" s="86">
        <v>6.4</v>
      </c>
      <c r="M8" s="85">
        <v>4.6</v>
      </c>
      <c r="N8" s="86">
        <v>2.6</v>
      </c>
      <c r="O8" s="86">
        <v>0.7</v>
      </c>
      <c r="P8" s="121">
        <v>0.9</v>
      </c>
      <c r="Q8" s="122">
        <v>0.8</v>
      </c>
      <c r="R8" s="122">
        <v>6</v>
      </c>
      <c r="S8" s="206">
        <v>0.6</v>
      </c>
      <c r="T8" s="206">
        <v>0.3</v>
      </c>
      <c r="U8" s="206">
        <v>0</v>
      </c>
      <c r="V8" s="502">
        <v>0</v>
      </c>
      <c r="W8" s="502">
        <v>0</v>
      </c>
      <c r="X8" s="502">
        <v>0</v>
      </c>
      <c r="Y8" s="123">
        <f>+V8/S8*100</f>
        <v>0</v>
      </c>
      <c r="Z8" s="220" t="s">
        <v>81</v>
      </c>
      <c r="AA8" s="189"/>
    </row>
    <row r="9" spans="1:27" ht="12.75">
      <c r="A9" s="125"/>
      <c r="B9" s="126"/>
      <c r="C9" s="115"/>
      <c r="D9" s="124"/>
      <c r="E9" s="43">
        <v>3745</v>
      </c>
      <c r="F9" s="28">
        <v>5151</v>
      </c>
      <c r="G9" s="190"/>
      <c r="H9" s="33"/>
      <c r="I9" s="29" t="s">
        <v>31</v>
      </c>
      <c r="J9" s="28"/>
      <c r="K9" s="127">
        <v>2.3</v>
      </c>
      <c r="L9" s="96">
        <v>14.3</v>
      </c>
      <c r="M9" s="92">
        <v>7.8</v>
      </c>
      <c r="N9" s="96">
        <v>14.3</v>
      </c>
      <c r="O9" s="96">
        <v>22.4</v>
      </c>
      <c r="P9" s="128">
        <v>0.8</v>
      </c>
      <c r="Q9" s="129">
        <v>0</v>
      </c>
      <c r="R9" s="129">
        <v>30</v>
      </c>
      <c r="S9" s="206">
        <v>3.7</v>
      </c>
      <c r="T9" s="206">
        <v>14.8</v>
      </c>
      <c r="U9" s="206">
        <v>20</v>
      </c>
      <c r="V9" s="502">
        <v>20</v>
      </c>
      <c r="W9" s="502">
        <v>20</v>
      </c>
      <c r="X9" s="502">
        <v>20</v>
      </c>
      <c r="Y9" s="123">
        <f aca="true" t="shared" si="0" ref="Y9:Y45">+V9/S9*100</f>
        <v>540.5405405405405</v>
      </c>
      <c r="Z9" s="220" t="s">
        <v>82</v>
      </c>
      <c r="AA9" s="189"/>
    </row>
    <row r="10" spans="1:27" ht="12.75">
      <c r="A10" s="130"/>
      <c r="B10" s="131"/>
      <c r="C10" s="115"/>
      <c r="D10" s="124"/>
      <c r="E10" s="44">
        <v>3745</v>
      </c>
      <c r="F10" s="30">
        <v>5169</v>
      </c>
      <c r="G10" s="33"/>
      <c r="H10" s="33"/>
      <c r="I10" s="29" t="s">
        <v>31</v>
      </c>
      <c r="J10" s="30"/>
      <c r="K10" s="127">
        <v>292.5</v>
      </c>
      <c r="L10" s="88">
        <v>285.5</v>
      </c>
      <c r="M10" s="132">
        <v>324.2</v>
      </c>
      <c r="N10" s="88">
        <v>334.3</v>
      </c>
      <c r="O10" s="88">
        <v>371.6</v>
      </c>
      <c r="P10" s="121">
        <v>382.6</v>
      </c>
      <c r="Q10" s="122">
        <v>391.2</v>
      </c>
      <c r="R10" s="122">
        <v>300</v>
      </c>
      <c r="S10" s="206">
        <v>378.3</v>
      </c>
      <c r="T10" s="206">
        <v>350.4</v>
      </c>
      <c r="U10" s="206">
        <v>380</v>
      </c>
      <c r="V10" s="502">
        <v>400</v>
      </c>
      <c r="W10" s="502">
        <v>400</v>
      </c>
      <c r="X10" s="502">
        <v>400</v>
      </c>
      <c r="Y10" s="123">
        <f t="shared" si="0"/>
        <v>105.73618821041502</v>
      </c>
      <c r="Z10" s="222" t="s">
        <v>83</v>
      </c>
      <c r="AA10" s="189"/>
    </row>
    <row r="11" spans="1:27" ht="12.75">
      <c r="A11" s="130"/>
      <c r="B11" s="131"/>
      <c r="C11" s="115"/>
      <c r="D11" s="124"/>
      <c r="E11" s="44"/>
      <c r="F11" s="30"/>
      <c r="G11" s="33"/>
      <c r="H11" s="33"/>
      <c r="I11" s="29"/>
      <c r="J11" s="26"/>
      <c r="K11" s="133">
        <f aca="true" t="shared" si="1" ref="K11:X11">SUM(K8:K10)</f>
        <v>318</v>
      </c>
      <c r="L11" s="94">
        <f t="shared" si="1"/>
        <v>306.2</v>
      </c>
      <c r="M11" s="94">
        <f t="shared" si="1"/>
        <v>336.59999999999997</v>
      </c>
      <c r="N11" s="94">
        <f t="shared" si="1"/>
        <v>351.2</v>
      </c>
      <c r="O11" s="94">
        <f t="shared" si="1"/>
        <v>394.70000000000005</v>
      </c>
      <c r="P11" s="94">
        <f t="shared" si="1"/>
        <v>384.3</v>
      </c>
      <c r="Q11" s="134">
        <f aca="true" t="shared" si="2" ref="Q11:W11">SUM(Q8:Q10)</f>
        <v>392</v>
      </c>
      <c r="R11" s="134">
        <f t="shared" si="2"/>
        <v>336</v>
      </c>
      <c r="S11" s="207">
        <f t="shared" si="2"/>
        <v>382.6</v>
      </c>
      <c r="T11" s="207">
        <f t="shared" si="2"/>
        <v>365.5</v>
      </c>
      <c r="U11" s="207">
        <f t="shared" si="2"/>
        <v>400</v>
      </c>
      <c r="V11" s="512">
        <f t="shared" si="2"/>
        <v>420</v>
      </c>
      <c r="W11" s="512">
        <f t="shared" si="2"/>
        <v>420</v>
      </c>
      <c r="X11" s="512">
        <f t="shared" si="1"/>
        <v>420</v>
      </c>
      <c r="Y11" s="123">
        <f t="shared" si="0"/>
        <v>109.77522216414009</v>
      </c>
      <c r="Z11" s="221" t="s">
        <v>101</v>
      </c>
      <c r="AA11" s="189"/>
    </row>
    <row r="12" spans="1:27" ht="14.25">
      <c r="A12" s="172"/>
      <c r="B12" s="191"/>
      <c r="C12" s="172"/>
      <c r="D12" s="173"/>
      <c r="E12" s="44">
        <v>3745</v>
      </c>
      <c r="F12" s="178">
        <v>5011</v>
      </c>
      <c r="G12" s="178"/>
      <c r="H12" s="103"/>
      <c r="I12" s="29" t="s">
        <v>31</v>
      </c>
      <c r="J12" s="26">
        <v>235</v>
      </c>
      <c r="K12" s="135">
        <v>132.4</v>
      </c>
      <c r="L12" s="192">
        <v>104.8</v>
      </c>
      <c r="M12" s="95">
        <v>120.5</v>
      </c>
      <c r="N12" s="192">
        <v>116.4</v>
      </c>
      <c r="O12" s="192">
        <v>63.1</v>
      </c>
      <c r="P12" s="193">
        <v>215.6</v>
      </c>
      <c r="Q12" s="136">
        <v>292.5</v>
      </c>
      <c r="R12" s="136">
        <v>400</v>
      </c>
      <c r="S12" s="208">
        <v>350.6</v>
      </c>
      <c r="T12" s="208">
        <v>449.2</v>
      </c>
      <c r="U12" s="208">
        <v>660</v>
      </c>
      <c r="V12" s="504">
        <v>1076</v>
      </c>
      <c r="W12" s="504">
        <v>1076</v>
      </c>
      <c r="X12" s="504">
        <v>1076</v>
      </c>
      <c r="Y12" s="123">
        <f t="shared" si="0"/>
        <v>306.90245293782084</v>
      </c>
      <c r="Z12" s="220" t="s">
        <v>202</v>
      </c>
      <c r="AA12" s="6"/>
    </row>
    <row r="13" spans="1:27" ht="14.25">
      <c r="A13" s="172"/>
      <c r="B13" s="191"/>
      <c r="C13" s="172"/>
      <c r="D13" s="173"/>
      <c r="E13" s="117">
        <v>3745</v>
      </c>
      <c r="F13" s="194">
        <v>5021</v>
      </c>
      <c r="G13" s="194"/>
      <c r="H13" s="137"/>
      <c r="I13" s="29" t="s">
        <v>31</v>
      </c>
      <c r="J13" s="26"/>
      <c r="K13" s="193">
        <v>0</v>
      </c>
      <c r="L13" s="192">
        <v>0</v>
      </c>
      <c r="M13" s="95">
        <v>269.4</v>
      </c>
      <c r="N13" s="96">
        <v>216.4</v>
      </c>
      <c r="O13" s="96">
        <v>246</v>
      </c>
      <c r="P13" s="193">
        <v>303.3</v>
      </c>
      <c r="Q13" s="136">
        <v>239.8</v>
      </c>
      <c r="R13" s="136">
        <v>0</v>
      </c>
      <c r="S13" s="208">
        <v>122.2</v>
      </c>
      <c r="T13" s="208">
        <v>0</v>
      </c>
      <c r="U13" s="208">
        <v>33</v>
      </c>
      <c r="V13" s="504">
        <v>40</v>
      </c>
      <c r="W13" s="504">
        <v>40</v>
      </c>
      <c r="X13" s="504">
        <v>40</v>
      </c>
      <c r="Y13" s="123">
        <f t="shared" si="0"/>
        <v>32.733224222585925</v>
      </c>
      <c r="Z13" s="220" t="s">
        <v>84</v>
      </c>
      <c r="AA13" s="6"/>
    </row>
    <row r="14" spans="1:27" ht="14.25">
      <c r="A14" s="177"/>
      <c r="B14" s="176"/>
      <c r="C14" s="172"/>
      <c r="D14" s="173"/>
      <c r="E14" s="43">
        <v>3745</v>
      </c>
      <c r="F14" s="30">
        <v>5031</v>
      </c>
      <c r="G14" s="30"/>
      <c r="H14" s="30"/>
      <c r="I14" s="29" t="s">
        <v>31</v>
      </c>
      <c r="J14" s="30"/>
      <c r="K14" s="139">
        <v>34.7</v>
      </c>
      <c r="L14" s="140">
        <v>27.5</v>
      </c>
      <c r="M14" s="141">
        <v>31.6</v>
      </c>
      <c r="N14" s="140">
        <v>31.1</v>
      </c>
      <c r="O14" s="140">
        <v>24</v>
      </c>
      <c r="P14" s="142">
        <v>58.3</v>
      </c>
      <c r="Q14" s="143">
        <v>82.5</v>
      </c>
      <c r="R14" s="143">
        <v>100</v>
      </c>
      <c r="S14" s="154">
        <v>90.6</v>
      </c>
      <c r="T14" s="154">
        <v>113.7</v>
      </c>
      <c r="U14" s="154">
        <v>150</v>
      </c>
      <c r="V14" s="513">
        <v>269</v>
      </c>
      <c r="W14" s="513">
        <v>269</v>
      </c>
      <c r="X14" s="513">
        <v>269</v>
      </c>
      <c r="Y14" s="123">
        <f t="shared" si="0"/>
        <v>296.90949227373073</v>
      </c>
      <c r="Z14" s="220" t="s">
        <v>85</v>
      </c>
      <c r="AA14" s="6"/>
    </row>
    <row r="15" spans="1:27" ht="14.25">
      <c r="A15" s="172"/>
      <c r="B15" s="176"/>
      <c r="C15" s="172"/>
      <c r="D15" s="173"/>
      <c r="E15" s="43">
        <v>3745</v>
      </c>
      <c r="F15" s="30">
        <v>5032</v>
      </c>
      <c r="G15" s="30"/>
      <c r="H15" s="30"/>
      <c r="I15" s="29" t="s">
        <v>31</v>
      </c>
      <c r="J15" s="30"/>
      <c r="K15" s="139">
        <v>8.3</v>
      </c>
      <c r="L15" s="140">
        <v>7.5</v>
      </c>
      <c r="M15" s="141">
        <v>10.9</v>
      </c>
      <c r="N15" s="140">
        <v>10.8</v>
      </c>
      <c r="O15" s="140">
        <v>8.3</v>
      </c>
      <c r="P15" s="142">
        <v>20.2</v>
      </c>
      <c r="Q15" s="143">
        <v>29.7</v>
      </c>
      <c r="R15" s="143">
        <v>35</v>
      </c>
      <c r="S15" s="154">
        <v>32.6</v>
      </c>
      <c r="T15" s="154">
        <v>41</v>
      </c>
      <c r="U15" s="154">
        <v>55</v>
      </c>
      <c r="V15" s="513">
        <v>97</v>
      </c>
      <c r="W15" s="513">
        <v>97</v>
      </c>
      <c r="X15" s="513">
        <v>97</v>
      </c>
      <c r="Y15" s="123">
        <f t="shared" si="0"/>
        <v>297.5460122699386</v>
      </c>
      <c r="Z15" s="220" t="s">
        <v>86</v>
      </c>
      <c r="AA15" s="6"/>
    </row>
    <row r="16" spans="1:27" ht="14.25">
      <c r="A16" s="172"/>
      <c r="B16" s="176"/>
      <c r="C16" s="172"/>
      <c r="D16" s="173"/>
      <c r="E16" s="43">
        <v>3745</v>
      </c>
      <c r="F16" s="30">
        <v>5134</v>
      </c>
      <c r="G16" s="30"/>
      <c r="H16" s="30"/>
      <c r="I16" s="29" t="s">
        <v>31</v>
      </c>
      <c r="J16" s="30"/>
      <c r="K16" s="139">
        <v>0</v>
      </c>
      <c r="L16" s="140">
        <v>0</v>
      </c>
      <c r="M16" s="141">
        <v>0</v>
      </c>
      <c r="N16" s="140">
        <v>2.8</v>
      </c>
      <c r="O16" s="140">
        <v>0</v>
      </c>
      <c r="P16" s="142">
        <v>5.6</v>
      </c>
      <c r="Q16" s="143">
        <v>3.6</v>
      </c>
      <c r="R16" s="143">
        <v>10</v>
      </c>
      <c r="S16" s="154">
        <v>0</v>
      </c>
      <c r="T16" s="154">
        <v>6</v>
      </c>
      <c r="U16" s="154">
        <v>10</v>
      </c>
      <c r="V16" s="513">
        <v>10</v>
      </c>
      <c r="W16" s="513">
        <v>10</v>
      </c>
      <c r="X16" s="513">
        <v>10</v>
      </c>
      <c r="Y16" s="123" t="e">
        <f t="shared" si="0"/>
        <v>#DIV/0!</v>
      </c>
      <c r="Z16" s="220" t="s">
        <v>87</v>
      </c>
      <c r="AA16" s="6"/>
    </row>
    <row r="17" spans="1:27" ht="14.25">
      <c r="A17" s="172"/>
      <c r="B17" s="176"/>
      <c r="C17" s="172"/>
      <c r="D17" s="173"/>
      <c r="E17" s="43">
        <v>3745</v>
      </c>
      <c r="F17" s="30">
        <v>5038</v>
      </c>
      <c r="G17" s="30"/>
      <c r="H17" s="30"/>
      <c r="I17" s="29" t="s">
        <v>31</v>
      </c>
      <c r="J17" s="30"/>
      <c r="K17" s="139">
        <v>0.2</v>
      </c>
      <c r="L17" s="140">
        <v>0</v>
      </c>
      <c r="M17" s="141">
        <v>0</v>
      </c>
      <c r="N17" s="140">
        <v>0</v>
      </c>
      <c r="O17" s="140">
        <v>0</v>
      </c>
      <c r="P17" s="142">
        <v>0</v>
      </c>
      <c r="Q17" s="143">
        <v>1</v>
      </c>
      <c r="R17" s="143">
        <v>1</v>
      </c>
      <c r="S17" s="154">
        <v>0</v>
      </c>
      <c r="T17" s="154">
        <v>0</v>
      </c>
      <c r="U17" s="154">
        <v>0</v>
      </c>
      <c r="V17" s="513">
        <v>0</v>
      </c>
      <c r="W17" s="513">
        <v>0</v>
      </c>
      <c r="X17" s="513">
        <v>0</v>
      </c>
      <c r="Y17" s="123" t="e">
        <f t="shared" si="0"/>
        <v>#DIV/0!</v>
      </c>
      <c r="Z17" s="220" t="s">
        <v>88</v>
      </c>
      <c r="AA17" s="6"/>
    </row>
    <row r="18" spans="1:27" ht="14.25">
      <c r="A18" s="177"/>
      <c r="B18" s="176"/>
      <c r="C18" s="172"/>
      <c r="D18" s="173"/>
      <c r="E18" s="43">
        <v>3745</v>
      </c>
      <c r="F18" s="30">
        <v>5137</v>
      </c>
      <c r="G18" s="178"/>
      <c r="H18" s="30"/>
      <c r="I18" s="29" t="s">
        <v>31</v>
      </c>
      <c r="J18" s="30"/>
      <c r="K18" s="139">
        <v>0</v>
      </c>
      <c r="L18" s="140">
        <v>47.3</v>
      </c>
      <c r="M18" s="141">
        <v>51.6</v>
      </c>
      <c r="N18" s="140">
        <v>63.9</v>
      </c>
      <c r="O18" s="140">
        <v>71</v>
      </c>
      <c r="P18" s="142">
        <v>658.8</v>
      </c>
      <c r="Q18" s="143">
        <v>27.9</v>
      </c>
      <c r="R18" s="143">
        <v>80</v>
      </c>
      <c r="S18" s="154">
        <v>330.9</v>
      </c>
      <c r="T18" s="154">
        <v>105.4</v>
      </c>
      <c r="U18" s="154">
        <v>200</v>
      </c>
      <c r="V18" s="513">
        <v>200</v>
      </c>
      <c r="W18" s="513">
        <v>200</v>
      </c>
      <c r="X18" s="513">
        <v>200</v>
      </c>
      <c r="Y18" s="123">
        <f t="shared" si="0"/>
        <v>60.441220912662445</v>
      </c>
      <c r="Z18" s="220" t="s">
        <v>89</v>
      </c>
      <c r="AA18" s="6"/>
    </row>
    <row r="19" spans="1:27" ht="14.25">
      <c r="A19" s="172"/>
      <c r="B19" s="176"/>
      <c r="C19" s="172"/>
      <c r="D19" s="173"/>
      <c r="E19" s="43">
        <v>3745</v>
      </c>
      <c r="F19" s="30">
        <v>5139</v>
      </c>
      <c r="G19" s="178"/>
      <c r="H19" s="30"/>
      <c r="I19" s="29" t="s">
        <v>31</v>
      </c>
      <c r="J19" s="30"/>
      <c r="K19" s="139">
        <v>130.8</v>
      </c>
      <c r="L19" s="140">
        <v>25.1</v>
      </c>
      <c r="M19" s="141">
        <v>38.5</v>
      </c>
      <c r="N19" s="140">
        <v>43.2</v>
      </c>
      <c r="O19" s="140">
        <v>38.3</v>
      </c>
      <c r="P19" s="142">
        <v>98.5</v>
      </c>
      <c r="Q19" s="143">
        <v>114.2</v>
      </c>
      <c r="R19" s="143">
        <v>50</v>
      </c>
      <c r="S19" s="154">
        <v>66.5</v>
      </c>
      <c r="T19" s="154">
        <v>84.6</v>
      </c>
      <c r="U19" s="154">
        <v>95</v>
      </c>
      <c r="V19" s="513">
        <v>95</v>
      </c>
      <c r="W19" s="513">
        <v>95</v>
      </c>
      <c r="X19" s="513">
        <v>95</v>
      </c>
      <c r="Y19" s="123">
        <f t="shared" si="0"/>
        <v>142.85714285714286</v>
      </c>
      <c r="Z19" s="220" t="s">
        <v>90</v>
      </c>
      <c r="AA19" s="6"/>
    </row>
    <row r="20" spans="1:27" ht="14.25">
      <c r="A20" s="172"/>
      <c r="B20" s="176"/>
      <c r="C20" s="172"/>
      <c r="D20" s="173"/>
      <c r="E20" s="43">
        <v>3745</v>
      </c>
      <c r="F20" s="30">
        <v>5151</v>
      </c>
      <c r="G20" s="178"/>
      <c r="H20" s="28"/>
      <c r="I20" s="29" t="s">
        <v>31</v>
      </c>
      <c r="J20" s="28"/>
      <c r="K20" s="144">
        <v>6.6</v>
      </c>
      <c r="L20" s="192">
        <v>5.9</v>
      </c>
      <c r="M20" s="95">
        <v>5.6</v>
      </c>
      <c r="N20" s="192">
        <v>6.6</v>
      </c>
      <c r="O20" s="192">
        <v>6.8</v>
      </c>
      <c r="P20" s="193">
        <v>18.1</v>
      </c>
      <c r="Q20" s="136">
        <v>14.8</v>
      </c>
      <c r="R20" s="136">
        <v>20</v>
      </c>
      <c r="S20" s="208">
        <v>8.1</v>
      </c>
      <c r="T20" s="208">
        <v>2.7</v>
      </c>
      <c r="U20" s="208">
        <v>4</v>
      </c>
      <c r="V20" s="504">
        <v>5</v>
      </c>
      <c r="W20" s="504">
        <v>5</v>
      </c>
      <c r="X20" s="504">
        <v>5</v>
      </c>
      <c r="Y20" s="123">
        <f t="shared" si="0"/>
        <v>61.728395061728406</v>
      </c>
      <c r="Z20" s="220" t="s">
        <v>91</v>
      </c>
      <c r="AA20" s="6"/>
    </row>
    <row r="21" spans="1:27" ht="14.25">
      <c r="A21" s="172"/>
      <c r="B21" s="176"/>
      <c r="C21" s="172"/>
      <c r="D21" s="173"/>
      <c r="E21" s="43">
        <v>3745</v>
      </c>
      <c r="F21" s="30">
        <v>5154</v>
      </c>
      <c r="G21" s="30"/>
      <c r="H21" s="28"/>
      <c r="I21" s="29" t="s">
        <v>31</v>
      </c>
      <c r="J21" s="28"/>
      <c r="K21" s="144">
        <v>52.6</v>
      </c>
      <c r="L21" s="140">
        <v>46</v>
      </c>
      <c r="M21" s="141">
        <v>51.9</v>
      </c>
      <c r="N21" s="140">
        <v>69.8</v>
      </c>
      <c r="O21" s="140">
        <v>76.7</v>
      </c>
      <c r="P21" s="142">
        <v>75.6</v>
      </c>
      <c r="Q21" s="143">
        <v>119</v>
      </c>
      <c r="R21" s="143">
        <v>85</v>
      </c>
      <c r="S21" s="154">
        <v>111.8</v>
      </c>
      <c r="T21" s="154">
        <v>186.5</v>
      </c>
      <c r="U21" s="154">
        <v>180</v>
      </c>
      <c r="V21" s="513">
        <v>180</v>
      </c>
      <c r="W21" s="513">
        <v>180</v>
      </c>
      <c r="X21" s="513">
        <v>180</v>
      </c>
      <c r="Y21" s="123">
        <f t="shared" si="0"/>
        <v>161.00178890876566</v>
      </c>
      <c r="Z21" s="220" t="s">
        <v>92</v>
      </c>
      <c r="AA21" s="6"/>
    </row>
    <row r="22" spans="1:27" ht="14.25">
      <c r="A22" s="172"/>
      <c r="B22" s="176"/>
      <c r="C22" s="172"/>
      <c r="D22" s="173"/>
      <c r="E22" s="43">
        <v>3745</v>
      </c>
      <c r="F22" s="30">
        <v>5166</v>
      </c>
      <c r="G22" s="178"/>
      <c r="H22" s="30"/>
      <c r="I22" s="29" t="s">
        <v>31</v>
      </c>
      <c r="J22" s="30"/>
      <c r="K22" s="139">
        <v>2.7</v>
      </c>
      <c r="L22" s="140">
        <v>0</v>
      </c>
      <c r="M22" s="141">
        <v>49.2</v>
      </c>
      <c r="N22" s="140">
        <v>10.3</v>
      </c>
      <c r="O22" s="140">
        <v>0</v>
      </c>
      <c r="P22" s="142">
        <v>47.4</v>
      </c>
      <c r="Q22" s="143">
        <v>0</v>
      </c>
      <c r="R22" s="143">
        <v>50</v>
      </c>
      <c r="S22" s="154">
        <v>3</v>
      </c>
      <c r="T22" s="154">
        <v>72.4</v>
      </c>
      <c r="U22" s="154">
        <v>26</v>
      </c>
      <c r="V22" s="513">
        <v>50</v>
      </c>
      <c r="W22" s="513">
        <v>50</v>
      </c>
      <c r="X22" s="513">
        <v>50</v>
      </c>
      <c r="Y22" s="123">
        <f t="shared" si="0"/>
        <v>1666.6666666666667</v>
      </c>
      <c r="Z22" s="220" t="s">
        <v>93</v>
      </c>
      <c r="AA22" s="6"/>
    </row>
    <row r="23" spans="1:27" ht="14.25">
      <c r="A23" s="172"/>
      <c r="B23" s="176"/>
      <c r="C23" s="172"/>
      <c r="D23" s="173"/>
      <c r="E23" s="43">
        <v>3745</v>
      </c>
      <c r="F23" s="30">
        <v>5167</v>
      </c>
      <c r="G23" s="178"/>
      <c r="H23" s="30"/>
      <c r="I23" s="29" t="s">
        <v>31</v>
      </c>
      <c r="J23" s="30"/>
      <c r="K23" s="139"/>
      <c r="L23" s="140"/>
      <c r="M23" s="141"/>
      <c r="N23" s="140">
        <v>0</v>
      </c>
      <c r="O23" s="140">
        <v>3.6</v>
      </c>
      <c r="P23" s="142">
        <v>0</v>
      </c>
      <c r="Q23" s="143">
        <v>1.2</v>
      </c>
      <c r="R23" s="143">
        <v>0</v>
      </c>
      <c r="S23" s="154">
        <v>0</v>
      </c>
      <c r="T23" s="154">
        <v>0</v>
      </c>
      <c r="U23" s="154">
        <v>0</v>
      </c>
      <c r="V23" s="513">
        <v>0</v>
      </c>
      <c r="W23" s="513">
        <v>0</v>
      </c>
      <c r="X23" s="513">
        <v>0</v>
      </c>
      <c r="Y23" s="123" t="e">
        <f t="shared" si="0"/>
        <v>#DIV/0!</v>
      </c>
      <c r="Z23" s="220" t="s">
        <v>94</v>
      </c>
      <c r="AA23" s="6"/>
    </row>
    <row r="24" spans="1:27" ht="14.25">
      <c r="A24" s="172"/>
      <c r="B24" s="176"/>
      <c r="C24" s="172"/>
      <c r="D24" s="173"/>
      <c r="E24" s="43">
        <v>3745</v>
      </c>
      <c r="F24" s="30">
        <v>5169</v>
      </c>
      <c r="G24" s="178"/>
      <c r="H24" s="30"/>
      <c r="I24" s="29" t="s">
        <v>31</v>
      </c>
      <c r="J24" s="30"/>
      <c r="K24" s="139"/>
      <c r="L24" s="140"/>
      <c r="M24" s="141"/>
      <c r="N24" s="140">
        <v>0</v>
      </c>
      <c r="O24" s="140">
        <v>0</v>
      </c>
      <c r="P24" s="142">
        <v>0</v>
      </c>
      <c r="Q24" s="143">
        <v>172</v>
      </c>
      <c r="R24" s="143">
        <v>0</v>
      </c>
      <c r="S24" s="154">
        <v>132.4</v>
      </c>
      <c r="T24" s="154">
        <v>9.6</v>
      </c>
      <c r="U24" s="154">
        <v>200</v>
      </c>
      <c r="V24" s="513">
        <v>200</v>
      </c>
      <c r="W24" s="513">
        <v>200</v>
      </c>
      <c r="X24" s="513">
        <v>200</v>
      </c>
      <c r="Y24" s="123">
        <f t="shared" si="0"/>
        <v>151.0574018126888</v>
      </c>
      <c r="Z24" s="220" t="s">
        <v>95</v>
      </c>
      <c r="AA24" s="6"/>
    </row>
    <row r="25" spans="1:27" ht="15" customHeight="1">
      <c r="A25" s="172"/>
      <c r="B25" s="176"/>
      <c r="C25" s="172"/>
      <c r="D25" s="173"/>
      <c r="E25" s="43">
        <v>3745</v>
      </c>
      <c r="F25" s="30">
        <v>5171</v>
      </c>
      <c r="G25" s="30"/>
      <c r="H25" s="30"/>
      <c r="I25" s="29" t="s">
        <v>31</v>
      </c>
      <c r="J25" s="30"/>
      <c r="K25" s="139">
        <v>4520</v>
      </c>
      <c r="L25" s="140">
        <v>5741.7</v>
      </c>
      <c r="M25" s="141">
        <v>5791.5</v>
      </c>
      <c r="N25" s="140">
        <v>6216.3</v>
      </c>
      <c r="O25" s="140">
        <v>6145.7</v>
      </c>
      <c r="P25" s="142">
        <v>8472</v>
      </c>
      <c r="Q25" s="143">
        <v>11217.3</v>
      </c>
      <c r="R25" s="143">
        <v>8000</v>
      </c>
      <c r="S25" s="154">
        <v>15004.7</v>
      </c>
      <c r="T25" s="154">
        <v>10867.9</v>
      </c>
      <c r="U25" s="154">
        <v>13000</v>
      </c>
      <c r="V25" s="513">
        <v>13000</v>
      </c>
      <c r="W25" s="513">
        <v>13000</v>
      </c>
      <c r="X25" s="513">
        <v>13000</v>
      </c>
      <c r="Y25" s="123">
        <f t="shared" si="0"/>
        <v>86.63951961718661</v>
      </c>
      <c r="Z25" s="220" t="s">
        <v>201</v>
      </c>
      <c r="AA25" s="6"/>
    </row>
    <row r="26" spans="1:27" ht="14.25">
      <c r="A26" s="172"/>
      <c r="B26" s="176"/>
      <c r="C26" s="172"/>
      <c r="D26" s="173"/>
      <c r="E26" s="43">
        <v>3745</v>
      </c>
      <c r="F26" s="30">
        <v>5194</v>
      </c>
      <c r="G26" s="30"/>
      <c r="H26" s="30"/>
      <c r="I26" s="29" t="s">
        <v>31</v>
      </c>
      <c r="J26" s="30"/>
      <c r="K26" s="139">
        <v>0</v>
      </c>
      <c r="L26" s="140">
        <v>0</v>
      </c>
      <c r="M26" s="141">
        <v>14</v>
      </c>
      <c r="N26" s="140">
        <v>30</v>
      </c>
      <c r="O26" s="140">
        <v>30</v>
      </c>
      <c r="P26" s="142">
        <v>30</v>
      </c>
      <c r="Q26" s="143">
        <v>30</v>
      </c>
      <c r="R26" s="143">
        <v>0</v>
      </c>
      <c r="S26" s="154">
        <v>0</v>
      </c>
      <c r="T26" s="154">
        <v>0</v>
      </c>
      <c r="U26" s="154">
        <v>0</v>
      </c>
      <c r="V26" s="513">
        <v>0</v>
      </c>
      <c r="W26" s="513">
        <v>0</v>
      </c>
      <c r="X26" s="513">
        <v>0</v>
      </c>
      <c r="Y26" s="123" t="e">
        <f t="shared" si="0"/>
        <v>#DIV/0!</v>
      </c>
      <c r="Z26" s="220" t="s">
        <v>96</v>
      </c>
      <c r="AA26" s="6"/>
    </row>
    <row r="27" spans="1:27" ht="14.25">
      <c r="A27" s="172"/>
      <c r="B27" s="176"/>
      <c r="C27" s="172"/>
      <c r="D27" s="173"/>
      <c r="E27" s="43">
        <v>3745</v>
      </c>
      <c r="F27" s="30">
        <v>5424</v>
      </c>
      <c r="G27" s="30"/>
      <c r="H27" s="30"/>
      <c r="I27" s="29" t="s">
        <v>31</v>
      </c>
      <c r="J27" s="30"/>
      <c r="K27" s="139"/>
      <c r="L27" s="140"/>
      <c r="M27" s="141"/>
      <c r="N27" s="140"/>
      <c r="O27" s="140"/>
      <c r="P27" s="142">
        <v>0</v>
      </c>
      <c r="Q27" s="143">
        <f>5.8+1.9</f>
        <v>7.699999999999999</v>
      </c>
      <c r="R27" s="143"/>
      <c r="S27" s="154">
        <v>0</v>
      </c>
      <c r="T27" s="154">
        <v>0</v>
      </c>
      <c r="U27" s="154">
        <v>3</v>
      </c>
      <c r="V27" s="513">
        <v>3</v>
      </c>
      <c r="W27" s="513">
        <v>3</v>
      </c>
      <c r="X27" s="513">
        <v>3</v>
      </c>
      <c r="Y27" s="123" t="e">
        <f t="shared" si="0"/>
        <v>#DIV/0!</v>
      </c>
      <c r="Z27" s="220" t="s">
        <v>97</v>
      </c>
      <c r="AA27" s="6"/>
    </row>
    <row r="28" spans="1:27" ht="14.25">
      <c r="A28" s="172"/>
      <c r="B28" s="176"/>
      <c r="C28" s="172"/>
      <c r="D28" s="173"/>
      <c r="E28" s="43">
        <v>3745</v>
      </c>
      <c r="F28" s="30">
        <v>5499</v>
      </c>
      <c r="G28" s="30"/>
      <c r="H28" s="30"/>
      <c r="I28" s="29" t="s">
        <v>31</v>
      </c>
      <c r="J28" s="30"/>
      <c r="K28" s="139">
        <v>0</v>
      </c>
      <c r="L28" s="140">
        <v>0</v>
      </c>
      <c r="M28" s="141">
        <v>3.4</v>
      </c>
      <c r="N28" s="140">
        <v>6.1</v>
      </c>
      <c r="O28" s="140">
        <v>5</v>
      </c>
      <c r="P28" s="142">
        <v>5.1</v>
      </c>
      <c r="Q28" s="143">
        <v>6.6</v>
      </c>
      <c r="R28" s="143">
        <v>6</v>
      </c>
      <c r="S28" s="154">
        <v>6.6</v>
      </c>
      <c r="T28" s="154">
        <v>4.5</v>
      </c>
      <c r="U28" s="154">
        <v>0</v>
      </c>
      <c r="V28" s="513">
        <v>0</v>
      </c>
      <c r="W28" s="513">
        <v>0</v>
      </c>
      <c r="X28" s="513">
        <v>0</v>
      </c>
      <c r="Y28" s="123">
        <f t="shared" si="0"/>
        <v>0</v>
      </c>
      <c r="Z28" s="220" t="s">
        <v>98</v>
      </c>
      <c r="AA28" s="6"/>
    </row>
    <row r="29" spans="1:27" ht="14.25">
      <c r="A29" s="172"/>
      <c r="B29" s="176"/>
      <c r="C29" s="172"/>
      <c r="D29" s="173"/>
      <c r="E29" s="43">
        <v>3745</v>
      </c>
      <c r="F29" s="30">
        <v>6112</v>
      </c>
      <c r="G29" s="30"/>
      <c r="H29" s="30"/>
      <c r="I29" s="29" t="s">
        <v>31</v>
      </c>
      <c r="J29" s="30"/>
      <c r="K29" s="139"/>
      <c r="L29" s="140"/>
      <c r="M29" s="141"/>
      <c r="N29" s="140"/>
      <c r="O29" s="140"/>
      <c r="P29" s="142"/>
      <c r="Q29" s="143"/>
      <c r="R29" s="143"/>
      <c r="S29" s="154">
        <v>0</v>
      </c>
      <c r="T29" s="154">
        <v>0</v>
      </c>
      <c r="U29" s="154">
        <v>0</v>
      </c>
      <c r="V29" s="513">
        <v>100</v>
      </c>
      <c r="W29" s="513">
        <v>0</v>
      </c>
      <c r="X29" s="513">
        <v>0</v>
      </c>
      <c r="Y29" s="123" t="e">
        <f t="shared" si="0"/>
        <v>#DIV/0!</v>
      </c>
      <c r="Z29" s="220" t="s">
        <v>189</v>
      </c>
      <c r="AA29" s="6"/>
    </row>
    <row r="30" spans="1:27" ht="14.25">
      <c r="A30" s="172"/>
      <c r="B30" s="176"/>
      <c r="C30" s="172"/>
      <c r="D30" s="173"/>
      <c r="E30" s="43">
        <v>3745</v>
      </c>
      <c r="F30" s="30">
        <v>6121</v>
      </c>
      <c r="G30" s="30"/>
      <c r="H30" s="30"/>
      <c r="I30" s="29" t="s">
        <v>31</v>
      </c>
      <c r="J30" s="30"/>
      <c r="K30" s="139"/>
      <c r="L30" s="140"/>
      <c r="M30" s="141"/>
      <c r="N30" s="140"/>
      <c r="O30" s="140"/>
      <c r="P30" s="142">
        <v>0</v>
      </c>
      <c r="Q30" s="143">
        <v>0</v>
      </c>
      <c r="R30" s="143"/>
      <c r="S30" s="154">
        <v>1377</v>
      </c>
      <c r="T30" s="154">
        <v>60</v>
      </c>
      <c r="U30" s="154">
        <v>108</v>
      </c>
      <c r="V30" s="513">
        <v>100</v>
      </c>
      <c r="W30" s="513">
        <v>100</v>
      </c>
      <c r="X30" s="513">
        <v>100</v>
      </c>
      <c r="Y30" s="123">
        <f t="shared" si="0"/>
        <v>7.262164124909224</v>
      </c>
      <c r="Z30" s="220" t="s">
        <v>99</v>
      </c>
      <c r="AA30" s="6"/>
    </row>
    <row r="31" spans="1:27" ht="14.25">
      <c r="A31" s="172"/>
      <c r="B31" s="176"/>
      <c r="C31" s="172"/>
      <c r="D31" s="173"/>
      <c r="E31" s="43">
        <v>3745</v>
      </c>
      <c r="F31" s="30">
        <v>6122</v>
      </c>
      <c r="G31" s="30"/>
      <c r="H31" s="30"/>
      <c r="I31" s="29" t="s">
        <v>31</v>
      </c>
      <c r="J31" s="30"/>
      <c r="K31" s="139"/>
      <c r="L31" s="140"/>
      <c r="M31" s="141"/>
      <c r="N31" s="140"/>
      <c r="O31" s="140"/>
      <c r="P31" s="142">
        <v>0</v>
      </c>
      <c r="Q31" s="143">
        <v>83.2</v>
      </c>
      <c r="R31" s="143"/>
      <c r="S31" s="154">
        <v>1298.7</v>
      </c>
      <c r="T31" s="154">
        <v>0</v>
      </c>
      <c r="U31" s="154">
        <v>0</v>
      </c>
      <c r="V31" s="513">
        <v>0</v>
      </c>
      <c r="W31" s="513">
        <v>0</v>
      </c>
      <c r="X31" s="513">
        <v>0</v>
      </c>
      <c r="Y31" s="123">
        <f t="shared" si="0"/>
        <v>0</v>
      </c>
      <c r="Z31" s="220" t="s">
        <v>100</v>
      </c>
      <c r="AA31" s="6"/>
    </row>
    <row r="32" spans="1:27" ht="14.25">
      <c r="A32" s="172"/>
      <c r="B32" s="176"/>
      <c r="C32" s="172"/>
      <c r="D32" s="173"/>
      <c r="E32" s="43">
        <v>3745</v>
      </c>
      <c r="F32" s="30">
        <v>6127</v>
      </c>
      <c r="G32" s="30"/>
      <c r="H32" s="30"/>
      <c r="I32" s="29" t="s">
        <v>31</v>
      </c>
      <c r="J32" s="30"/>
      <c r="K32" s="139"/>
      <c r="L32" s="140"/>
      <c r="M32" s="141"/>
      <c r="N32" s="140"/>
      <c r="O32" s="140"/>
      <c r="P32" s="142">
        <v>0</v>
      </c>
      <c r="Q32" s="143">
        <v>150</v>
      </c>
      <c r="R32" s="143"/>
      <c r="S32" s="154">
        <v>154.8</v>
      </c>
      <c r="T32" s="154">
        <v>0</v>
      </c>
      <c r="U32" s="154">
        <v>0</v>
      </c>
      <c r="V32" s="513">
        <v>0</v>
      </c>
      <c r="W32" s="513">
        <v>0</v>
      </c>
      <c r="X32" s="513">
        <v>0</v>
      </c>
      <c r="Y32" s="123">
        <f t="shared" si="0"/>
        <v>0</v>
      </c>
      <c r="Z32" s="220" t="s">
        <v>102</v>
      </c>
      <c r="AA32" s="6"/>
    </row>
    <row r="33" spans="1:27" ht="14.25">
      <c r="A33" s="172"/>
      <c r="B33" s="176"/>
      <c r="C33" s="172"/>
      <c r="D33" s="173"/>
      <c r="E33" s="43"/>
      <c r="F33" s="30"/>
      <c r="G33" s="30"/>
      <c r="H33" s="30"/>
      <c r="I33" s="138"/>
      <c r="J33" s="30"/>
      <c r="K33" s="145">
        <f>SUM(K12:K28)</f>
        <v>4888.3</v>
      </c>
      <c r="L33" s="146">
        <f>SUM(L12:L28)</f>
        <v>6005.8</v>
      </c>
      <c r="M33" s="146">
        <f>SUM(M12:M28)</f>
        <v>6438.099999999999</v>
      </c>
      <c r="N33" s="146">
        <f>SUM(N12:N28)</f>
        <v>6823.700000000001</v>
      </c>
      <c r="O33" s="146">
        <f>SUM(O12:O28)</f>
        <v>6718.5</v>
      </c>
      <c r="P33" s="146">
        <f>SUM(P12:P32)</f>
        <v>10008.5</v>
      </c>
      <c r="Q33" s="147">
        <f>SUM(Q12:Q32)</f>
        <v>12593.000000000002</v>
      </c>
      <c r="R33" s="147">
        <f>SUM(R12:R28)</f>
        <v>8837</v>
      </c>
      <c r="S33" s="156">
        <f aca="true" t="shared" si="3" ref="S33:X33">SUM(S12:S32)</f>
        <v>19090.5</v>
      </c>
      <c r="T33" s="156">
        <f t="shared" si="3"/>
        <v>12003.5</v>
      </c>
      <c r="U33" s="156">
        <f t="shared" si="3"/>
        <v>14724</v>
      </c>
      <c r="V33" s="514">
        <f t="shared" si="3"/>
        <v>15425</v>
      </c>
      <c r="W33" s="514">
        <f t="shared" si="3"/>
        <v>15325</v>
      </c>
      <c r="X33" s="514">
        <f t="shared" si="3"/>
        <v>15325</v>
      </c>
      <c r="Y33" s="123">
        <f t="shared" si="0"/>
        <v>80.79935046227182</v>
      </c>
      <c r="Z33" s="221" t="s">
        <v>21</v>
      </c>
      <c r="AA33" s="6"/>
    </row>
    <row r="34" spans="1:27" ht="14.25">
      <c r="A34" s="172"/>
      <c r="B34" s="176"/>
      <c r="C34" s="172"/>
      <c r="D34" s="173"/>
      <c r="E34" s="43">
        <v>3745</v>
      </c>
      <c r="F34" s="28">
        <v>5137</v>
      </c>
      <c r="G34" s="195"/>
      <c r="H34" s="28"/>
      <c r="I34" s="29" t="s">
        <v>31</v>
      </c>
      <c r="J34" s="30">
        <v>236</v>
      </c>
      <c r="K34" s="142">
        <v>0</v>
      </c>
      <c r="L34" s="140">
        <v>0</v>
      </c>
      <c r="M34" s="141">
        <v>49</v>
      </c>
      <c r="N34" s="140">
        <v>99.1</v>
      </c>
      <c r="O34" s="140">
        <v>58.8</v>
      </c>
      <c r="P34" s="141">
        <v>49.1</v>
      </c>
      <c r="Q34" s="142">
        <v>50.2</v>
      </c>
      <c r="R34" s="143">
        <v>50</v>
      </c>
      <c r="S34" s="154">
        <v>11.3</v>
      </c>
      <c r="T34" s="154">
        <v>190.5</v>
      </c>
      <c r="U34" s="154">
        <v>50</v>
      </c>
      <c r="V34" s="513">
        <v>50</v>
      </c>
      <c r="W34" s="513">
        <v>50</v>
      </c>
      <c r="X34" s="513">
        <v>50</v>
      </c>
      <c r="Y34" s="123">
        <f t="shared" si="0"/>
        <v>442.4778761061947</v>
      </c>
      <c r="Z34" s="220" t="s">
        <v>103</v>
      </c>
      <c r="AA34" s="6"/>
    </row>
    <row r="35" spans="1:27" ht="14.25">
      <c r="A35" s="172"/>
      <c r="B35" s="176"/>
      <c r="C35" s="172"/>
      <c r="D35" s="173"/>
      <c r="E35" s="43">
        <v>3745</v>
      </c>
      <c r="F35" s="28">
        <v>5169</v>
      </c>
      <c r="G35" s="195"/>
      <c r="H35" s="28"/>
      <c r="I35" s="29" t="s">
        <v>31</v>
      </c>
      <c r="J35" s="30"/>
      <c r="K35" s="142"/>
      <c r="L35" s="140"/>
      <c r="M35" s="141"/>
      <c r="N35" s="140"/>
      <c r="O35" s="140"/>
      <c r="P35" s="141"/>
      <c r="Q35" s="142"/>
      <c r="R35" s="143"/>
      <c r="S35" s="154">
        <v>0</v>
      </c>
      <c r="T35" s="154">
        <v>0</v>
      </c>
      <c r="U35" s="154">
        <v>0</v>
      </c>
      <c r="V35" s="513">
        <v>1400</v>
      </c>
      <c r="W35" s="513">
        <v>1400</v>
      </c>
      <c r="X35" s="513">
        <v>1400</v>
      </c>
      <c r="Y35" s="123" t="e">
        <f t="shared" si="0"/>
        <v>#DIV/0!</v>
      </c>
      <c r="Z35" s="220" t="s">
        <v>104</v>
      </c>
      <c r="AA35" s="6"/>
    </row>
    <row r="36" spans="1:27" ht="14.25">
      <c r="A36" s="172"/>
      <c r="B36" s="176"/>
      <c r="C36" s="172"/>
      <c r="D36" s="173"/>
      <c r="E36" s="43">
        <v>3745</v>
      </c>
      <c r="F36" s="30">
        <v>5171</v>
      </c>
      <c r="G36" s="30"/>
      <c r="H36" s="30"/>
      <c r="I36" s="29" t="s">
        <v>31</v>
      </c>
      <c r="J36" s="30"/>
      <c r="K36" s="139">
        <v>7124.8</v>
      </c>
      <c r="L36" s="140">
        <v>1656.5</v>
      </c>
      <c r="M36" s="141">
        <v>1729.9</v>
      </c>
      <c r="N36" s="140">
        <v>2161.3</v>
      </c>
      <c r="O36" s="140">
        <v>2325.4</v>
      </c>
      <c r="P36" s="141">
        <v>2795.8</v>
      </c>
      <c r="Q36" s="142">
        <v>2820.9</v>
      </c>
      <c r="R36" s="143">
        <v>0</v>
      </c>
      <c r="S36" s="154">
        <v>2994.5</v>
      </c>
      <c r="T36" s="154">
        <f>2399+132</f>
        <v>2531</v>
      </c>
      <c r="U36" s="154">
        <v>2800</v>
      </c>
      <c r="V36" s="513">
        <v>1400</v>
      </c>
      <c r="W36" s="513">
        <v>1400</v>
      </c>
      <c r="X36" s="513">
        <v>1400</v>
      </c>
      <c r="Y36" s="123">
        <f t="shared" si="0"/>
        <v>46.752379362163964</v>
      </c>
      <c r="Z36" s="220" t="s">
        <v>105</v>
      </c>
      <c r="AA36" s="6"/>
    </row>
    <row r="37" spans="1:27" ht="14.25">
      <c r="A37" s="172"/>
      <c r="B37" s="182"/>
      <c r="C37" s="172"/>
      <c r="D37" s="173"/>
      <c r="E37" s="43"/>
      <c r="F37" s="48"/>
      <c r="G37" s="195"/>
      <c r="H37" s="28"/>
      <c r="I37" s="138"/>
      <c r="J37" s="26"/>
      <c r="K37" s="148">
        <f aca="true" t="shared" si="4" ref="K37:X37">SUM(K34:K36)</f>
        <v>7124.8</v>
      </c>
      <c r="L37" s="149">
        <f t="shared" si="4"/>
        <v>1656.5</v>
      </c>
      <c r="M37" s="149">
        <f t="shared" si="4"/>
        <v>1778.9</v>
      </c>
      <c r="N37" s="149">
        <f t="shared" si="4"/>
        <v>2260.4</v>
      </c>
      <c r="O37" s="149">
        <f t="shared" si="4"/>
        <v>2384.2000000000003</v>
      </c>
      <c r="P37" s="150">
        <f t="shared" si="4"/>
        <v>2844.9</v>
      </c>
      <c r="Q37" s="148">
        <f t="shared" si="4"/>
        <v>2871.1</v>
      </c>
      <c r="R37" s="151">
        <f t="shared" si="4"/>
        <v>50</v>
      </c>
      <c r="S37" s="209">
        <f t="shared" si="4"/>
        <v>3005.8</v>
      </c>
      <c r="T37" s="209">
        <f t="shared" si="4"/>
        <v>2721.5</v>
      </c>
      <c r="U37" s="209">
        <f t="shared" si="4"/>
        <v>2850</v>
      </c>
      <c r="V37" s="515">
        <f t="shared" si="4"/>
        <v>2850</v>
      </c>
      <c r="W37" s="515">
        <f t="shared" si="4"/>
        <v>2850</v>
      </c>
      <c r="X37" s="515">
        <f t="shared" si="4"/>
        <v>2850</v>
      </c>
      <c r="Y37" s="123">
        <f t="shared" si="0"/>
        <v>94.81668773704172</v>
      </c>
      <c r="Z37" s="221" t="s">
        <v>110</v>
      </c>
      <c r="AA37" s="6"/>
    </row>
    <row r="38" spans="1:27" ht="14.25">
      <c r="A38" s="172"/>
      <c r="B38" s="182"/>
      <c r="C38" s="172"/>
      <c r="D38" s="173"/>
      <c r="E38" s="43">
        <v>3745</v>
      </c>
      <c r="F38" s="48">
        <v>5011</v>
      </c>
      <c r="G38" s="195"/>
      <c r="H38" s="28"/>
      <c r="I38" s="29" t="s">
        <v>31</v>
      </c>
      <c r="J38" s="26">
        <v>237</v>
      </c>
      <c r="K38" s="152">
        <v>0</v>
      </c>
      <c r="L38" s="141">
        <v>0</v>
      </c>
      <c r="M38" s="141">
        <v>292.4</v>
      </c>
      <c r="N38" s="140">
        <v>197.4</v>
      </c>
      <c r="O38" s="140">
        <v>319.4</v>
      </c>
      <c r="P38" s="143">
        <v>500.2</v>
      </c>
      <c r="Q38" s="143">
        <v>1028.4</v>
      </c>
      <c r="R38" s="143">
        <v>0</v>
      </c>
      <c r="S38" s="154">
        <f>1106.1+2.7</f>
        <v>1108.8</v>
      </c>
      <c r="T38" s="154">
        <v>1227</v>
      </c>
      <c r="U38" s="154">
        <v>690</v>
      </c>
      <c r="V38" s="513">
        <v>300</v>
      </c>
      <c r="W38" s="513">
        <v>300</v>
      </c>
      <c r="X38" s="513">
        <v>300</v>
      </c>
      <c r="Y38" s="123">
        <f t="shared" si="0"/>
        <v>27.056277056277057</v>
      </c>
      <c r="Z38" s="220" t="s">
        <v>106</v>
      </c>
      <c r="AA38" s="6"/>
    </row>
    <row r="39" spans="1:27" ht="14.25">
      <c r="A39" s="172"/>
      <c r="B39" s="182"/>
      <c r="C39" s="172"/>
      <c r="D39" s="173"/>
      <c r="E39" s="43">
        <v>3745</v>
      </c>
      <c r="F39" s="48">
        <v>5021</v>
      </c>
      <c r="G39" s="195"/>
      <c r="H39" s="28"/>
      <c r="I39" s="29" t="s">
        <v>31</v>
      </c>
      <c r="J39" s="26"/>
      <c r="K39" s="152">
        <v>0</v>
      </c>
      <c r="L39" s="141">
        <v>0</v>
      </c>
      <c r="M39" s="141">
        <v>3.2</v>
      </c>
      <c r="N39" s="140">
        <v>4.8</v>
      </c>
      <c r="O39" s="140">
        <v>4.4</v>
      </c>
      <c r="P39" s="143">
        <v>4.8</v>
      </c>
      <c r="Q39" s="143">
        <v>4.8</v>
      </c>
      <c r="R39" s="143">
        <v>0</v>
      </c>
      <c r="S39" s="154">
        <v>11.9</v>
      </c>
      <c r="T39" s="154">
        <v>4</v>
      </c>
      <c r="U39" s="154">
        <v>5</v>
      </c>
      <c r="V39" s="513">
        <v>5</v>
      </c>
      <c r="W39" s="513">
        <v>5</v>
      </c>
      <c r="X39" s="513">
        <v>5</v>
      </c>
      <c r="Y39" s="123">
        <f t="shared" si="0"/>
        <v>42.016806722689076</v>
      </c>
      <c r="Z39" s="220" t="s">
        <v>107</v>
      </c>
      <c r="AA39" s="6"/>
    </row>
    <row r="40" spans="1:27" ht="14.25">
      <c r="A40" s="196"/>
      <c r="B40" s="197"/>
      <c r="C40" s="172"/>
      <c r="D40" s="173"/>
      <c r="E40" s="43">
        <v>3745</v>
      </c>
      <c r="F40" s="48">
        <v>5031</v>
      </c>
      <c r="G40" s="195"/>
      <c r="H40" s="28"/>
      <c r="I40" s="29" t="s">
        <v>31</v>
      </c>
      <c r="J40" s="26"/>
      <c r="K40" s="152">
        <v>0</v>
      </c>
      <c r="L40" s="141">
        <v>0</v>
      </c>
      <c r="M40" s="141">
        <v>76</v>
      </c>
      <c r="N40" s="140">
        <v>52.2</v>
      </c>
      <c r="O40" s="140">
        <v>83</v>
      </c>
      <c r="P40" s="143">
        <v>130.7</v>
      </c>
      <c r="Q40" s="143">
        <v>259</v>
      </c>
      <c r="R40" s="143">
        <v>0</v>
      </c>
      <c r="S40" s="154">
        <v>276.5</v>
      </c>
      <c r="T40" s="154">
        <v>306.3</v>
      </c>
      <c r="U40" s="154">
        <v>173</v>
      </c>
      <c r="V40" s="513">
        <v>75</v>
      </c>
      <c r="W40" s="513">
        <v>75</v>
      </c>
      <c r="X40" s="513">
        <v>75</v>
      </c>
      <c r="Y40" s="123">
        <f t="shared" si="0"/>
        <v>27.124773960217</v>
      </c>
      <c r="Z40" s="220" t="s">
        <v>108</v>
      </c>
      <c r="AA40" s="6"/>
    </row>
    <row r="41" spans="1:27" ht="14.25">
      <c r="A41" s="196"/>
      <c r="B41" s="197"/>
      <c r="C41" s="172"/>
      <c r="D41" s="173"/>
      <c r="E41" s="43">
        <v>3745</v>
      </c>
      <c r="F41" s="48">
        <v>5032</v>
      </c>
      <c r="G41" s="195"/>
      <c r="H41" s="28"/>
      <c r="I41" s="29" t="s">
        <v>31</v>
      </c>
      <c r="J41" s="26"/>
      <c r="K41" s="152">
        <v>0</v>
      </c>
      <c r="L41" s="141">
        <v>0</v>
      </c>
      <c r="M41" s="141">
        <v>26.3</v>
      </c>
      <c r="N41" s="140">
        <v>17.9</v>
      </c>
      <c r="O41" s="140">
        <v>28.9</v>
      </c>
      <c r="P41" s="143">
        <v>45.2</v>
      </c>
      <c r="Q41" s="143">
        <v>89.8</v>
      </c>
      <c r="R41" s="143">
        <v>0</v>
      </c>
      <c r="S41" s="154">
        <v>99.5</v>
      </c>
      <c r="T41" s="154">
        <v>110.3</v>
      </c>
      <c r="U41" s="154">
        <v>63</v>
      </c>
      <c r="V41" s="513">
        <v>27</v>
      </c>
      <c r="W41" s="513">
        <v>27</v>
      </c>
      <c r="X41" s="513">
        <v>27</v>
      </c>
      <c r="Y41" s="123">
        <f t="shared" si="0"/>
        <v>27.1356783919598</v>
      </c>
      <c r="Z41" s="220" t="s">
        <v>109</v>
      </c>
      <c r="AA41" s="6"/>
    </row>
    <row r="42" spans="1:27" ht="14.25">
      <c r="A42" s="196"/>
      <c r="B42" s="197"/>
      <c r="C42" s="172"/>
      <c r="D42" s="173"/>
      <c r="E42" s="43">
        <v>3745</v>
      </c>
      <c r="F42" s="48">
        <v>5134</v>
      </c>
      <c r="G42" s="195"/>
      <c r="H42" s="28"/>
      <c r="I42" s="29" t="s">
        <v>31</v>
      </c>
      <c r="J42" s="26"/>
      <c r="K42" s="142">
        <v>0</v>
      </c>
      <c r="L42" s="141">
        <v>0</v>
      </c>
      <c r="M42" s="141">
        <v>0</v>
      </c>
      <c r="N42" s="140">
        <v>12.4</v>
      </c>
      <c r="O42" s="140">
        <v>2.6</v>
      </c>
      <c r="P42" s="142">
        <v>0</v>
      </c>
      <c r="Q42" s="143">
        <v>0</v>
      </c>
      <c r="R42" s="143">
        <v>0</v>
      </c>
      <c r="S42" s="154">
        <v>0</v>
      </c>
      <c r="T42" s="154">
        <v>0</v>
      </c>
      <c r="U42" s="154">
        <v>0</v>
      </c>
      <c r="V42" s="513">
        <v>0</v>
      </c>
      <c r="W42" s="513">
        <v>0</v>
      </c>
      <c r="X42" s="513">
        <v>0</v>
      </c>
      <c r="Y42" s="123" t="e">
        <f t="shared" si="0"/>
        <v>#DIV/0!</v>
      </c>
      <c r="Z42" s="220" t="s">
        <v>111</v>
      </c>
      <c r="AA42" s="6"/>
    </row>
    <row r="43" spans="1:27" ht="14.25">
      <c r="A43" s="196"/>
      <c r="B43" s="197"/>
      <c r="C43" s="172"/>
      <c r="D43" s="173"/>
      <c r="E43" s="43">
        <v>3745</v>
      </c>
      <c r="F43" s="48">
        <v>5169</v>
      </c>
      <c r="G43" s="195"/>
      <c r="H43" s="28"/>
      <c r="I43" s="29" t="s">
        <v>31</v>
      </c>
      <c r="J43" s="26"/>
      <c r="K43" s="142">
        <v>0</v>
      </c>
      <c r="L43" s="141">
        <v>0</v>
      </c>
      <c r="M43" s="141">
        <v>0</v>
      </c>
      <c r="N43" s="140">
        <v>2.4</v>
      </c>
      <c r="O43" s="140">
        <v>1.2</v>
      </c>
      <c r="P43" s="142">
        <v>2</v>
      </c>
      <c r="Q43" s="143">
        <v>3</v>
      </c>
      <c r="R43" s="143">
        <v>0</v>
      </c>
      <c r="S43" s="154">
        <v>3.5</v>
      </c>
      <c r="T43" s="154">
        <v>0</v>
      </c>
      <c r="U43" s="154">
        <v>5</v>
      </c>
      <c r="V43" s="513">
        <v>5</v>
      </c>
      <c r="W43" s="513">
        <v>5</v>
      </c>
      <c r="X43" s="513">
        <v>5</v>
      </c>
      <c r="Y43" s="123">
        <f t="shared" si="0"/>
        <v>142.85714285714286</v>
      </c>
      <c r="Z43" s="220" t="s">
        <v>112</v>
      </c>
      <c r="AA43" s="6"/>
    </row>
    <row r="44" spans="1:27" ht="14.25">
      <c r="A44" s="196"/>
      <c r="B44" s="197"/>
      <c r="C44" s="172"/>
      <c r="D44" s="173"/>
      <c r="E44" s="43">
        <v>3745</v>
      </c>
      <c r="F44" s="48">
        <v>5424</v>
      </c>
      <c r="G44" s="195"/>
      <c r="H44" s="28"/>
      <c r="I44" s="29" t="s">
        <v>31</v>
      </c>
      <c r="J44" s="26"/>
      <c r="K44" s="142"/>
      <c r="L44" s="141"/>
      <c r="M44" s="141"/>
      <c r="N44" s="140"/>
      <c r="O44" s="140"/>
      <c r="P44" s="142">
        <v>0</v>
      </c>
      <c r="Q44" s="143">
        <v>0</v>
      </c>
      <c r="R44" s="143"/>
      <c r="S44" s="154">
        <v>0</v>
      </c>
      <c r="T44" s="154">
        <v>3.6</v>
      </c>
      <c r="U44" s="154">
        <v>2</v>
      </c>
      <c r="V44" s="513">
        <v>2</v>
      </c>
      <c r="W44" s="513">
        <v>2</v>
      </c>
      <c r="X44" s="513">
        <v>2</v>
      </c>
      <c r="Y44" s="123" t="e">
        <f t="shared" si="0"/>
        <v>#DIV/0!</v>
      </c>
      <c r="Z44" s="220" t="s">
        <v>113</v>
      </c>
      <c r="AA44" s="6"/>
    </row>
    <row r="45" spans="1:27" ht="15" thickBot="1">
      <c r="A45" s="196"/>
      <c r="B45" s="197"/>
      <c r="C45" s="172"/>
      <c r="D45" s="173"/>
      <c r="E45" s="43"/>
      <c r="F45" s="48"/>
      <c r="G45" s="195"/>
      <c r="H45" s="28"/>
      <c r="I45" s="138"/>
      <c r="J45" s="26"/>
      <c r="K45" s="148">
        <f>SUM(K38:K43)</f>
        <v>0</v>
      </c>
      <c r="L45" s="149">
        <f>SUM(L38:L43)</f>
        <v>0</v>
      </c>
      <c r="M45" s="149">
        <f>SUM(M38:M43)</f>
        <v>397.9</v>
      </c>
      <c r="N45" s="149">
        <f>SUM(N38:N43)</f>
        <v>287.09999999999997</v>
      </c>
      <c r="O45" s="149">
        <f>SUM(O38:O43)</f>
        <v>439.49999999999994</v>
      </c>
      <c r="P45" s="149">
        <f>SUM(P38:P44)</f>
        <v>682.9000000000001</v>
      </c>
      <c r="Q45" s="153">
        <f>SUM(Q38:Q44)</f>
        <v>1385</v>
      </c>
      <c r="R45" s="153">
        <f>SUM(R38:R43)</f>
        <v>0</v>
      </c>
      <c r="S45" s="156">
        <f aca="true" t="shared" si="5" ref="S45:X45">SUM(S38:S44)</f>
        <v>1500.2</v>
      </c>
      <c r="T45" s="156">
        <f t="shared" si="5"/>
        <v>1651.1999999999998</v>
      </c>
      <c r="U45" s="156">
        <f t="shared" si="5"/>
        <v>938</v>
      </c>
      <c r="V45" s="514">
        <f t="shared" si="5"/>
        <v>414</v>
      </c>
      <c r="W45" s="514">
        <f t="shared" si="5"/>
        <v>414</v>
      </c>
      <c r="X45" s="514">
        <f t="shared" si="5"/>
        <v>414</v>
      </c>
      <c r="Y45" s="123">
        <f t="shared" si="0"/>
        <v>27.59632049060125</v>
      </c>
      <c r="Z45" s="221" t="s">
        <v>22</v>
      </c>
      <c r="AA45" s="6"/>
    </row>
    <row r="46" spans="1:27" ht="15.75" thickBot="1">
      <c r="A46" s="41"/>
      <c r="B46" s="42"/>
      <c r="C46" s="40"/>
      <c r="D46" s="40"/>
      <c r="E46" s="277"/>
      <c r="F46" s="280"/>
      <c r="G46" s="40"/>
      <c r="H46" s="40"/>
      <c r="I46" s="163"/>
      <c r="J46" s="163"/>
      <c r="K46" s="164" t="e">
        <f>SUM(#REF!,#REF!,K45,K37,K33,K11)</f>
        <v>#REF!</v>
      </c>
      <c r="L46" s="165" t="e">
        <f>SUM(#REF!,#REF!,L45,L37,L33,L11)</f>
        <v>#REF!</v>
      </c>
      <c r="M46" s="165" t="e">
        <f>SUM(#REF!,#REF!,M45,M37,M33,M11)</f>
        <v>#REF!</v>
      </c>
      <c r="N46" s="165" t="e">
        <f>SUM(#REF!,#REF!,N45,N37,N33,N11)</f>
        <v>#REF!</v>
      </c>
      <c r="O46" s="165" t="e">
        <f>SUM(#REF!,#REF!,O45,O37,O33,O11)+#REF!</f>
        <v>#REF!</v>
      </c>
      <c r="P46" s="165" t="e">
        <f>SUM(#REF!,#REF!,P45,P37,P33,P11)+#REF!</f>
        <v>#REF!</v>
      </c>
      <c r="Q46" s="165" t="e">
        <f>SUM(#REF!,#REF!,Q45,Q37,Q33,Q11)+#REF!</f>
        <v>#REF!</v>
      </c>
      <c r="R46" s="165" t="e">
        <f>SUM(#REF!,#REF!,R45,R37,R33,R11)+#REF!</f>
        <v>#REF!</v>
      </c>
      <c r="S46" s="165">
        <f aca="true" t="shared" si="6" ref="S46:X46">SUM(S45,S37,S33,S11)</f>
        <v>23979.1</v>
      </c>
      <c r="T46" s="165">
        <f t="shared" si="6"/>
        <v>16741.7</v>
      </c>
      <c r="U46" s="165">
        <f t="shared" si="6"/>
        <v>18912</v>
      </c>
      <c r="V46" s="516">
        <f t="shared" si="6"/>
        <v>19109</v>
      </c>
      <c r="W46" s="516">
        <f t="shared" si="6"/>
        <v>19009</v>
      </c>
      <c r="X46" s="516">
        <f t="shared" si="6"/>
        <v>19009</v>
      </c>
      <c r="Y46" s="166">
        <f>+V46/S46*100</f>
        <v>79.69023024216922</v>
      </c>
      <c r="Z46" s="52" t="s">
        <v>23</v>
      </c>
      <c r="AA46" s="7"/>
    </row>
    <row r="47" spans="1:27" ht="15" thickBot="1">
      <c r="A47" s="196"/>
      <c r="B47" s="197"/>
      <c r="C47" s="172"/>
      <c r="D47" s="173"/>
      <c r="E47" s="265">
        <v>4349</v>
      </c>
      <c r="F47" s="279">
        <v>5011</v>
      </c>
      <c r="G47" s="278"/>
      <c r="H47" s="264"/>
      <c r="I47" s="266" t="s">
        <v>31</v>
      </c>
      <c r="J47" s="276"/>
      <c r="K47" s="148" t="e">
        <f>SUM(#REF!)</f>
        <v>#REF!</v>
      </c>
      <c r="L47" s="149" t="e">
        <f>SUM(#REF!)</f>
        <v>#REF!</v>
      </c>
      <c r="M47" s="149" t="e">
        <f>SUM(#REF!)</f>
        <v>#REF!</v>
      </c>
      <c r="N47" s="149" t="e">
        <f>SUM(N46:N46)</f>
        <v>#REF!</v>
      </c>
      <c r="O47" s="149" t="e">
        <f>SUM(O46:O46)</f>
        <v>#REF!</v>
      </c>
      <c r="P47" s="149">
        <v>0</v>
      </c>
      <c r="Q47" s="149">
        <v>0</v>
      </c>
      <c r="R47" s="149" t="e">
        <f>SUM(R46:R46)</f>
        <v>#REF!</v>
      </c>
      <c r="S47" s="155">
        <v>0</v>
      </c>
      <c r="T47" s="155">
        <v>0</v>
      </c>
      <c r="U47" s="155">
        <v>226</v>
      </c>
      <c r="V47" s="514">
        <v>0</v>
      </c>
      <c r="W47" s="514">
        <v>0</v>
      </c>
      <c r="X47" s="514">
        <v>0</v>
      </c>
      <c r="Y47" s="123" t="e">
        <f>+V47/S47*100</f>
        <v>#DIV/0!</v>
      </c>
      <c r="Z47" s="220" t="s">
        <v>115</v>
      </c>
      <c r="AA47" s="6"/>
    </row>
    <row r="48" spans="1:27" ht="14.25">
      <c r="A48" s="196"/>
      <c r="B48" s="185"/>
      <c r="C48" s="201"/>
      <c r="D48" s="185"/>
      <c r="E48" s="229">
        <v>4349</v>
      </c>
      <c r="F48" s="26">
        <v>5031</v>
      </c>
      <c r="G48" s="201"/>
      <c r="H48" s="254"/>
      <c r="I48" s="281" t="s">
        <v>31</v>
      </c>
      <c r="J48" s="276"/>
      <c r="K48" s="148"/>
      <c r="L48" s="150"/>
      <c r="M48" s="150"/>
      <c r="N48" s="150"/>
      <c r="O48" s="150"/>
      <c r="P48" s="150"/>
      <c r="Q48" s="150"/>
      <c r="R48" s="150"/>
      <c r="S48" s="157">
        <v>0</v>
      </c>
      <c r="T48" s="157">
        <v>0</v>
      </c>
      <c r="U48" s="157">
        <v>57</v>
      </c>
      <c r="V48" s="515">
        <v>0</v>
      </c>
      <c r="W48" s="515">
        <v>0</v>
      </c>
      <c r="X48" s="515">
        <v>0</v>
      </c>
      <c r="Y48" s="123"/>
      <c r="Z48" s="220" t="s">
        <v>116</v>
      </c>
      <c r="AA48" s="263"/>
    </row>
    <row r="49" spans="1:27" ht="14.25">
      <c r="A49" s="196"/>
      <c r="B49" s="185"/>
      <c r="C49" s="201"/>
      <c r="D49" s="185"/>
      <c r="E49" s="229">
        <v>4349</v>
      </c>
      <c r="F49" s="26">
        <v>5032</v>
      </c>
      <c r="G49" s="201"/>
      <c r="H49" s="254"/>
      <c r="I49" s="281" t="s">
        <v>31</v>
      </c>
      <c r="J49" s="276"/>
      <c r="K49" s="148"/>
      <c r="L49" s="150"/>
      <c r="M49" s="150"/>
      <c r="N49" s="150"/>
      <c r="O49" s="150"/>
      <c r="P49" s="150"/>
      <c r="Q49" s="150"/>
      <c r="R49" s="150"/>
      <c r="S49" s="157">
        <v>0</v>
      </c>
      <c r="T49" s="157">
        <v>0</v>
      </c>
      <c r="U49" s="157">
        <v>21</v>
      </c>
      <c r="V49" s="515">
        <v>0</v>
      </c>
      <c r="W49" s="515">
        <v>0</v>
      </c>
      <c r="X49" s="515">
        <v>0</v>
      </c>
      <c r="Y49" s="123"/>
      <c r="Z49" s="220" t="s">
        <v>117</v>
      </c>
      <c r="AA49" s="263"/>
    </row>
    <row r="50" spans="1:27" ht="14.25">
      <c r="A50" s="196"/>
      <c r="B50" s="185"/>
      <c r="C50" s="201"/>
      <c r="D50" s="185"/>
      <c r="E50" s="229">
        <v>4349</v>
      </c>
      <c r="F50" s="26">
        <v>5137</v>
      </c>
      <c r="G50" s="201"/>
      <c r="H50" s="254"/>
      <c r="I50" s="281" t="s">
        <v>31</v>
      </c>
      <c r="J50" s="276"/>
      <c r="K50" s="148"/>
      <c r="L50" s="150"/>
      <c r="M50" s="150"/>
      <c r="N50" s="150"/>
      <c r="O50" s="150"/>
      <c r="P50" s="150"/>
      <c r="Q50" s="150"/>
      <c r="R50" s="150"/>
      <c r="S50" s="157">
        <v>0</v>
      </c>
      <c r="T50" s="157">
        <v>0</v>
      </c>
      <c r="U50" s="157">
        <v>21</v>
      </c>
      <c r="V50" s="515">
        <v>0</v>
      </c>
      <c r="W50" s="515">
        <v>0</v>
      </c>
      <c r="X50" s="515">
        <v>0</v>
      </c>
      <c r="Y50" s="123"/>
      <c r="Z50" s="220" t="s">
        <v>118</v>
      </c>
      <c r="AA50" s="263"/>
    </row>
    <row r="51" spans="1:27" ht="14.25">
      <c r="A51" s="196"/>
      <c r="B51" s="185"/>
      <c r="C51" s="201"/>
      <c r="D51" s="185"/>
      <c r="E51" s="229">
        <v>4349</v>
      </c>
      <c r="F51" s="26">
        <v>5167</v>
      </c>
      <c r="G51" s="201"/>
      <c r="H51" s="254"/>
      <c r="I51" s="281" t="s">
        <v>31</v>
      </c>
      <c r="J51" s="276"/>
      <c r="K51" s="148"/>
      <c r="L51" s="150"/>
      <c r="M51" s="150"/>
      <c r="N51" s="150"/>
      <c r="O51" s="150"/>
      <c r="P51" s="150"/>
      <c r="Q51" s="150"/>
      <c r="R51" s="150"/>
      <c r="S51" s="157">
        <v>0</v>
      </c>
      <c r="T51" s="157">
        <v>0</v>
      </c>
      <c r="U51" s="157">
        <v>10</v>
      </c>
      <c r="V51" s="515">
        <v>0</v>
      </c>
      <c r="W51" s="515">
        <v>0</v>
      </c>
      <c r="X51" s="515">
        <v>0</v>
      </c>
      <c r="Y51" s="123"/>
      <c r="Z51" s="220" t="s">
        <v>119</v>
      </c>
      <c r="AA51" s="263"/>
    </row>
    <row r="52" spans="1:27" ht="15" thickBot="1">
      <c r="A52" s="196"/>
      <c r="B52" s="185"/>
      <c r="C52" s="201"/>
      <c r="D52" s="185"/>
      <c r="E52" s="252">
        <v>4349</v>
      </c>
      <c r="F52" s="253">
        <v>5169</v>
      </c>
      <c r="G52" s="377"/>
      <c r="H52" s="378"/>
      <c r="I52" s="379" t="s">
        <v>31</v>
      </c>
      <c r="J52" s="380"/>
      <c r="K52" s="381"/>
      <c r="L52" s="382"/>
      <c r="M52" s="382"/>
      <c r="N52" s="382"/>
      <c r="O52" s="382"/>
      <c r="P52" s="382"/>
      <c r="Q52" s="382">
        <v>0</v>
      </c>
      <c r="R52" s="382"/>
      <c r="S52" s="383">
        <v>0</v>
      </c>
      <c r="T52" s="383">
        <v>0</v>
      </c>
      <c r="U52" s="383">
        <v>45</v>
      </c>
      <c r="V52" s="517">
        <v>0</v>
      </c>
      <c r="W52" s="517">
        <v>0</v>
      </c>
      <c r="X52" s="517">
        <v>0</v>
      </c>
      <c r="Y52" s="384"/>
      <c r="Z52" s="385" t="s">
        <v>43</v>
      </c>
      <c r="AA52" s="263"/>
    </row>
    <row r="53" spans="1:27" ht="25.5">
      <c r="A53" s="196"/>
      <c r="B53" s="185"/>
      <c r="C53" s="201"/>
      <c r="D53" s="185"/>
      <c r="E53" s="229">
        <v>6409</v>
      </c>
      <c r="F53" s="26">
        <v>5901</v>
      </c>
      <c r="G53" s="275"/>
      <c r="H53" s="274"/>
      <c r="I53" s="281" t="s">
        <v>31</v>
      </c>
      <c r="J53" s="276">
        <v>6409</v>
      </c>
      <c r="K53" s="148"/>
      <c r="L53" s="150"/>
      <c r="M53" s="150"/>
      <c r="N53" s="150"/>
      <c r="O53" s="150"/>
      <c r="P53" s="150">
        <v>0</v>
      </c>
      <c r="Q53" s="150">
        <v>0</v>
      </c>
      <c r="R53" s="150"/>
      <c r="S53" s="157">
        <v>0</v>
      </c>
      <c r="T53" s="157">
        <v>0</v>
      </c>
      <c r="U53" s="157">
        <v>0</v>
      </c>
      <c r="V53" s="515">
        <v>2400</v>
      </c>
      <c r="W53" s="515">
        <v>500</v>
      </c>
      <c r="X53" s="515">
        <v>500</v>
      </c>
      <c r="Y53" s="123"/>
      <c r="Z53" s="220" t="s">
        <v>205</v>
      </c>
      <c r="AA53" s="263"/>
    </row>
    <row r="54" spans="1:27" ht="15" thickBot="1">
      <c r="A54" s="196"/>
      <c r="B54" s="185"/>
      <c r="C54" s="201"/>
      <c r="D54" s="185"/>
      <c r="E54" s="117"/>
      <c r="F54" s="27"/>
      <c r="G54" s="201"/>
      <c r="H54" s="254"/>
      <c r="I54" s="282"/>
      <c r="J54" s="260"/>
      <c r="K54" s="261"/>
      <c r="L54" s="245"/>
      <c r="M54" s="245"/>
      <c r="N54" s="245"/>
      <c r="O54" s="245"/>
      <c r="P54" s="245"/>
      <c r="Q54" s="245"/>
      <c r="R54" s="245"/>
      <c r="S54" s="244">
        <f aca="true" t="shared" si="7" ref="S54:X54">SUM(S47:S53)</f>
        <v>0</v>
      </c>
      <c r="T54" s="244">
        <f t="shared" si="7"/>
        <v>0</v>
      </c>
      <c r="U54" s="244">
        <f t="shared" si="7"/>
        <v>380</v>
      </c>
      <c r="V54" s="518">
        <f t="shared" si="7"/>
        <v>2400</v>
      </c>
      <c r="W54" s="518">
        <f t="shared" si="7"/>
        <v>500</v>
      </c>
      <c r="X54" s="518">
        <f t="shared" si="7"/>
        <v>500</v>
      </c>
      <c r="Y54" s="162"/>
      <c r="Z54" s="262" t="s">
        <v>120</v>
      </c>
      <c r="AA54" s="263"/>
    </row>
    <row r="55" spans="1:27" ht="22.5" customHeight="1" thickBot="1">
      <c r="A55" s="41"/>
      <c r="B55" s="42"/>
      <c r="C55" s="40"/>
      <c r="D55" s="40"/>
      <c r="E55" s="277"/>
      <c r="F55" s="280"/>
      <c r="G55" s="40"/>
      <c r="H55" s="40"/>
      <c r="I55" s="163"/>
      <c r="J55" s="163"/>
      <c r="K55" s="164" t="e">
        <f>SUM(#REF!,#REF!,#REF!,K39,K36,K13)</f>
        <v>#REF!</v>
      </c>
      <c r="L55" s="165" t="e">
        <f>SUM(#REF!,#REF!,#REF!,L39,L36,L13)</f>
        <v>#REF!</v>
      </c>
      <c r="M55" s="165" t="e">
        <f>SUM(#REF!,#REF!,#REF!,M39,M36,M13)</f>
        <v>#REF!</v>
      </c>
      <c r="N55" s="165" t="e">
        <f>SUM(#REF!,#REF!,#REF!,N39,N36,N13)</f>
        <v>#REF!</v>
      </c>
      <c r="O55" s="165" t="e">
        <f>SUM(#REF!,#REF!,#REF!,O39,O36,O13)+O46</f>
        <v>#REF!</v>
      </c>
      <c r="P55" s="268" t="e">
        <f>SUM('Výdaje správa a údržba -1'!P63)+'Výdaje správa a údržba - 2'!P46+'Výdaje správa a údržba - 2'!P47+'Výdaje správa a údržba - 2'!P53</f>
        <v>#REF!</v>
      </c>
      <c r="Q55" s="268" t="e">
        <f>SUM('Výdaje správa a údržba -1'!Q63)+'Výdaje správa a údržba - 2'!Q46+'Výdaje správa a údržba - 2'!Q47+'Výdaje správa a údržba - 2'!Q53+Q47+Q52</f>
        <v>#REF!</v>
      </c>
      <c r="R55" s="268" t="e">
        <f>SUM('Výdaje správa a údržba -1'!R63)+'Výdaje správa a údržba - 2'!R46+'Výdaje správa a údržba - 2'!R47+'Výdaje správa a údržba - 2'!R53</f>
        <v>#REF!</v>
      </c>
      <c r="S55" s="268">
        <f>SUM('Výdaje správa a údržba -1'!S63)+S46+S54</f>
        <v>87702.6</v>
      </c>
      <c r="T55" s="268">
        <f>SUM('Výdaje správa a údržba -1'!T63)+T46+T54</f>
        <v>57267.09999999999</v>
      </c>
      <c r="U55" s="268">
        <f>SUM('Výdaje správa a údržba -1'!U63)+U46+U54</f>
        <v>65312.2</v>
      </c>
      <c r="V55" s="519">
        <f>SUM('Výdaje správa a údržba -1'!V63)+V46+V54</f>
        <v>72351</v>
      </c>
      <c r="W55" s="519">
        <f>SUM('Výdaje správa a údržba -1'!W63)+W46+W54</f>
        <v>67358</v>
      </c>
      <c r="X55" s="519">
        <f>SUM('Výdaje správa a údržba -1'!X63)+X46+X54</f>
        <v>67138</v>
      </c>
      <c r="Y55" s="269">
        <f>+V55/S55*100</f>
        <v>82.49584390884648</v>
      </c>
      <c r="Z55" s="270" t="s">
        <v>114</v>
      </c>
      <c r="AA55" s="7"/>
    </row>
    <row r="56" spans="1:27" ht="1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256"/>
      <c r="L56" s="256"/>
      <c r="M56" s="256"/>
      <c r="N56" s="256"/>
      <c r="O56" s="256"/>
      <c r="P56" s="256"/>
      <c r="Q56" s="256"/>
      <c r="R56" s="256"/>
      <c r="S56" s="256"/>
      <c r="T56" s="256"/>
      <c r="U56" s="256"/>
      <c r="V56" s="256"/>
      <c r="W56" s="256"/>
      <c r="X56" s="256"/>
      <c r="Y56" s="257"/>
      <c r="Z56" s="258"/>
      <c r="AA56" s="259"/>
    </row>
    <row r="58" spans="1:28" s="218" customFormat="1" ht="12.75" hidden="1">
      <c r="A58" s="215"/>
      <c r="B58" s="215"/>
      <c r="C58" s="215"/>
      <c r="D58" s="215"/>
      <c r="E58" s="216" t="s">
        <v>32</v>
      </c>
      <c r="F58" s="217"/>
      <c r="G58" s="216"/>
      <c r="H58" s="216"/>
      <c r="I58" s="216"/>
      <c r="J58" s="216"/>
      <c r="K58" s="216"/>
      <c r="L58" s="216"/>
      <c r="M58" s="216"/>
      <c r="N58" s="216"/>
      <c r="O58" s="216"/>
      <c r="P58" s="216"/>
      <c r="Q58" s="216" t="s">
        <v>36</v>
      </c>
      <c r="R58" s="216"/>
      <c r="S58" s="216"/>
      <c r="T58" s="216"/>
      <c r="U58" s="216"/>
      <c r="V58" s="216"/>
      <c r="W58" s="216"/>
      <c r="X58" s="216"/>
      <c r="Y58" s="216"/>
      <c r="Z58" s="216"/>
      <c r="AA58" s="216"/>
      <c r="AB58" s="216"/>
    </row>
    <row r="59" spans="1:28" s="218" customFormat="1" ht="12.75" hidden="1">
      <c r="A59" s="215"/>
      <c r="B59" s="215"/>
      <c r="C59" s="215"/>
      <c r="D59" s="215"/>
      <c r="E59" s="217"/>
      <c r="F59" s="217"/>
      <c r="G59" s="216"/>
      <c r="H59" s="216"/>
      <c r="I59" s="216"/>
      <c r="J59" s="216"/>
      <c r="K59" s="216"/>
      <c r="L59" s="216"/>
      <c r="M59" s="216"/>
      <c r="N59" s="216"/>
      <c r="O59" s="216"/>
      <c r="P59" s="216"/>
      <c r="Q59" s="216" t="s">
        <v>33</v>
      </c>
      <c r="R59" s="216"/>
      <c r="S59" s="216"/>
      <c r="T59" s="216"/>
      <c r="U59" s="216"/>
      <c r="V59" s="216"/>
      <c r="W59" s="216"/>
      <c r="X59" s="216"/>
      <c r="Y59" s="216"/>
      <c r="Z59" s="216"/>
      <c r="AA59" s="216"/>
      <c r="AB59" s="216"/>
    </row>
    <row r="60" spans="1:28" s="218" customFormat="1" ht="12.75" hidden="1">
      <c r="A60" s="215"/>
      <c r="B60" s="215"/>
      <c r="C60" s="215"/>
      <c r="D60" s="215"/>
      <c r="E60" s="217"/>
      <c r="F60" s="217"/>
      <c r="G60" s="216"/>
      <c r="H60" s="216"/>
      <c r="I60" s="216"/>
      <c r="J60" s="216"/>
      <c r="K60" s="216"/>
      <c r="L60" s="216"/>
      <c r="M60" s="216"/>
      <c r="N60" s="216"/>
      <c r="O60" s="216"/>
      <c r="P60" s="216"/>
      <c r="Q60" s="216" t="s">
        <v>34</v>
      </c>
      <c r="R60" s="216"/>
      <c r="S60" s="216"/>
      <c r="T60" s="216"/>
      <c r="U60" s="216"/>
      <c r="V60" s="216"/>
      <c r="W60" s="216"/>
      <c r="X60" s="216"/>
      <c r="Y60" s="216"/>
      <c r="Z60" s="216"/>
      <c r="AA60" s="216"/>
      <c r="AB60" s="216"/>
    </row>
    <row r="61" spans="1:28" s="218" customFormat="1" ht="12.75" hidden="1">
      <c r="A61" s="215"/>
      <c r="B61" s="215"/>
      <c r="C61" s="215"/>
      <c r="D61" s="215"/>
      <c r="E61" s="217"/>
      <c r="F61" s="217"/>
      <c r="G61" s="216"/>
      <c r="H61" s="216"/>
      <c r="I61" s="216"/>
      <c r="J61" s="216"/>
      <c r="K61" s="216"/>
      <c r="L61" s="216"/>
      <c r="M61" s="216"/>
      <c r="N61" s="216"/>
      <c r="O61" s="216"/>
      <c r="P61" s="216"/>
      <c r="Q61" s="216" t="s">
        <v>35</v>
      </c>
      <c r="R61" s="216"/>
      <c r="S61" s="216"/>
      <c r="T61" s="216"/>
      <c r="U61" s="216"/>
      <c r="V61" s="216"/>
      <c r="W61" s="216"/>
      <c r="X61" s="216"/>
      <c r="Y61" s="216"/>
      <c r="Z61" s="216"/>
      <c r="AA61" s="216"/>
      <c r="AB61" s="216"/>
    </row>
    <row r="63" spans="8:26" ht="18">
      <c r="H63" s="31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74"/>
      <c r="W63" s="34"/>
      <c r="X63" s="34"/>
      <c r="Y63" s="34"/>
      <c r="Z63" s="34"/>
    </row>
    <row r="64" spans="1:26" ht="18">
      <c r="A64" s="528"/>
      <c r="B64" s="529"/>
      <c r="C64" s="529"/>
      <c r="D64" s="529"/>
      <c r="E64" s="529"/>
      <c r="F64" s="529"/>
      <c r="G64" s="529"/>
      <c r="H64" s="529"/>
      <c r="I64" s="529"/>
      <c r="J64" s="529"/>
      <c r="K64" s="529"/>
      <c r="L64" s="529"/>
      <c r="M64" s="529"/>
      <c r="N64" s="529"/>
      <c r="O64" s="529"/>
      <c r="P64" s="529"/>
      <c r="Q64" s="529"/>
      <c r="R64" s="529"/>
      <c r="S64" s="529"/>
      <c r="T64" s="529"/>
      <c r="U64" s="529"/>
      <c r="V64" s="529"/>
      <c r="W64" s="529"/>
      <c r="X64" s="529"/>
      <c r="Y64" s="529"/>
      <c r="Z64" s="529"/>
    </row>
    <row r="65" spans="1:27" ht="14.25">
      <c r="A65" s="14"/>
      <c r="B65" s="14"/>
      <c r="C65" s="14"/>
      <c r="D65" s="14"/>
      <c r="E65" s="14"/>
      <c r="F65" s="14"/>
      <c r="G65" s="14"/>
      <c r="H65" s="14"/>
      <c r="I65" s="16"/>
      <c r="J65" s="14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6"/>
    </row>
    <row r="66" spans="1:27" ht="14.25">
      <c r="A66" s="14"/>
      <c r="B66" s="14"/>
      <c r="C66" s="14"/>
      <c r="D66" s="14"/>
      <c r="E66" s="14"/>
      <c r="F66" s="14"/>
      <c r="G66" s="14"/>
      <c r="H66" s="14"/>
      <c r="I66" s="16"/>
      <c r="J66" s="14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6"/>
    </row>
    <row r="67" spans="1:27" ht="14.25">
      <c r="A67" s="14"/>
      <c r="B67" s="14"/>
      <c r="C67" s="14"/>
      <c r="D67" s="14"/>
      <c r="E67" s="14"/>
      <c r="F67" s="14"/>
      <c r="G67" s="14"/>
      <c r="H67" s="14"/>
      <c r="I67" s="16"/>
      <c r="J67" s="14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6"/>
    </row>
    <row r="68" spans="1:27" ht="14.25">
      <c r="A68" s="14"/>
      <c r="B68" s="14"/>
      <c r="C68" s="14"/>
      <c r="D68" s="14"/>
      <c r="E68" s="14"/>
      <c r="F68" s="14"/>
      <c r="G68" s="14"/>
      <c r="H68" s="14"/>
      <c r="I68" s="16"/>
      <c r="J68" s="14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6"/>
    </row>
    <row r="69" spans="1:27" ht="14.25">
      <c r="A69" s="14"/>
      <c r="B69" s="14"/>
      <c r="C69" s="14"/>
      <c r="D69" s="14"/>
      <c r="E69" s="14"/>
      <c r="F69" s="14"/>
      <c r="G69" s="14"/>
      <c r="H69" s="14"/>
      <c r="I69" s="16"/>
      <c r="J69" s="14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6"/>
    </row>
    <row r="70" spans="1:27" ht="15" thickBot="1">
      <c r="A70" s="14"/>
      <c r="B70" s="14"/>
      <c r="C70" s="14"/>
      <c r="D70" s="14"/>
      <c r="E70" s="14"/>
      <c r="F70" s="14"/>
      <c r="G70" s="14"/>
      <c r="H70" s="14"/>
      <c r="I70" s="16"/>
      <c r="J70" s="14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6"/>
    </row>
    <row r="71" spans="1:27" ht="15" thickBot="1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7"/>
    </row>
    <row r="72" spans="1:26" ht="12.75">
      <c r="A72" s="198"/>
      <c r="B72" s="198"/>
      <c r="C72" s="198"/>
      <c r="D72" s="198"/>
      <c r="E72" s="198"/>
      <c r="F72" s="198"/>
      <c r="G72" s="198"/>
      <c r="H72" s="198"/>
      <c r="I72" s="198"/>
      <c r="J72" s="198"/>
      <c r="K72" s="198"/>
      <c r="L72" s="198"/>
      <c r="M72" s="198"/>
      <c r="N72" s="198"/>
      <c r="O72" s="198"/>
      <c r="P72" s="198"/>
      <c r="Q72" s="198"/>
      <c r="R72" s="198"/>
      <c r="S72" s="198"/>
      <c r="T72" s="198"/>
      <c r="U72" s="198"/>
      <c r="V72" s="198"/>
      <c r="W72" s="198"/>
      <c r="X72" s="198"/>
      <c r="Y72" s="198"/>
      <c r="Z72" s="198"/>
    </row>
    <row r="73" spans="1:26" ht="12.75">
      <c r="A73" s="198"/>
      <c r="B73" s="198"/>
      <c r="C73" s="198"/>
      <c r="D73" s="198"/>
      <c r="E73" s="198"/>
      <c r="F73" s="198"/>
      <c r="G73" s="198"/>
      <c r="H73" s="198"/>
      <c r="I73" s="198"/>
      <c r="J73" s="198"/>
      <c r="K73" s="198"/>
      <c r="L73" s="198"/>
      <c r="M73" s="198"/>
      <c r="N73" s="198"/>
      <c r="O73" s="198"/>
      <c r="P73" s="198"/>
      <c r="Q73" s="198"/>
      <c r="R73" s="198"/>
      <c r="S73" s="198"/>
      <c r="T73" s="198"/>
      <c r="U73" s="198"/>
      <c r="V73" s="198"/>
      <c r="W73" s="198"/>
      <c r="X73" s="198"/>
      <c r="Y73" s="198"/>
      <c r="Z73" s="198"/>
    </row>
    <row r="74" spans="1:26" ht="12.75">
      <c r="A74" s="198"/>
      <c r="B74" s="198"/>
      <c r="C74" s="198"/>
      <c r="D74" s="198"/>
      <c r="E74" s="198"/>
      <c r="F74" s="198"/>
      <c r="G74" s="198"/>
      <c r="H74" s="198"/>
      <c r="I74" s="198"/>
      <c r="J74" s="198"/>
      <c r="K74" s="198"/>
      <c r="L74" s="198"/>
      <c r="M74" s="198"/>
      <c r="N74" s="198"/>
      <c r="O74" s="198"/>
      <c r="P74" s="198"/>
      <c r="Q74" s="198"/>
      <c r="R74" s="198"/>
      <c r="S74" s="198"/>
      <c r="T74" s="198"/>
      <c r="U74" s="198"/>
      <c r="V74" s="198"/>
      <c r="W74" s="198"/>
      <c r="X74" s="198"/>
      <c r="Y74" s="198"/>
      <c r="Z74" s="198"/>
    </row>
    <row r="75" spans="1:26" ht="12.75">
      <c r="A75" s="198"/>
      <c r="B75" s="198"/>
      <c r="C75" s="198"/>
      <c r="D75" s="198"/>
      <c r="E75" s="198"/>
      <c r="F75" s="198"/>
      <c r="G75" s="198"/>
      <c r="H75" s="198"/>
      <c r="I75" s="198"/>
      <c r="J75" s="198"/>
      <c r="K75" s="198"/>
      <c r="L75" s="198"/>
      <c r="M75" s="198"/>
      <c r="N75" s="198"/>
      <c r="O75" s="198"/>
      <c r="P75" s="198"/>
      <c r="Q75" s="198"/>
      <c r="R75" s="198"/>
      <c r="S75" s="198"/>
      <c r="T75" s="198"/>
      <c r="U75" s="198"/>
      <c r="V75" s="198"/>
      <c r="W75" s="198"/>
      <c r="X75" s="198"/>
      <c r="Y75" s="198"/>
      <c r="Z75" s="198"/>
    </row>
    <row r="76" spans="1:26" ht="12.75">
      <c r="A76" s="198"/>
      <c r="B76" s="198"/>
      <c r="C76" s="198"/>
      <c r="D76" s="198"/>
      <c r="E76" s="198"/>
      <c r="F76" s="198"/>
      <c r="G76" s="198"/>
      <c r="H76" s="198"/>
      <c r="I76" s="198"/>
      <c r="J76" s="198"/>
      <c r="K76" s="198"/>
      <c r="L76" s="198"/>
      <c r="M76" s="198"/>
      <c r="N76" s="198"/>
      <c r="O76" s="198"/>
      <c r="P76" s="198"/>
      <c r="Q76" s="198"/>
      <c r="R76" s="198"/>
      <c r="S76" s="198"/>
      <c r="T76" s="198"/>
      <c r="U76" s="198"/>
      <c r="V76" s="198"/>
      <c r="W76" s="198"/>
      <c r="X76" s="198"/>
      <c r="Y76" s="198"/>
      <c r="Z76" s="198"/>
    </row>
    <row r="77" spans="1:26" ht="12.75">
      <c r="A77" s="198"/>
      <c r="B77" s="198"/>
      <c r="C77" s="198"/>
      <c r="D77" s="198"/>
      <c r="E77" s="198"/>
      <c r="F77" s="198"/>
      <c r="G77" s="198"/>
      <c r="H77" s="198"/>
      <c r="I77" s="198"/>
      <c r="J77" s="198"/>
      <c r="K77" s="198"/>
      <c r="L77" s="198"/>
      <c r="M77" s="198"/>
      <c r="N77" s="198"/>
      <c r="O77" s="198"/>
      <c r="P77" s="198"/>
      <c r="Q77" s="198"/>
      <c r="R77" s="198"/>
      <c r="S77" s="198"/>
      <c r="T77" s="198"/>
      <c r="U77" s="198"/>
      <c r="V77" s="198"/>
      <c r="W77" s="198"/>
      <c r="X77" s="198"/>
      <c r="Y77" s="198"/>
      <c r="Z77" s="198"/>
    </row>
    <row r="78" spans="1:26" ht="12.75">
      <c r="A78" s="198"/>
      <c r="B78" s="198"/>
      <c r="C78" s="198"/>
      <c r="D78" s="198"/>
      <c r="E78" s="198"/>
      <c r="F78" s="198"/>
      <c r="G78" s="198"/>
      <c r="H78" s="198"/>
      <c r="I78" s="198"/>
      <c r="J78" s="198"/>
      <c r="K78" s="198"/>
      <c r="L78" s="198"/>
      <c r="M78" s="198"/>
      <c r="N78" s="198"/>
      <c r="O78" s="198"/>
      <c r="P78" s="198"/>
      <c r="Q78" s="198"/>
      <c r="R78" s="198"/>
      <c r="S78" s="198"/>
      <c r="T78" s="198"/>
      <c r="U78" s="198"/>
      <c r="V78" s="198"/>
      <c r="W78" s="198"/>
      <c r="X78" s="198"/>
      <c r="Y78" s="198"/>
      <c r="Z78" s="198"/>
    </row>
    <row r="79" spans="1:26" ht="12.75">
      <c r="A79" s="198"/>
      <c r="B79" s="198"/>
      <c r="C79" s="198"/>
      <c r="D79" s="198"/>
      <c r="E79" s="198"/>
      <c r="F79" s="198"/>
      <c r="G79" s="198"/>
      <c r="H79" s="198"/>
      <c r="I79" s="198"/>
      <c r="J79" s="198"/>
      <c r="K79" s="198"/>
      <c r="L79" s="198"/>
      <c r="M79" s="198"/>
      <c r="N79" s="198"/>
      <c r="O79" s="198"/>
      <c r="P79" s="198"/>
      <c r="Q79" s="198"/>
      <c r="R79" s="198"/>
      <c r="S79" s="198"/>
      <c r="T79" s="198"/>
      <c r="U79" s="198"/>
      <c r="V79" s="198"/>
      <c r="W79" s="198"/>
      <c r="X79" s="198"/>
      <c r="Y79" s="198"/>
      <c r="Z79" s="198"/>
    </row>
    <row r="80" spans="1:26" s="1" customFormat="1" ht="1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1:26" ht="12.75">
      <c r="A81" s="198"/>
      <c r="B81" s="198"/>
      <c r="C81" s="198"/>
      <c r="D81" s="198"/>
      <c r="E81" s="198"/>
      <c r="F81" s="198"/>
      <c r="G81" s="198"/>
      <c r="H81" s="198"/>
      <c r="I81" s="198"/>
      <c r="J81" s="198"/>
      <c r="K81" s="198"/>
      <c r="L81" s="198"/>
      <c r="M81" s="198"/>
      <c r="N81" s="198"/>
      <c r="O81" s="198"/>
      <c r="P81" s="198"/>
      <c r="Q81" s="198"/>
      <c r="R81" s="198"/>
      <c r="S81" s="198"/>
      <c r="T81" s="198"/>
      <c r="U81" s="198"/>
      <c r="V81" s="198"/>
      <c r="W81" s="198"/>
      <c r="X81" s="198"/>
      <c r="Y81" s="198"/>
      <c r="Z81" s="198"/>
    </row>
    <row r="82" spans="1:27" ht="15.75">
      <c r="A82" s="9"/>
      <c r="B82" s="9"/>
      <c r="C82" s="9"/>
      <c r="D82" s="9"/>
      <c r="E82" s="9"/>
      <c r="F82" s="9"/>
      <c r="G82" s="9"/>
      <c r="H82" s="18"/>
      <c r="I82" s="18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186"/>
    </row>
    <row r="83" spans="1:27" ht="15">
      <c r="A83" s="19"/>
      <c r="B83" s="19"/>
      <c r="C83" s="19"/>
      <c r="D83" s="19"/>
      <c r="E83" s="10"/>
      <c r="F83" s="19"/>
      <c r="G83" s="19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186"/>
    </row>
    <row r="84" spans="1:27" ht="15.75" thickBot="1">
      <c r="A84" s="11"/>
      <c r="B84" s="11"/>
      <c r="C84" s="11"/>
      <c r="D84" s="11"/>
      <c r="E84" s="2"/>
      <c r="F84" s="2"/>
      <c r="G84" s="11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186"/>
    </row>
    <row r="85" spans="1:27" ht="15.75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199"/>
    </row>
    <row r="86" spans="1:27" ht="16.5" thickBot="1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200"/>
    </row>
    <row r="87" spans="1:27" ht="16.5" thickBot="1" thickTop="1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188"/>
    </row>
    <row r="88" spans="1:27" ht="15" thickTop="1">
      <c r="A88" s="15"/>
      <c r="B88" s="15"/>
      <c r="C88" s="15"/>
      <c r="D88" s="15"/>
      <c r="E88" s="14"/>
      <c r="F88" s="14"/>
      <c r="G88" s="15"/>
      <c r="H88" s="14"/>
      <c r="I88" s="16"/>
      <c r="J88" s="15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6"/>
    </row>
    <row r="89" spans="1:27" ht="14.25">
      <c r="A89" s="14"/>
      <c r="B89" s="14"/>
      <c r="C89" s="14"/>
      <c r="D89" s="14"/>
      <c r="E89" s="14"/>
      <c r="F89" s="14"/>
      <c r="G89" s="14"/>
      <c r="H89" s="14"/>
      <c r="I89" s="16"/>
      <c r="J89" s="14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6"/>
    </row>
    <row r="90" spans="1:27" ht="14.25">
      <c r="A90" s="14"/>
      <c r="B90" s="14"/>
      <c r="C90" s="14"/>
      <c r="D90" s="14"/>
      <c r="E90" s="14"/>
      <c r="F90" s="14"/>
      <c r="G90" s="14"/>
      <c r="H90" s="14"/>
      <c r="I90" s="16"/>
      <c r="J90" s="14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6"/>
    </row>
    <row r="91" spans="1:27" ht="14.25">
      <c r="A91" s="14"/>
      <c r="B91" s="14"/>
      <c r="C91" s="14"/>
      <c r="D91" s="14"/>
      <c r="E91" s="14"/>
      <c r="F91" s="14"/>
      <c r="G91" s="14"/>
      <c r="H91" s="14"/>
      <c r="I91" s="16"/>
      <c r="J91" s="14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6"/>
    </row>
    <row r="92" spans="1:27" ht="14.25">
      <c r="A92" s="14"/>
      <c r="B92" s="14"/>
      <c r="C92" s="14"/>
      <c r="D92" s="14"/>
      <c r="E92" s="14"/>
      <c r="F92" s="14"/>
      <c r="G92" s="14"/>
      <c r="H92" s="14"/>
      <c r="I92" s="16"/>
      <c r="J92" s="14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6"/>
    </row>
    <row r="93" spans="1:27" ht="14.25">
      <c r="A93" s="14"/>
      <c r="B93" s="14"/>
      <c r="C93" s="14"/>
      <c r="D93" s="14"/>
      <c r="E93" s="14"/>
      <c r="F93" s="14"/>
      <c r="G93" s="14"/>
      <c r="H93" s="14"/>
      <c r="I93" s="16"/>
      <c r="J93" s="14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6"/>
    </row>
    <row r="94" spans="1:27" ht="14.25">
      <c r="A94" s="14"/>
      <c r="B94" s="14"/>
      <c r="C94" s="14"/>
      <c r="D94" s="14"/>
      <c r="E94" s="14"/>
      <c r="F94" s="14"/>
      <c r="G94" s="14"/>
      <c r="H94" s="14"/>
      <c r="I94" s="16"/>
      <c r="J94" s="14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6"/>
    </row>
    <row r="95" spans="1:27" ht="14.25">
      <c r="A95" s="14"/>
      <c r="B95" s="14"/>
      <c r="C95" s="14"/>
      <c r="D95" s="14"/>
      <c r="E95" s="14"/>
      <c r="F95" s="14"/>
      <c r="G95" s="14"/>
      <c r="H95" s="14"/>
      <c r="I95" s="16"/>
      <c r="J95" s="14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6"/>
    </row>
    <row r="96" spans="1:27" ht="14.25">
      <c r="A96" s="14"/>
      <c r="B96" s="14"/>
      <c r="C96" s="14"/>
      <c r="D96" s="14"/>
      <c r="E96" s="14"/>
      <c r="F96" s="14"/>
      <c r="G96" s="14"/>
      <c r="H96" s="14"/>
      <c r="I96" s="16"/>
      <c r="J96" s="14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6"/>
    </row>
    <row r="97" spans="1:27" ht="14.25">
      <c r="A97" s="14"/>
      <c r="B97" s="14"/>
      <c r="C97" s="14"/>
      <c r="D97" s="14"/>
      <c r="E97" s="14"/>
      <c r="F97" s="14"/>
      <c r="G97" s="14"/>
      <c r="H97" s="14"/>
      <c r="I97" s="16"/>
      <c r="J97" s="14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6"/>
    </row>
    <row r="98" spans="1:27" ht="14.25">
      <c r="A98" s="14"/>
      <c r="B98" s="14"/>
      <c r="C98" s="14"/>
      <c r="D98" s="14"/>
      <c r="E98" s="14"/>
      <c r="F98" s="14"/>
      <c r="G98" s="14"/>
      <c r="H98" s="14"/>
      <c r="I98" s="16"/>
      <c r="J98" s="14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6"/>
    </row>
    <row r="99" spans="1:27" ht="14.25">
      <c r="A99" s="14"/>
      <c r="B99" s="14"/>
      <c r="C99" s="14"/>
      <c r="D99" s="14"/>
      <c r="E99" s="14"/>
      <c r="F99" s="14"/>
      <c r="G99" s="14"/>
      <c r="H99" s="14"/>
      <c r="I99" s="16"/>
      <c r="J99" s="14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6"/>
    </row>
    <row r="100" spans="1:27" ht="14.25">
      <c r="A100" s="14"/>
      <c r="B100" s="14"/>
      <c r="C100" s="14"/>
      <c r="D100" s="14"/>
      <c r="E100" s="14"/>
      <c r="F100" s="14"/>
      <c r="G100" s="14"/>
      <c r="H100" s="14"/>
      <c r="I100" s="16"/>
      <c r="J100" s="14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6"/>
    </row>
    <row r="101" spans="1:27" ht="14.25">
      <c r="A101" s="14"/>
      <c r="B101" s="14"/>
      <c r="C101" s="14"/>
      <c r="D101" s="14"/>
      <c r="E101" s="14"/>
      <c r="F101" s="14"/>
      <c r="G101" s="14"/>
      <c r="H101" s="14"/>
      <c r="I101" s="16"/>
      <c r="J101" s="14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6"/>
    </row>
    <row r="102" spans="1:27" ht="14.25">
      <c r="A102" s="14"/>
      <c r="B102" s="14"/>
      <c r="C102" s="14"/>
      <c r="D102" s="14"/>
      <c r="E102" s="14"/>
      <c r="F102" s="14"/>
      <c r="G102" s="14"/>
      <c r="H102" s="14"/>
      <c r="I102" s="16"/>
      <c r="J102" s="14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6"/>
    </row>
    <row r="103" spans="1:27" ht="14.25">
      <c r="A103" s="14"/>
      <c r="B103" s="14"/>
      <c r="C103" s="14"/>
      <c r="D103" s="14"/>
      <c r="E103" s="14"/>
      <c r="F103" s="14"/>
      <c r="G103" s="14"/>
      <c r="H103" s="14"/>
      <c r="I103" s="16"/>
      <c r="J103" s="14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6"/>
    </row>
    <row r="104" spans="1:27" ht="14.25">
      <c r="A104" s="14"/>
      <c r="B104" s="14"/>
      <c r="C104" s="14"/>
      <c r="D104" s="14"/>
      <c r="E104" s="14"/>
      <c r="F104" s="14"/>
      <c r="G104" s="14"/>
      <c r="H104" s="14"/>
      <c r="I104" s="16"/>
      <c r="J104" s="14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6"/>
    </row>
    <row r="105" spans="1:27" ht="14.25">
      <c r="A105" s="14"/>
      <c r="B105" s="14"/>
      <c r="C105" s="14"/>
      <c r="D105" s="14"/>
      <c r="E105" s="14"/>
      <c r="F105" s="14"/>
      <c r="G105" s="14"/>
      <c r="H105" s="14"/>
      <c r="I105" s="16"/>
      <c r="J105" s="14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6"/>
    </row>
    <row r="106" spans="1:27" ht="14.25">
      <c r="A106" s="14"/>
      <c r="B106" s="14"/>
      <c r="C106" s="14"/>
      <c r="D106" s="14"/>
      <c r="E106" s="14"/>
      <c r="F106" s="14"/>
      <c r="G106" s="14"/>
      <c r="H106" s="14"/>
      <c r="I106" s="16"/>
      <c r="J106" s="14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6"/>
    </row>
    <row r="107" spans="1:27" ht="14.25">
      <c r="A107" s="14"/>
      <c r="B107" s="14"/>
      <c r="C107" s="14"/>
      <c r="D107" s="14"/>
      <c r="E107" s="14"/>
      <c r="F107" s="14"/>
      <c r="G107" s="14"/>
      <c r="H107" s="14"/>
      <c r="I107" s="16"/>
      <c r="J107" s="14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6"/>
    </row>
    <row r="108" spans="1:27" ht="14.25">
      <c r="A108" s="14"/>
      <c r="B108" s="14"/>
      <c r="C108" s="14"/>
      <c r="D108" s="14"/>
      <c r="E108" s="14"/>
      <c r="F108" s="14"/>
      <c r="G108" s="14"/>
      <c r="H108" s="14"/>
      <c r="I108" s="16"/>
      <c r="J108" s="14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6"/>
    </row>
    <row r="109" spans="1:27" ht="14.25">
      <c r="A109" s="14"/>
      <c r="B109" s="14"/>
      <c r="C109" s="14"/>
      <c r="D109" s="14"/>
      <c r="E109" s="14"/>
      <c r="F109" s="14"/>
      <c r="G109" s="14"/>
      <c r="H109" s="14"/>
      <c r="I109" s="16"/>
      <c r="J109" s="14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6"/>
    </row>
    <row r="110" spans="1:27" ht="14.25">
      <c r="A110" s="14"/>
      <c r="B110" s="14"/>
      <c r="C110" s="14"/>
      <c r="D110" s="14"/>
      <c r="E110" s="14"/>
      <c r="F110" s="14"/>
      <c r="G110" s="14"/>
      <c r="H110" s="14"/>
      <c r="I110" s="16"/>
      <c r="J110" s="14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6"/>
    </row>
    <row r="111" spans="1:27" ht="15" thickBot="1">
      <c r="A111" s="14"/>
      <c r="B111" s="14"/>
      <c r="C111" s="14"/>
      <c r="D111" s="14"/>
      <c r="E111" s="14"/>
      <c r="F111" s="14"/>
      <c r="G111" s="14"/>
      <c r="H111" s="14"/>
      <c r="I111" s="16"/>
      <c r="J111" s="14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6"/>
    </row>
    <row r="112" spans="1:27" ht="15" thickBot="1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7"/>
    </row>
    <row r="113" spans="1:26" ht="12.75">
      <c r="A113" s="198"/>
      <c r="B113" s="198"/>
      <c r="C113" s="198"/>
      <c r="D113" s="198"/>
      <c r="E113" s="198"/>
      <c r="F113" s="198"/>
      <c r="G113" s="198"/>
      <c r="H113" s="198"/>
      <c r="I113" s="198"/>
      <c r="J113" s="198"/>
      <c r="K113" s="198"/>
      <c r="L113" s="198"/>
      <c r="M113" s="198"/>
      <c r="N113" s="198"/>
      <c r="O113" s="198"/>
      <c r="P113" s="198"/>
      <c r="Q113" s="198"/>
      <c r="R113" s="198"/>
      <c r="S113" s="198"/>
      <c r="T113" s="198"/>
      <c r="U113" s="198"/>
      <c r="V113" s="198"/>
      <c r="W113" s="198"/>
      <c r="X113" s="198"/>
      <c r="Y113" s="198"/>
      <c r="Z113" s="198"/>
    </row>
    <row r="114" spans="1:26" ht="12.75">
      <c r="A114" s="198"/>
      <c r="B114" s="198"/>
      <c r="C114" s="198"/>
      <c r="D114" s="198"/>
      <c r="E114" s="198"/>
      <c r="F114" s="198"/>
      <c r="G114" s="198"/>
      <c r="H114" s="198"/>
      <c r="I114" s="198"/>
      <c r="J114" s="198"/>
      <c r="K114" s="198"/>
      <c r="L114" s="198"/>
      <c r="M114" s="198"/>
      <c r="N114" s="198"/>
      <c r="O114" s="198"/>
      <c r="P114" s="198"/>
      <c r="Q114" s="198"/>
      <c r="R114" s="198"/>
      <c r="S114" s="198"/>
      <c r="T114" s="198"/>
      <c r="U114" s="198"/>
      <c r="V114" s="198"/>
      <c r="W114" s="198"/>
      <c r="X114" s="198"/>
      <c r="Y114" s="198"/>
      <c r="Z114" s="198"/>
    </row>
    <row r="115" spans="1:26" ht="12.75">
      <c r="A115" s="198"/>
      <c r="B115" s="198"/>
      <c r="C115" s="198"/>
      <c r="D115" s="198"/>
      <c r="E115" s="198"/>
      <c r="F115" s="198"/>
      <c r="G115" s="198"/>
      <c r="H115" s="198"/>
      <c r="I115" s="198"/>
      <c r="J115" s="198"/>
      <c r="K115" s="198"/>
      <c r="L115" s="198"/>
      <c r="M115" s="198"/>
      <c r="N115" s="198"/>
      <c r="O115" s="198"/>
      <c r="P115" s="198"/>
      <c r="Q115" s="198"/>
      <c r="R115" s="198"/>
      <c r="S115" s="198"/>
      <c r="T115" s="198"/>
      <c r="U115" s="198"/>
      <c r="V115" s="198"/>
      <c r="W115" s="198"/>
      <c r="X115" s="198"/>
      <c r="Y115" s="198"/>
      <c r="Z115" s="198"/>
    </row>
    <row r="116" spans="1:26" ht="12.75">
      <c r="A116" s="198"/>
      <c r="B116" s="198"/>
      <c r="C116" s="198"/>
      <c r="D116" s="198"/>
      <c r="E116" s="198"/>
      <c r="F116" s="198"/>
      <c r="G116" s="198"/>
      <c r="H116" s="198"/>
      <c r="I116" s="198"/>
      <c r="J116" s="198"/>
      <c r="K116" s="198"/>
      <c r="L116" s="198"/>
      <c r="M116" s="198"/>
      <c r="N116" s="198"/>
      <c r="O116" s="198"/>
      <c r="P116" s="198"/>
      <c r="Q116" s="198"/>
      <c r="R116" s="198"/>
      <c r="S116" s="198"/>
      <c r="T116" s="198"/>
      <c r="U116" s="198"/>
      <c r="V116" s="198"/>
      <c r="W116" s="198"/>
      <c r="X116" s="198"/>
      <c r="Y116" s="198"/>
      <c r="Z116" s="198"/>
    </row>
    <row r="117" spans="1:26" ht="12.75">
      <c r="A117" s="198"/>
      <c r="B117" s="198"/>
      <c r="C117" s="198"/>
      <c r="D117" s="198"/>
      <c r="E117" s="198"/>
      <c r="F117" s="198"/>
      <c r="G117" s="198"/>
      <c r="H117" s="198"/>
      <c r="I117" s="198"/>
      <c r="J117" s="198"/>
      <c r="K117" s="198"/>
      <c r="L117" s="198"/>
      <c r="M117" s="198"/>
      <c r="N117" s="198"/>
      <c r="O117" s="198"/>
      <c r="P117" s="198"/>
      <c r="Q117" s="198"/>
      <c r="R117" s="198"/>
      <c r="S117" s="198"/>
      <c r="T117" s="198"/>
      <c r="U117" s="198"/>
      <c r="V117" s="198"/>
      <c r="W117" s="198"/>
      <c r="X117" s="198"/>
      <c r="Y117" s="198"/>
      <c r="Z117" s="198"/>
    </row>
    <row r="118" spans="1:26" ht="12.75">
      <c r="A118" s="201"/>
      <c r="B118" s="201"/>
      <c r="C118" s="201"/>
      <c r="D118" s="201"/>
      <c r="G118" s="201"/>
      <c r="H118" s="201"/>
      <c r="I118" s="201"/>
      <c r="J118" s="201"/>
      <c r="K118" s="201"/>
      <c r="L118" s="201"/>
      <c r="M118" s="201"/>
      <c r="N118" s="201"/>
      <c r="O118" s="201"/>
      <c r="P118" s="201"/>
      <c r="Q118" s="201"/>
      <c r="R118" s="201"/>
      <c r="S118" s="201"/>
      <c r="T118" s="201"/>
      <c r="U118" s="201"/>
      <c r="V118" s="198"/>
      <c r="W118" s="201"/>
      <c r="X118" s="201"/>
      <c r="Y118" s="201"/>
      <c r="Z118" s="201"/>
    </row>
    <row r="119" spans="1:26" ht="12.75">
      <c r="A119" s="201"/>
      <c r="B119" s="201"/>
      <c r="C119" s="201"/>
      <c r="D119" s="201"/>
      <c r="G119" s="201"/>
      <c r="H119" s="201"/>
      <c r="I119" s="201"/>
      <c r="J119" s="201"/>
      <c r="K119" s="201"/>
      <c r="L119" s="201"/>
      <c r="M119" s="201"/>
      <c r="N119" s="201"/>
      <c r="O119" s="201"/>
      <c r="P119" s="201"/>
      <c r="Q119" s="201"/>
      <c r="R119" s="201"/>
      <c r="S119" s="201"/>
      <c r="T119" s="201"/>
      <c r="U119" s="201"/>
      <c r="V119" s="198"/>
      <c r="W119" s="201"/>
      <c r="X119" s="201"/>
      <c r="Y119" s="201"/>
      <c r="Z119" s="201"/>
    </row>
    <row r="120" spans="1:26" ht="12.75">
      <c r="A120" s="201"/>
      <c r="B120" s="201"/>
      <c r="C120" s="201"/>
      <c r="D120" s="201"/>
      <c r="G120" s="201"/>
      <c r="H120" s="201"/>
      <c r="I120" s="201"/>
      <c r="J120" s="201"/>
      <c r="K120" s="201"/>
      <c r="L120" s="201"/>
      <c r="M120" s="201"/>
      <c r="N120" s="201"/>
      <c r="O120" s="201"/>
      <c r="P120" s="201"/>
      <c r="Q120" s="201"/>
      <c r="R120" s="201"/>
      <c r="S120" s="201"/>
      <c r="T120" s="201"/>
      <c r="U120" s="201"/>
      <c r="V120" s="198"/>
      <c r="W120" s="201"/>
      <c r="X120" s="201"/>
      <c r="Y120" s="201"/>
      <c r="Z120" s="201"/>
    </row>
    <row r="121" spans="1:26" ht="12.75">
      <c r="A121" s="201"/>
      <c r="B121" s="201"/>
      <c r="C121" s="201"/>
      <c r="D121" s="201"/>
      <c r="G121" s="201"/>
      <c r="H121" s="201"/>
      <c r="I121" s="201"/>
      <c r="J121" s="201"/>
      <c r="K121" s="201"/>
      <c r="L121" s="201"/>
      <c r="M121" s="201"/>
      <c r="N121" s="201"/>
      <c r="O121" s="201"/>
      <c r="P121" s="201"/>
      <c r="Q121" s="201"/>
      <c r="R121" s="201"/>
      <c r="S121" s="201"/>
      <c r="T121" s="201"/>
      <c r="U121" s="201"/>
      <c r="V121" s="198"/>
      <c r="W121" s="201"/>
      <c r="X121" s="201"/>
      <c r="Y121" s="201"/>
      <c r="Z121" s="201"/>
    </row>
    <row r="122" spans="1:26" ht="12.75">
      <c r="A122" s="201"/>
      <c r="B122" s="201"/>
      <c r="C122" s="201"/>
      <c r="D122" s="201"/>
      <c r="G122" s="201"/>
      <c r="H122" s="201"/>
      <c r="I122" s="201"/>
      <c r="J122" s="201"/>
      <c r="K122" s="201"/>
      <c r="L122" s="201"/>
      <c r="M122" s="201"/>
      <c r="N122" s="201"/>
      <c r="O122" s="201"/>
      <c r="P122" s="201"/>
      <c r="Q122" s="201"/>
      <c r="R122" s="201"/>
      <c r="S122" s="201"/>
      <c r="T122" s="201"/>
      <c r="U122" s="201"/>
      <c r="V122" s="198"/>
      <c r="W122" s="201"/>
      <c r="X122" s="201"/>
      <c r="Y122" s="201"/>
      <c r="Z122" s="201"/>
    </row>
    <row r="123" spans="1:26" ht="12.75">
      <c r="A123" s="201"/>
      <c r="B123" s="201"/>
      <c r="C123" s="201"/>
      <c r="D123" s="201"/>
      <c r="G123" s="201"/>
      <c r="H123" s="201"/>
      <c r="I123" s="201"/>
      <c r="J123" s="201"/>
      <c r="K123" s="201"/>
      <c r="L123" s="201"/>
      <c r="M123" s="201"/>
      <c r="N123" s="201"/>
      <c r="O123" s="201"/>
      <c r="P123" s="201"/>
      <c r="Q123" s="201"/>
      <c r="R123" s="201"/>
      <c r="S123" s="201"/>
      <c r="T123" s="201"/>
      <c r="U123" s="201"/>
      <c r="V123" s="198"/>
      <c r="W123" s="201"/>
      <c r="X123" s="201"/>
      <c r="Y123" s="201"/>
      <c r="Z123" s="201"/>
    </row>
    <row r="124" spans="1:26" ht="12.75">
      <c r="A124" s="201"/>
      <c r="B124" s="201"/>
      <c r="C124" s="201"/>
      <c r="D124" s="201"/>
      <c r="G124" s="201"/>
      <c r="H124" s="201"/>
      <c r="I124" s="201"/>
      <c r="J124" s="201"/>
      <c r="K124" s="201"/>
      <c r="L124" s="201"/>
      <c r="M124" s="201"/>
      <c r="N124" s="201"/>
      <c r="O124" s="201"/>
      <c r="P124" s="201"/>
      <c r="Q124" s="201"/>
      <c r="R124" s="201"/>
      <c r="S124" s="201"/>
      <c r="T124" s="201"/>
      <c r="U124" s="201"/>
      <c r="V124" s="198"/>
      <c r="W124" s="201"/>
      <c r="X124" s="201"/>
      <c r="Y124" s="201"/>
      <c r="Z124" s="201"/>
    </row>
    <row r="125" spans="1:26" ht="12.75">
      <c r="A125" s="201"/>
      <c r="B125" s="201"/>
      <c r="C125" s="201"/>
      <c r="D125" s="201"/>
      <c r="G125" s="201"/>
      <c r="H125" s="201"/>
      <c r="I125" s="201"/>
      <c r="J125" s="201"/>
      <c r="K125" s="201"/>
      <c r="L125" s="201"/>
      <c r="M125" s="201"/>
      <c r="N125" s="201"/>
      <c r="O125" s="201"/>
      <c r="P125" s="201"/>
      <c r="Q125" s="201"/>
      <c r="R125" s="201"/>
      <c r="S125" s="201"/>
      <c r="T125" s="201"/>
      <c r="U125" s="201"/>
      <c r="V125" s="198"/>
      <c r="W125" s="201"/>
      <c r="X125" s="201"/>
      <c r="Y125" s="201"/>
      <c r="Z125" s="201"/>
    </row>
    <row r="126" spans="1:26" ht="12.75">
      <c r="A126" s="201"/>
      <c r="B126" s="201"/>
      <c r="C126" s="201"/>
      <c r="D126" s="201"/>
      <c r="G126" s="201"/>
      <c r="H126" s="201"/>
      <c r="I126" s="201"/>
      <c r="J126" s="201"/>
      <c r="K126" s="201"/>
      <c r="L126" s="201"/>
      <c r="M126" s="201"/>
      <c r="N126" s="201"/>
      <c r="O126" s="201"/>
      <c r="P126" s="201"/>
      <c r="Q126" s="201"/>
      <c r="R126" s="201"/>
      <c r="S126" s="201"/>
      <c r="T126" s="201"/>
      <c r="U126" s="201"/>
      <c r="V126" s="198"/>
      <c r="W126" s="201"/>
      <c r="X126" s="201"/>
      <c r="Y126" s="201"/>
      <c r="Z126" s="201"/>
    </row>
    <row r="127" spans="1:26" ht="12.75">
      <c r="A127" s="201"/>
      <c r="B127" s="201"/>
      <c r="C127" s="201"/>
      <c r="D127" s="201"/>
      <c r="G127" s="201"/>
      <c r="H127" s="201"/>
      <c r="I127" s="201"/>
      <c r="J127" s="201"/>
      <c r="K127" s="201"/>
      <c r="L127" s="201"/>
      <c r="M127" s="201"/>
      <c r="N127" s="201"/>
      <c r="O127" s="201"/>
      <c r="P127" s="201"/>
      <c r="Q127" s="201"/>
      <c r="R127" s="201"/>
      <c r="S127" s="201"/>
      <c r="T127" s="201"/>
      <c r="U127" s="201"/>
      <c r="V127" s="198"/>
      <c r="W127" s="201"/>
      <c r="X127" s="201"/>
      <c r="Y127" s="201"/>
      <c r="Z127" s="201"/>
    </row>
    <row r="128" spans="1:26" ht="12.75">
      <c r="A128" s="201"/>
      <c r="B128" s="201"/>
      <c r="C128" s="201"/>
      <c r="D128" s="201"/>
      <c r="G128" s="201"/>
      <c r="H128" s="201"/>
      <c r="I128" s="201"/>
      <c r="J128" s="201"/>
      <c r="K128" s="201"/>
      <c r="L128" s="201"/>
      <c r="M128" s="201"/>
      <c r="N128" s="201"/>
      <c r="O128" s="201"/>
      <c r="P128" s="201"/>
      <c r="Q128" s="201"/>
      <c r="R128" s="201"/>
      <c r="S128" s="201"/>
      <c r="T128" s="201"/>
      <c r="U128" s="201"/>
      <c r="V128" s="198"/>
      <c r="W128" s="201"/>
      <c r="X128" s="201"/>
      <c r="Y128" s="201"/>
      <c r="Z128" s="201"/>
    </row>
    <row r="129" spans="1:26" ht="12.75">
      <c r="A129" s="201"/>
      <c r="B129" s="201"/>
      <c r="C129" s="201"/>
      <c r="D129" s="201"/>
      <c r="G129" s="201"/>
      <c r="H129" s="201"/>
      <c r="I129" s="201"/>
      <c r="J129" s="201"/>
      <c r="K129" s="201"/>
      <c r="L129" s="201"/>
      <c r="M129" s="201"/>
      <c r="N129" s="201"/>
      <c r="O129" s="201"/>
      <c r="P129" s="201"/>
      <c r="Q129" s="201"/>
      <c r="R129" s="201"/>
      <c r="S129" s="201"/>
      <c r="T129" s="201"/>
      <c r="U129" s="201"/>
      <c r="V129" s="198"/>
      <c r="W129" s="201"/>
      <c r="X129" s="201"/>
      <c r="Y129" s="201"/>
      <c r="Z129" s="201"/>
    </row>
    <row r="130" spans="1:26" ht="12.75">
      <c r="A130" s="201"/>
      <c r="B130" s="201"/>
      <c r="C130" s="201"/>
      <c r="D130" s="201"/>
      <c r="G130" s="201"/>
      <c r="H130" s="201"/>
      <c r="I130" s="201"/>
      <c r="J130" s="201"/>
      <c r="K130" s="201"/>
      <c r="L130" s="201"/>
      <c r="M130" s="201"/>
      <c r="N130" s="201"/>
      <c r="O130" s="201"/>
      <c r="P130" s="201"/>
      <c r="Q130" s="201"/>
      <c r="R130" s="201"/>
      <c r="S130" s="201"/>
      <c r="T130" s="201"/>
      <c r="U130" s="201"/>
      <c r="V130" s="198"/>
      <c r="W130" s="201"/>
      <c r="X130" s="201"/>
      <c r="Y130" s="201"/>
      <c r="Z130" s="201"/>
    </row>
    <row r="131" spans="1:26" ht="12.75">
      <c r="A131" s="201"/>
      <c r="B131" s="201"/>
      <c r="C131" s="201"/>
      <c r="D131" s="201"/>
      <c r="G131" s="201"/>
      <c r="H131" s="201"/>
      <c r="I131" s="201"/>
      <c r="J131" s="201"/>
      <c r="K131" s="201"/>
      <c r="L131" s="201"/>
      <c r="M131" s="201"/>
      <c r="N131" s="201"/>
      <c r="O131" s="201"/>
      <c r="P131" s="201"/>
      <c r="Q131" s="201"/>
      <c r="R131" s="201"/>
      <c r="S131" s="201"/>
      <c r="T131" s="201"/>
      <c r="U131" s="201"/>
      <c r="V131" s="198"/>
      <c r="W131" s="201"/>
      <c r="X131" s="201"/>
      <c r="Y131" s="201"/>
      <c r="Z131" s="201"/>
    </row>
    <row r="132" spans="1:26" ht="12.75">
      <c r="A132" s="201"/>
      <c r="B132" s="201"/>
      <c r="C132" s="201"/>
      <c r="D132" s="201"/>
      <c r="G132" s="201"/>
      <c r="H132" s="201"/>
      <c r="I132" s="201"/>
      <c r="J132" s="201"/>
      <c r="K132" s="201"/>
      <c r="L132" s="201"/>
      <c r="M132" s="201"/>
      <c r="N132" s="201"/>
      <c r="O132" s="201"/>
      <c r="P132" s="201"/>
      <c r="Q132" s="201"/>
      <c r="R132" s="201"/>
      <c r="S132" s="201"/>
      <c r="T132" s="201"/>
      <c r="U132" s="201"/>
      <c r="V132" s="198"/>
      <c r="W132" s="201"/>
      <c r="X132" s="201"/>
      <c r="Y132" s="201"/>
      <c r="Z132" s="201"/>
    </row>
    <row r="133" spans="1:26" ht="12.75">
      <c r="A133" s="201"/>
      <c r="B133" s="201"/>
      <c r="C133" s="201"/>
      <c r="D133" s="201"/>
      <c r="G133" s="201"/>
      <c r="H133" s="201"/>
      <c r="I133" s="201"/>
      <c r="J133" s="201"/>
      <c r="K133" s="201"/>
      <c r="L133" s="201"/>
      <c r="M133" s="201"/>
      <c r="N133" s="201"/>
      <c r="O133" s="201"/>
      <c r="P133" s="201"/>
      <c r="Q133" s="201"/>
      <c r="R133" s="201"/>
      <c r="S133" s="201"/>
      <c r="T133" s="201"/>
      <c r="U133" s="201"/>
      <c r="V133" s="198"/>
      <c r="W133" s="201"/>
      <c r="X133" s="201"/>
      <c r="Y133" s="201"/>
      <c r="Z133" s="201"/>
    </row>
    <row r="134" spans="1:26" ht="12.75">
      <c r="A134" s="201"/>
      <c r="B134" s="201"/>
      <c r="C134" s="201"/>
      <c r="D134" s="201"/>
      <c r="G134" s="201"/>
      <c r="H134" s="201"/>
      <c r="I134" s="201"/>
      <c r="J134" s="201"/>
      <c r="K134" s="201"/>
      <c r="L134" s="201"/>
      <c r="M134" s="201"/>
      <c r="N134" s="201"/>
      <c r="O134" s="201"/>
      <c r="P134" s="201"/>
      <c r="Q134" s="201"/>
      <c r="R134" s="201"/>
      <c r="S134" s="201"/>
      <c r="T134" s="201"/>
      <c r="U134" s="201"/>
      <c r="V134" s="198"/>
      <c r="W134" s="201"/>
      <c r="X134" s="201"/>
      <c r="Y134" s="201"/>
      <c r="Z134" s="201"/>
    </row>
    <row r="135" spans="1:26" ht="12.75">
      <c r="A135" s="201"/>
      <c r="B135" s="201"/>
      <c r="C135" s="201"/>
      <c r="D135" s="201"/>
      <c r="G135" s="201"/>
      <c r="H135" s="201"/>
      <c r="I135" s="201"/>
      <c r="J135" s="201"/>
      <c r="K135" s="201"/>
      <c r="L135" s="201"/>
      <c r="M135" s="201"/>
      <c r="N135" s="201"/>
      <c r="O135" s="201"/>
      <c r="P135" s="201"/>
      <c r="Q135" s="201"/>
      <c r="R135" s="201"/>
      <c r="S135" s="201"/>
      <c r="T135" s="201"/>
      <c r="U135" s="201"/>
      <c r="V135" s="198"/>
      <c r="W135" s="201"/>
      <c r="X135" s="201"/>
      <c r="Y135" s="201"/>
      <c r="Z135" s="201"/>
    </row>
    <row r="136" spans="1:26" ht="12.75">
      <c r="A136" s="201"/>
      <c r="B136" s="201"/>
      <c r="C136" s="201"/>
      <c r="D136" s="201"/>
      <c r="G136" s="201"/>
      <c r="H136" s="201"/>
      <c r="I136" s="201"/>
      <c r="J136" s="201"/>
      <c r="K136" s="201"/>
      <c r="L136" s="201"/>
      <c r="M136" s="201"/>
      <c r="N136" s="201"/>
      <c r="O136" s="201"/>
      <c r="P136" s="201"/>
      <c r="Q136" s="201"/>
      <c r="R136" s="201"/>
      <c r="S136" s="201"/>
      <c r="T136" s="201"/>
      <c r="U136" s="201"/>
      <c r="V136" s="198"/>
      <c r="W136" s="201"/>
      <c r="X136" s="201"/>
      <c r="Y136" s="201"/>
      <c r="Z136" s="201"/>
    </row>
    <row r="137" spans="1:26" ht="12.75">
      <c r="A137" s="201"/>
      <c r="B137" s="201"/>
      <c r="C137" s="201"/>
      <c r="D137" s="201"/>
      <c r="G137" s="201"/>
      <c r="H137" s="201"/>
      <c r="I137" s="201"/>
      <c r="J137" s="201"/>
      <c r="K137" s="201"/>
      <c r="L137" s="201"/>
      <c r="M137" s="201"/>
      <c r="N137" s="201"/>
      <c r="O137" s="201"/>
      <c r="P137" s="201"/>
      <c r="Q137" s="201"/>
      <c r="R137" s="201"/>
      <c r="S137" s="201"/>
      <c r="T137" s="201"/>
      <c r="U137" s="201"/>
      <c r="V137" s="198"/>
      <c r="W137" s="201"/>
      <c r="X137" s="201"/>
      <c r="Y137" s="201"/>
      <c r="Z137" s="201"/>
    </row>
    <row r="138" spans="1:26" ht="12.75">
      <c r="A138" s="201"/>
      <c r="B138" s="201"/>
      <c r="C138" s="201"/>
      <c r="D138" s="201"/>
      <c r="G138" s="201"/>
      <c r="H138" s="201"/>
      <c r="I138" s="201"/>
      <c r="J138" s="201"/>
      <c r="K138" s="201"/>
      <c r="L138" s="201"/>
      <c r="M138" s="201"/>
      <c r="N138" s="201"/>
      <c r="O138" s="201"/>
      <c r="P138" s="201"/>
      <c r="Q138" s="201"/>
      <c r="R138" s="201"/>
      <c r="S138" s="201"/>
      <c r="T138" s="201"/>
      <c r="U138" s="201"/>
      <c r="V138" s="198"/>
      <c r="W138" s="201"/>
      <c r="X138" s="201"/>
      <c r="Y138" s="201"/>
      <c r="Z138" s="201"/>
    </row>
    <row r="139" spans="1:26" ht="12.75">
      <c r="A139" s="201"/>
      <c r="B139" s="201"/>
      <c r="C139" s="201"/>
      <c r="D139" s="201"/>
      <c r="G139" s="201"/>
      <c r="H139" s="201"/>
      <c r="I139" s="201"/>
      <c r="J139" s="201"/>
      <c r="K139" s="201"/>
      <c r="L139" s="201"/>
      <c r="M139" s="201"/>
      <c r="N139" s="201"/>
      <c r="O139" s="201"/>
      <c r="P139" s="201"/>
      <c r="Q139" s="201"/>
      <c r="R139" s="201"/>
      <c r="S139" s="201"/>
      <c r="T139" s="201"/>
      <c r="U139" s="201"/>
      <c r="V139" s="198"/>
      <c r="W139" s="201"/>
      <c r="X139" s="201"/>
      <c r="Y139" s="201"/>
      <c r="Z139" s="201"/>
    </row>
    <row r="140" spans="1:26" ht="12.75">
      <c r="A140" s="201"/>
      <c r="B140" s="201"/>
      <c r="C140" s="201"/>
      <c r="D140" s="201"/>
      <c r="G140" s="201"/>
      <c r="H140" s="201"/>
      <c r="I140" s="201"/>
      <c r="J140" s="201"/>
      <c r="K140" s="201"/>
      <c r="L140" s="201"/>
      <c r="M140" s="201"/>
      <c r="N140" s="201"/>
      <c r="O140" s="201"/>
      <c r="P140" s="201"/>
      <c r="Q140" s="201"/>
      <c r="R140" s="201"/>
      <c r="S140" s="201"/>
      <c r="T140" s="201"/>
      <c r="U140" s="201"/>
      <c r="V140" s="198"/>
      <c r="W140" s="201"/>
      <c r="X140" s="201"/>
      <c r="Y140" s="201"/>
      <c r="Z140" s="201"/>
    </row>
    <row r="141" spans="1:26" ht="12.75">
      <c r="A141" s="201"/>
      <c r="B141" s="201"/>
      <c r="C141" s="201"/>
      <c r="D141" s="201"/>
      <c r="G141" s="201"/>
      <c r="H141" s="201"/>
      <c r="I141" s="201"/>
      <c r="J141" s="201"/>
      <c r="K141" s="201"/>
      <c r="L141" s="201"/>
      <c r="M141" s="201"/>
      <c r="N141" s="201"/>
      <c r="O141" s="201"/>
      <c r="P141" s="201"/>
      <c r="Q141" s="201"/>
      <c r="R141" s="201"/>
      <c r="S141" s="201"/>
      <c r="T141" s="201"/>
      <c r="U141" s="201"/>
      <c r="V141" s="198"/>
      <c r="W141" s="201"/>
      <c r="X141" s="201"/>
      <c r="Y141" s="201"/>
      <c r="Z141" s="201"/>
    </row>
    <row r="142" spans="1:26" ht="12.75">
      <c r="A142" s="201"/>
      <c r="B142" s="201"/>
      <c r="C142" s="201"/>
      <c r="D142" s="201"/>
      <c r="G142" s="201"/>
      <c r="H142" s="201"/>
      <c r="I142" s="201"/>
      <c r="J142" s="201"/>
      <c r="K142" s="201"/>
      <c r="L142" s="201"/>
      <c r="M142" s="201"/>
      <c r="N142" s="201"/>
      <c r="O142" s="201"/>
      <c r="P142" s="201"/>
      <c r="Q142" s="201"/>
      <c r="R142" s="201"/>
      <c r="S142" s="201"/>
      <c r="T142" s="201"/>
      <c r="U142" s="201"/>
      <c r="V142" s="198"/>
      <c r="W142" s="201"/>
      <c r="X142" s="201"/>
      <c r="Y142" s="201"/>
      <c r="Z142" s="201"/>
    </row>
    <row r="143" spans="1:26" ht="12.75">
      <c r="A143" s="201"/>
      <c r="B143" s="201"/>
      <c r="C143" s="201"/>
      <c r="D143" s="201"/>
      <c r="G143" s="201"/>
      <c r="H143" s="201"/>
      <c r="I143" s="201"/>
      <c r="J143" s="201"/>
      <c r="K143" s="201"/>
      <c r="L143" s="201"/>
      <c r="M143" s="201"/>
      <c r="N143" s="201"/>
      <c r="O143" s="201"/>
      <c r="P143" s="201"/>
      <c r="Q143" s="201"/>
      <c r="R143" s="201"/>
      <c r="S143" s="201"/>
      <c r="T143" s="201"/>
      <c r="U143" s="201"/>
      <c r="V143" s="198"/>
      <c r="W143" s="201"/>
      <c r="X143" s="201"/>
      <c r="Y143" s="201"/>
      <c r="Z143" s="201"/>
    </row>
    <row r="144" spans="1:26" ht="12.75">
      <c r="A144" s="201"/>
      <c r="B144" s="201"/>
      <c r="C144" s="201"/>
      <c r="D144" s="201"/>
      <c r="G144" s="201"/>
      <c r="H144" s="201"/>
      <c r="I144" s="201"/>
      <c r="J144" s="201"/>
      <c r="K144" s="201"/>
      <c r="L144" s="201"/>
      <c r="M144" s="201"/>
      <c r="N144" s="201"/>
      <c r="O144" s="201"/>
      <c r="P144" s="201"/>
      <c r="Q144" s="201"/>
      <c r="R144" s="201"/>
      <c r="S144" s="201"/>
      <c r="T144" s="201"/>
      <c r="U144" s="201"/>
      <c r="V144" s="198"/>
      <c r="W144" s="201"/>
      <c r="X144" s="201"/>
      <c r="Y144" s="201"/>
      <c r="Z144" s="201"/>
    </row>
    <row r="145" spans="1:26" ht="12.75">
      <c r="A145" s="201"/>
      <c r="B145" s="201"/>
      <c r="C145" s="201"/>
      <c r="D145" s="201"/>
      <c r="G145" s="201"/>
      <c r="H145" s="201"/>
      <c r="I145" s="201"/>
      <c r="J145" s="201"/>
      <c r="K145" s="201"/>
      <c r="L145" s="201"/>
      <c r="M145" s="201"/>
      <c r="N145" s="201"/>
      <c r="O145" s="201"/>
      <c r="P145" s="201"/>
      <c r="Q145" s="201"/>
      <c r="R145" s="201"/>
      <c r="S145" s="201"/>
      <c r="T145" s="201"/>
      <c r="U145" s="201"/>
      <c r="V145" s="198"/>
      <c r="W145" s="201"/>
      <c r="X145" s="201"/>
      <c r="Y145" s="201"/>
      <c r="Z145" s="201"/>
    </row>
    <row r="146" spans="1:26" ht="12.75">
      <c r="A146" s="201"/>
      <c r="B146" s="201"/>
      <c r="C146" s="201"/>
      <c r="D146" s="201"/>
      <c r="G146" s="201"/>
      <c r="H146" s="201"/>
      <c r="I146" s="201"/>
      <c r="J146" s="201"/>
      <c r="K146" s="201"/>
      <c r="L146" s="201"/>
      <c r="M146" s="201"/>
      <c r="N146" s="201"/>
      <c r="O146" s="201"/>
      <c r="P146" s="201"/>
      <c r="Q146" s="201"/>
      <c r="R146" s="201"/>
      <c r="S146" s="201"/>
      <c r="T146" s="201"/>
      <c r="U146" s="201"/>
      <c r="V146" s="198"/>
      <c r="W146" s="201"/>
      <c r="X146" s="201"/>
      <c r="Y146" s="201"/>
      <c r="Z146" s="201"/>
    </row>
    <row r="147" spans="1:26" ht="12.75">
      <c r="A147" s="201"/>
      <c r="B147" s="201"/>
      <c r="C147" s="201"/>
      <c r="D147" s="201"/>
      <c r="G147" s="201"/>
      <c r="H147" s="201"/>
      <c r="I147" s="201"/>
      <c r="J147" s="201"/>
      <c r="K147" s="201"/>
      <c r="L147" s="201"/>
      <c r="M147" s="201"/>
      <c r="N147" s="201"/>
      <c r="O147" s="201"/>
      <c r="P147" s="201"/>
      <c r="Q147" s="201"/>
      <c r="R147" s="201"/>
      <c r="S147" s="201"/>
      <c r="T147" s="201"/>
      <c r="U147" s="201"/>
      <c r="V147" s="198"/>
      <c r="W147" s="201"/>
      <c r="X147" s="201"/>
      <c r="Y147" s="201"/>
      <c r="Z147" s="201"/>
    </row>
    <row r="148" spans="1:26" ht="12.75">
      <c r="A148" s="201"/>
      <c r="B148" s="201"/>
      <c r="C148" s="201"/>
      <c r="D148" s="201"/>
      <c r="G148" s="201"/>
      <c r="H148" s="201"/>
      <c r="I148" s="201"/>
      <c r="J148" s="201"/>
      <c r="K148" s="201"/>
      <c r="L148" s="201"/>
      <c r="M148" s="201"/>
      <c r="N148" s="201"/>
      <c r="O148" s="201"/>
      <c r="P148" s="201"/>
      <c r="Q148" s="201"/>
      <c r="R148" s="201"/>
      <c r="S148" s="201"/>
      <c r="T148" s="201"/>
      <c r="U148" s="201"/>
      <c r="V148" s="198"/>
      <c r="W148" s="201"/>
      <c r="X148" s="201"/>
      <c r="Y148" s="201"/>
      <c r="Z148" s="201"/>
    </row>
    <row r="149" spans="1:26" ht="12.75">
      <c r="A149" s="201"/>
      <c r="B149" s="201"/>
      <c r="C149" s="201"/>
      <c r="D149" s="201"/>
      <c r="G149" s="201"/>
      <c r="H149" s="201"/>
      <c r="I149" s="201"/>
      <c r="J149" s="201"/>
      <c r="K149" s="201"/>
      <c r="L149" s="201"/>
      <c r="M149" s="201"/>
      <c r="N149" s="201"/>
      <c r="O149" s="201"/>
      <c r="P149" s="201"/>
      <c r="Q149" s="201"/>
      <c r="R149" s="201"/>
      <c r="S149" s="201"/>
      <c r="T149" s="201"/>
      <c r="U149" s="201"/>
      <c r="V149" s="198"/>
      <c r="W149" s="201"/>
      <c r="X149" s="201"/>
      <c r="Y149" s="201"/>
      <c r="Z149" s="201"/>
    </row>
    <row r="150" spans="1:26" ht="12.75">
      <c r="A150" s="201"/>
      <c r="B150" s="201"/>
      <c r="C150" s="201"/>
      <c r="D150" s="201"/>
      <c r="G150" s="201"/>
      <c r="H150" s="201"/>
      <c r="I150" s="201"/>
      <c r="J150" s="201"/>
      <c r="K150" s="201"/>
      <c r="L150" s="201"/>
      <c r="M150" s="201"/>
      <c r="N150" s="201"/>
      <c r="O150" s="201"/>
      <c r="P150" s="201"/>
      <c r="Q150" s="201"/>
      <c r="R150" s="201"/>
      <c r="S150" s="201"/>
      <c r="T150" s="201"/>
      <c r="U150" s="201"/>
      <c r="V150" s="198"/>
      <c r="W150" s="201"/>
      <c r="X150" s="201"/>
      <c r="Y150" s="201"/>
      <c r="Z150" s="201"/>
    </row>
    <row r="151" spans="1:26" ht="12.75">
      <c r="A151" s="201"/>
      <c r="B151" s="201"/>
      <c r="C151" s="201"/>
      <c r="D151" s="201"/>
      <c r="G151" s="201"/>
      <c r="H151" s="201"/>
      <c r="I151" s="201"/>
      <c r="J151" s="201"/>
      <c r="K151" s="201"/>
      <c r="L151" s="201"/>
      <c r="M151" s="201"/>
      <c r="N151" s="201"/>
      <c r="O151" s="201"/>
      <c r="P151" s="201"/>
      <c r="Q151" s="201"/>
      <c r="R151" s="201"/>
      <c r="S151" s="201"/>
      <c r="T151" s="201"/>
      <c r="U151" s="201"/>
      <c r="V151" s="198"/>
      <c r="W151" s="201"/>
      <c r="X151" s="201"/>
      <c r="Y151" s="201"/>
      <c r="Z151" s="201"/>
    </row>
    <row r="152" spans="1:26" ht="12.75">
      <c r="A152" s="201"/>
      <c r="B152" s="201"/>
      <c r="C152" s="201"/>
      <c r="D152" s="201"/>
      <c r="G152" s="201"/>
      <c r="H152" s="201"/>
      <c r="I152" s="201"/>
      <c r="J152" s="201"/>
      <c r="K152" s="201"/>
      <c r="L152" s="201"/>
      <c r="M152" s="201"/>
      <c r="N152" s="201"/>
      <c r="O152" s="201"/>
      <c r="P152" s="201"/>
      <c r="Q152" s="201"/>
      <c r="R152" s="201"/>
      <c r="S152" s="201"/>
      <c r="T152" s="201"/>
      <c r="U152" s="201"/>
      <c r="V152" s="198"/>
      <c r="W152" s="201"/>
      <c r="X152" s="201"/>
      <c r="Y152" s="201"/>
      <c r="Z152" s="201"/>
    </row>
    <row r="153" spans="1:26" ht="12.75">
      <c r="A153" s="201"/>
      <c r="B153" s="201"/>
      <c r="C153" s="201"/>
      <c r="D153" s="201"/>
      <c r="G153" s="201"/>
      <c r="H153" s="201"/>
      <c r="I153" s="201"/>
      <c r="J153" s="201"/>
      <c r="K153" s="201"/>
      <c r="L153" s="201"/>
      <c r="M153" s="201"/>
      <c r="N153" s="201"/>
      <c r="O153" s="201"/>
      <c r="P153" s="201"/>
      <c r="Q153" s="201"/>
      <c r="R153" s="201"/>
      <c r="S153" s="201"/>
      <c r="T153" s="201"/>
      <c r="U153" s="201"/>
      <c r="V153" s="198"/>
      <c r="W153" s="201"/>
      <c r="X153" s="201"/>
      <c r="Y153" s="201"/>
      <c r="Z153" s="201"/>
    </row>
    <row r="154" spans="1:26" ht="12.75">
      <c r="A154" s="201"/>
      <c r="B154" s="201"/>
      <c r="C154" s="201"/>
      <c r="D154" s="201"/>
      <c r="G154" s="201"/>
      <c r="H154" s="201"/>
      <c r="I154" s="201"/>
      <c r="J154" s="201"/>
      <c r="K154" s="201"/>
      <c r="L154" s="201"/>
      <c r="M154" s="201"/>
      <c r="N154" s="201"/>
      <c r="O154" s="201"/>
      <c r="P154" s="201"/>
      <c r="Q154" s="201"/>
      <c r="R154" s="201"/>
      <c r="S154" s="201"/>
      <c r="T154" s="201"/>
      <c r="U154" s="201"/>
      <c r="V154" s="198"/>
      <c r="W154" s="201"/>
      <c r="X154" s="201"/>
      <c r="Y154" s="201"/>
      <c r="Z154" s="201"/>
    </row>
    <row r="155" spans="1:26" ht="12.75">
      <c r="A155" s="201"/>
      <c r="B155" s="201"/>
      <c r="C155" s="201"/>
      <c r="D155" s="201"/>
      <c r="G155" s="201"/>
      <c r="H155" s="201"/>
      <c r="I155" s="201"/>
      <c r="J155" s="201"/>
      <c r="K155" s="201"/>
      <c r="L155" s="201"/>
      <c r="M155" s="201"/>
      <c r="N155" s="201"/>
      <c r="O155" s="201"/>
      <c r="P155" s="201"/>
      <c r="Q155" s="201"/>
      <c r="R155" s="201"/>
      <c r="S155" s="201"/>
      <c r="T155" s="201"/>
      <c r="U155" s="201"/>
      <c r="V155" s="198"/>
      <c r="W155" s="201"/>
      <c r="X155" s="201"/>
      <c r="Y155" s="201"/>
      <c r="Z155" s="201"/>
    </row>
    <row r="156" spans="1:26" ht="12.75">
      <c r="A156" s="201"/>
      <c r="B156" s="201"/>
      <c r="C156" s="201"/>
      <c r="D156" s="201"/>
      <c r="G156" s="201"/>
      <c r="H156" s="201"/>
      <c r="I156" s="201"/>
      <c r="J156" s="201"/>
      <c r="K156" s="201"/>
      <c r="L156" s="201"/>
      <c r="M156" s="201"/>
      <c r="N156" s="201"/>
      <c r="O156" s="201"/>
      <c r="P156" s="201"/>
      <c r="Q156" s="201"/>
      <c r="R156" s="201"/>
      <c r="S156" s="201"/>
      <c r="T156" s="201"/>
      <c r="U156" s="201"/>
      <c r="V156" s="198"/>
      <c r="W156" s="201"/>
      <c r="X156" s="201"/>
      <c r="Y156" s="201"/>
      <c r="Z156" s="201"/>
    </row>
    <row r="157" spans="1:26" ht="12.75">
      <c r="A157" s="201"/>
      <c r="B157" s="201"/>
      <c r="C157" s="201"/>
      <c r="D157" s="201"/>
      <c r="G157" s="201"/>
      <c r="H157" s="201"/>
      <c r="I157" s="201"/>
      <c r="J157" s="201"/>
      <c r="K157" s="201"/>
      <c r="L157" s="201"/>
      <c r="M157" s="201"/>
      <c r="N157" s="201"/>
      <c r="O157" s="201"/>
      <c r="P157" s="201"/>
      <c r="Q157" s="201"/>
      <c r="R157" s="201"/>
      <c r="S157" s="201"/>
      <c r="T157" s="201"/>
      <c r="U157" s="201"/>
      <c r="V157" s="198"/>
      <c r="W157" s="201"/>
      <c r="X157" s="201"/>
      <c r="Y157" s="201"/>
      <c r="Z157" s="201"/>
    </row>
    <row r="158" spans="1:26" ht="12.75">
      <c r="A158" s="201"/>
      <c r="B158" s="201"/>
      <c r="C158" s="201"/>
      <c r="D158" s="201"/>
      <c r="G158" s="201"/>
      <c r="H158" s="201"/>
      <c r="I158" s="201"/>
      <c r="J158" s="201"/>
      <c r="K158" s="201"/>
      <c r="L158" s="201"/>
      <c r="M158" s="201"/>
      <c r="N158" s="201"/>
      <c r="O158" s="201"/>
      <c r="P158" s="201"/>
      <c r="Q158" s="201"/>
      <c r="R158" s="201"/>
      <c r="S158" s="201"/>
      <c r="T158" s="201"/>
      <c r="U158" s="201"/>
      <c r="V158" s="198"/>
      <c r="W158" s="201"/>
      <c r="X158" s="201"/>
      <c r="Y158" s="201"/>
      <c r="Z158" s="201"/>
    </row>
    <row r="159" spans="1:26" ht="12.75">
      <c r="A159" s="201"/>
      <c r="B159" s="201"/>
      <c r="C159" s="201"/>
      <c r="D159" s="201"/>
      <c r="G159" s="201"/>
      <c r="H159" s="201"/>
      <c r="I159" s="201"/>
      <c r="J159" s="201"/>
      <c r="K159" s="201"/>
      <c r="L159" s="201"/>
      <c r="M159" s="201"/>
      <c r="N159" s="201"/>
      <c r="O159" s="201"/>
      <c r="P159" s="201"/>
      <c r="Q159" s="201"/>
      <c r="R159" s="201"/>
      <c r="S159" s="201"/>
      <c r="T159" s="201"/>
      <c r="U159" s="201"/>
      <c r="V159" s="198"/>
      <c r="W159" s="201"/>
      <c r="X159" s="201"/>
      <c r="Y159" s="201"/>
      <c r="Z159" s="201"/>
    </row>
    <row r="160" spans="1:26" ht="12.75">
      <c r="A160" s="201"/>
      <c r="B160" s="201"/>
      <c r="C160" s="201"/>
      <c r="D160" s="201"/>
      <c r="G160" s="201"/>
      <c r="H160" s="201"/>
      <c r="I160" s="201"/>
      <c r="J160" s="201"/>
      <c r="K160" s="201"/>
      <c r="L160" s="201"/>
      <c r="M160" s="201"/>
      <c r="N160" s="201"/>
      <c r="O160" s="201"/>
      <c r="P160" s="201"/>
      <c r="Q160" s="201"/>
      <c r="R160" s="201"/>
      <c r="S160" s="201"/>
      <c r="T160" s="201"/>
      <c r="U160" s="201"/>
      <c r="V160" s="198"/>
      <c r="W160" s="201"/>
      <c r="X160" s="201"/>
      <c r="Y160" s="201"/>
      <c r="Z160" s="201"/>
    </row>
    <row r="161" spans="1:26" ht="12.75">
      <c r="A161" s="201"/>
      <c r="B161" s="201"/>
      <c r="C161" s="201"/>
      <c r="D161" s="201"/>
      <c r="G161" s="201"/>
      <c r="H161" s="201"/>
      <c r="I161" s="201"/>
      <c r="J161" s="201"/>
      <c r="K161" s="201"/>
      <c r="L161" s="201"/>
      <c r="M161" s="201"/>
      <c r="N161" s="201"/>
      <c r="O161" s="201"/>
      <c r="P161" s="201"/>
      <c r="Q161" s="201"/>
      <c r="R161" s="201"/>
      <c r="S161" s="201"/>
      <c r="T161" s="201"/>
      <c r="U161" s="201"/>
      <c r="V161" s="198"/>
      <c r="W161" s="201"/>
      <c r="X161" s="201"/>
      <c r="Y161" s="201"/>
      <c r="Z161" s="201"/>
    </row>
  </sheetData>
  <sheetProtection/>
  <mergeCells count="1">
    <mergeCell ref="A64:Z64"/>
  </mergeCells>
  <printOptions/>
  <pageMargins left="1.1811023622047245" right="0.3937007874015748" top="0.5905511811023623" bottom="0.1968503937007874" header="0.5118110236220472" footer="0.5118110236220472"/>
  <pageSetup horizontalDpi="600" verticalDpi="600" orientation="landscape" paperSize="9" scale="65" r:id="rId1"/>
  <rowBreaks count="1" manualBreakCount="1">
    <brk id="5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28"/>
  <sheetViews>
    <sheetView tabSelected="1" view="pageBreakPreview" zoomScale="75" zoomScaleNormal="75" zoomScaleSheetLayoutView="75" zoomScalePageLayoutView="0" workbookViewId="0" topLeftCell="A1">
      <selection activeCell="I27" sqref="I27"/>
    </sheetView>
  </sheetViews>
  <sheetFormatPr defaultColWidth="9.140625" defaultRowHeight="12.75"/>
  <cols>
    <col min="1" max="1" width="8.57421875" style="0" customWidth="1"/>
    <col min="2" max="3" width="7.7109375" style="0" customWidth="1"/>
    <col min="4" max="4" width="14.140625" style="0" bestFit="1" customWidth="1"/>
    <col min="5" max="5" width="10.57421875" style="0" bestFit="1" customWidth="1"/>
    <col min="6" max="6" width="11.421875" style="0" customWidth="1"/>
    <col min="7" max="7" width="9.28125" style="0" customWidth="1"/>
    <col min="8" max="8" width="10.421875" style="0" customWidth="1"/>
    <col min="9" max="9" width="83.7109375" style="0" customWidth="1"/>
  </cols>
  <sheetData>
    <row r="1" spans="1:9" ht="18">
      <c r="A1" s="272" t="s">
        <v>0</v>
      </c>
      <c r="B1" s="53"/>
      <c r="C1" s="53"/>
      <c r="D1" s="53"/>
      <c r="E1" s="53"/>
      <c r="F1" s="76"/>
      <c r="G1" s="53"/>
      <c r="H1" s="53"/>
      <c r="I1" s="53"/>
    </row>
    <row r="2" spans="1:9" ht="18">
      <c r="A2" s="78"/>
      <c r="B2" s="78"/>
      <c r="C2" s="1"/>
      <c r="D2" s="1"/>
      <c r="E2" s="1"/>
      <c r="F2" s="214"/>
      <c r="G2" s="1"/>
      <c r="H2" s="1"/>
      <c r="I2" s="79"/>
    </row>
    <row r="3" spans="1:9" ht="18">
      <c r="A3" s="271" t="s">
        <v>41</v>
      </c>
      <c r="B3" s="54"/>
      <c r="C3" s="53"/>
      <c r="D3" s="53"/>
      <c r="E3" s="53"/>
      <c r="F3" s="76"/>
      <c r="G3" s="53"/>
      <c r="H3" s="53"/>
      <c r="I3" s="79" t="s">
        <v>42</v>
      </c>
    </row>
    <row r="4" spans="1:9" ht="15.75" thickBot="1">
      <c r="A4" s="3"/>
      <c r="B4" s="3"/>
      <c r="C4" s="3"/>
      <c r="D4" s="3"/>
      <c r="E4" s="3"/>
      <c r="F4" s="73"/>
      <c r="G4" s="3"/>
      <c r="H4" s="3"/>
      <c r="I4" s="3"/>
    </row>
    <row r="5" spans="1:9" ht="13.5" thickBot="1">
      <c r="A5" s="57" t="s">
        <v>1</v>
      </c>
      <c r="B5" s="60" t="s">
        <v>2</v>
      </c>
      <c r="C5" s="61" t="s">
        <v>5</v>
      </c>
      <c r="D5" s="60" t="s">
        <v>6</v>
      </c>
      <c r="E5" s="60" t="s">
        <v>30</v>
      </c>
      <c r="F5" s="212" t="s">
        <v>18</v>
      </c>
      <c r="G5" s="60" t="s">
        <v>18</v>
      </c>
      <c r="H5" s="60" t="s">
        <v>18</v>
      </c>
      <c r="I5" s="63" t="s">
        <v>17</v>
      </c>
    </row>
    <row r="6" spans="1:9" ht="13.5" thickBot="1">
      <c r="A6" s="246" t="s">
        <v>7</v>
      </c>
      <c r="B6" s="247"/>
      <c r="C6" s="248"/>
      <c r="D6" s="247"/>
      <c r="E6" s="247">
        <v>2012</v>
      </c>
      <c r="F6" s="249">
        <v>2013</v>
      </c>
      <c r="G6" s="247">
        <v>2014</v>
      </c>
      <c r="H6" s="247">
        <v>2015</v>
      </c>
      <c r="I6" s="250"/>
    </row>
    <row r="7" spans="1:9" ht="17.25" thickBot="1" thickTop="1">
      <c r="A7" s="51" t="s">
        <v>8</v>
      </c>
      <c r="B7" s="84" t="s">
        <v>8</v>
      </c>
      <c r="C7" s="25" t="s">
        <v>9</v>
      </c>
      <c r="D7" s="5" t="s">
        <v>44</v>
      </c>
      <c r="E7" s="205"/>
      <c r="F7" s="213"/>
      <c r="G7" s="37"/>
      <c r="H7" s="37"/>
      <c r="I7" s="38" t="s">
        <v>38</v>
      </c>
    </row>
    <row r="8" spans="1:9" ht="15" thickTop="1">
      <c r="A8" s="43">
        <v>2212</v>
      </c>
      <c r="B8" s="28">
        <v>6121</v>
      </c>
      <c r="C8" s="29" t="s">
        <v>31</v>
      </c>
      <c r="D8" s="30">
        <v>1027000000</v>
      </c>
      <c r="E8" s="415">
        <v>0</v>
      </c>
      <c r="F8" s="416">
        <v>0</v>
      </c>
      <c r="G8" s="417">
        <v>0</v>
      </c>
      <c r="H8" s="417">
        <v>0</v>
      </c>
      <c r="I8" s="418" t="s">
        <v>122</v>
      </c>
    </row>
    <row r="9" spans="1:9" ht="14.25">
      <c r="A9" s="43">
        <v>2212</v>
      </c>
      <c r="B9" s="28">
        <v>6121</v>
      </c>
      <c r="C9" s="29" t="s">
        <v>31</v>
      </c>
      <c r="D9" s="26">
        <v>1028000000</v>
      </c>
      <c r="E9" s="415">
        <v>61.6</v>
      </c>
      <c r="F9" s="416">
        <v>6500</v>
      </c>
      <c r="G9" s="417">
        <v>0</v>
      </c>
      <c r="H9" s="417">
        <v>0</v>
      </c>
      <c r="I9" s="418" t="s">
        <v>123</v>
      </c>
    </row>
    <row r="10" spans="1:9" ht="14.25">
      <c r="A10" s="43">
        <v>2212</v>
      </c>
      <c r="B10" s="28">
        <v>6121</v>
      </c>
      <c r="C10" s="29" t="s">
        <v>31</v>
      </c>
      <c r="D10" s="26">
        <v>1029000000</v>
      </c>
      <c r="E10" s="415">
        <v>657.3</v>
      </c>
      <c r="F10" s="416">
        <v>0</v>
      </c>
      <c r="G10" s="417">
        <v>0</v>
      </c>
      <c r="H10" s="417">
        <v>0</v>
      </c>
      <c r="I10" s="418" t="s">
        <v>124</v>
      </c>
    </row>
    <row r="11" spans="1:9" ht="14.25">
      <c r="A11" s="44">
        <v>2212</v>
      </c>
      <c r="B11" s="30">
        <v>6121</v>
      </c>
      <c r="C11" s="273" t="s">
        <v>31</v>
      </c>
      <c r="D11" s="30"/>
      <c r="E11" s="419">
        <v>0</v>
      </c>
      <c r="F11" s="420">
        <f>6267-500</f>
        <v>5767</v>
      </c>
      <c r="G11" s="421">
        <v>0</v>
      </c>
      <c r="H11" s="421">
        <v>0</v>
      </c>
      <c r="I11" s="422" t="s">
        <v>141</v>
      </c>
    </row>
    <row r="12" spans="1:9" ht="14.25">
      <c r="A12" s="229">
        <v>2212</v>
      </c>
      <c r="B12" s="334">
        <v>6121</v>
      </c>
      <c r="C12" s="230" t="s">
        <v>31</v>
      </c>
      <c r="D12" s="26">
        <v>1032000000</v>
      </c>
      <c r="E12" s="423">
        <v>0</v>
      </c>
      <c r="F12" s="424">
        <v>0</v>
      </c>
      <c r="G12" s="425">
        <v>0</v>
      </c>
      <c r="H12" s="425">
        <v>0</v>
      </c>
      <c r="I12" s="426" t="s">
        <v>127</v>
      </c>
    </row>
    <row r="13" spans="1:9" ht="14.25">
      <c r="A13" s="43">
        <v>2219</v>
      </c>
      <c r="B13" s="28">
        <v>6121</v>
      </c>
      <c r="C13" s="29" t="s">
        <v>31</v>
      </c>
      <c r="D13" s="26"/>
      <c r="E13" s="415">
        <v>0</v>
      </c>
      <c r="F13" s="416">
        <v>1036</v>
      </c>
      <c r="G13" s="417">
        <v>0</v>
      </c>
      <c r="H13" s="417">
        <v>0</v>
      </c>
      <c r="I13" s="418" t="s">
        <v>142</v>
      </c>
    </row>
    <row r="14" spans="1:9" ht="14.25">
      <c r="A14" s="43">
        <v>2219</v>
      </c>
      <c r="B14" s="28">
        <v>6121</v>
      </c>
      <c r="C14" s="29" t="s">
        <v>31</v>
      </c>
      <c r="D14" s="26"/>
      <c r="E14" s="415">
        <v>0</v>
      </c>
      <c r="F14" s="416">
        <v>811</v>
      </c>
      <c r="G14" s="417">
        <v>0</v>
      </c>
      <c r="H14" s="417">
        <v>0</v>
      </c>
      <c r="I14" s="418" t="s">
        <v>143</v>
      </c>
    </row>
    <row r="15" spans="1:9" ht="14.25">
      <c r="A15" s="399">
        <v>2219</v>
      </c>
      <c r="B15" s="400">
        <v>6121</v>
      </c>
      <c r="C15" s="401"/>
      <c r="D15" s="400"/>
      <c r="E15" s="427">
        <v>0</v>
      </c>
      <c r="F15" s="428">
        <v>3000</v>
      </c>
      <c r="G15" s="429">
        <v>0</v>
      </c>
      <c r="H15" s="429">
        <v>0</v>
      </c>
      <c r="I15" s="430" t="s">
        <v>190</v>
      </c>
    </row>
    <row r="16" spans="1:9" ht="14.25">
      <c r="A16" s="402">
        <v>2219</v>
      </c>
      <c r="B16" s="403">
        <v>6121</v>
      </c>
      <c r="C16" s="403">
        <v>20</v>
      </c>
      <c r="D16" s="403">
        <v>1002010002</v>
      </c>
      <c r="E16" s="431">
        <v>70.8</v>
      </c>
      <c r="F16" s="432">
        <v>0</v>
      </c>
      <c r="G16" s="433">
        <v>0</v>
      </c>
      <c r="H16" s="433">
        <v>0</v>
      </c>
      <c r="I16" s="434" t="s">
        <v>259</v>
      </c>
    </row>
    <row r="17" spans="1:9" ht="14.25">
      <c r="A17" s="402">
        <v>2219</v>
      </c>
      <c r="B17" s="403">
        <v>6122</v>
      </c>
      <c r="C17" s="403">
        <v>20</v>
      </c>
      <c r="D17" s="403"/>
      <c r="E17" s="431">
        <v>0</v>
      </c>
      <c r="F17" s="432">
        <v>2500</v>
      </c>
      <c r="G17" s="433">
        <v>0</v>
      </c>
      <c r="H17" s="433">
        <v>0</v>
      </c>
      <c r="I17" s="434" t="s">
        <v>258</v>
      </c>
    </row>
    <row r="18" spans="1:9" ht="14.25">
      <c r="A18" s="399">
        <v>2219</v>
      </c>
      <c r="B18" s="400">
        <v>6121</v>
      </c>
      <c r="C18" s="400">
        <v>20</v>
      </c>
      <c r="D18" s="403">
        <v>1005010022</v>
      </c>
      <c r="E18" s="435">
        <v>476.8</v>
      </c>
      <c r="F18" s="432">
        <v>0</v>
      </c>
      <c r="G18" s="433">
        <v>0</v>
      </c>
      <c r="H18" s="433">
        <v>0</v>
      </c>
      <c r="I18" s="436" t="s">
        <v>130</v>
      </c>
    </row>
    <row r="19" spans="1:9" ht="14.25">
      <c r="A19" s="396">
        <v>2219</v>
      </c>
      <c r="B19" s="397">
        <v>6121</v>
      </c>
      <c r="C19" s="398">
        <v>20</v>
      </c>
      <c r="D19" s="403">
        <v>1006010023</v>
      </c>
      <c r="E19" s="435">
        <v>137.6</v>
      </c>
      <c r="F19" s="432">
        <v>0</v>
      </c>
      <c r="G19" s="433">
        <v>0</v>
      </c>
      <c r="H19" s="433">
        <v>0</v>
      </c>
      <c r="I19" s="436" t="s">
        <v>191</v>
      </c>
    </row>
    <row r="20" spans="1:9" ht="14.25">
      <c r="A20" s="43">
        <v>2219</v>
      </c>
      <c r="B20" s="30">
        <v>6121</v>
      </c>
      <c r="C20" s="29" t="s">
        <v>31</v>
      </c>
      <c r="D20" s="30">
        <v>1013091005</v>
      </c>
      <c r="E20" s="437">
        <v>22.2</v>
      </c>
      <c r="F20" s="438">
        <v>0</v>
      </c>
      <c r="G20" s="439">
        <v>0</v>
      </c>
      <c r="H20" s="439">
        <v>0</v>
      </c>
      <c r="I20" s="418" t="s">
        <v>132</v>
      </c>
    </row>
    <row r="21" spans="1:9" ht="14.25">
      <c r="A21" s="43">
        <v>2219</v>
      </c>
      <c r="B21" s="28">
        <v>6121</v>
      </c>
      <c r="C21" s="29" t="s">
        <v>31</v>
      </c>
      <c r="D21" s="27">
        <v>1026000000</v>
      </c>
      <c r="E21" s="417">
        <v>788</v>
      </c>
      <c r="F21" s="416">
        <v>0</v>
      </c>
      <c r="G21" s="417">
        <v>0</v>
      </c>
      <c r="H21" s="417">
        <v>0</v>
      </c>
      <c r="I21" s="418" t="s">
        <v>121</v>
      </c>
    </row>
    <row r="22" spans="1:9" ht="14.25">
      <c r="A22" s="43">
        <v>2219</v>
      </c>
      <c r="B22" s="242">
        <v>6121</v>
      </c>
      <c r="C22" s="29" t="s">
        <v>31</v>
      </c>
      <c r="D22" s="30">
        <v>1030000000</v>
      </c>
      <c r="E22" s="440">
        <v>930</v>
      </c>
      <c r="F22" s="441">
        <v>0</v>
      </c>
      <c r="G22" s="442">
        <v>0</v>
      </c>
      <c r="H22" s="442">
        <v>0</v>
      </c>
      <c r="I22" s="443" t="s">
        <v>125</v>
      </c>
    </row>
    <row r="23" spans="1:9" ht="14.25">
      <c r="A23" s="44">
        <v>2219</v>
      </c>
      <c r="B23" s="223">
        <v>6121</v>
      </c>
      <c r="C23" s="224" t="s">
        <v>31</v>
      </c>
      <c r="D23" s="30">
        <v>1031000000</v>
      </c>
      <c r="E23" s="440">
        <v>400</v>
      </c>
      <c r="F23" s="441">
        <v>0</v>
      </c>
      <c r="G23" s="442">
        <v>0</v>
      </c>
      <c r="H23" s="442">
        <v>0</v>
      </c>
      <c r="I23" s="443" t="s">
        <v>126</v>
      </c>
    </row>
    <row r="24" spans="1:9" ht="14.25">
      <c r="A24" s="399">
        <v>2219</v>
      </c>
      <c r="B24" s="400">
        <v>6121</v>
      </c>
      <c r="C24" s="400">
        <v>20</v>
      </c>
      <c r="D24" s="400">
        <v>1033000000</v>
      </c>
      <c r="E24" s="429">
        <v>2378</v>
      </c>
      <c r="F24" s="444">
        <v>0</v>
      </c>
      <c r="G24" s="445">
        <v>0</v>
      </c>
      <c r="H24" s="445">
        <v>0</v>
      </c>
      <c r="I24" s="446" t="s">
        <v>129</v>
      </c>
    </row>
    <row r="25" spans="1:9" ht="14.25">
      <c r="A25" s="44">
        <v>2219</v>
      </c>
      <c r="B25" s="30">
        <v>6121</v>
      </c>
      <c r="C25" s="224" t="s">
        <v>31</v>
      </c>
      <c r="D25" s="30">
        <v>1037000000</v>
      </c>
      <c r="E25" s="447">
        <v>1142</v>
      </c>
      <c r="F25" s="448">
        <v>992</v>
      </c>
      <c r="G25" s="449">
        <v>0</v>
      </c>
      <c r="H25" s="449">
        <v>0</v>
      </c>
      <c r="I25" s="443" t="s">
        <v>133</v>
      </c>
    </row>
    <row r="26" spans="1:9" ht="14.25">
      <c r="A26" s="44">
        <v>2219</v>
      </c>
      <c r="B26" s="30">
        <v>6121</v>
      </c>
      <c r="C26" s="224" t="s">
        <v>31</v>
      </c>
      <c r="D26" s="30"/>
      <c r="E26" s="437">
        <v>0</v>
      </c>
      <c r="F26" s="438">
        <v>2000</v>
      </c>
      <c r="G26" s="439">
        <v>0</v>
      </c>
      <c r="H26" s="439">
        <v>0</v>
      </c>
      <c r="I26" s="418" t="s">
        <v>282</v>
      </c>
    </row>
    <row r="27" spans="1:9" ht="14.25">
      <c r="A27" s="44">
        <v>2221</v>
      </c>
      <c r="B27" s="30">
        <v>6121</v>
      </c>
      <c r="C27" s="224" t="s">
        <v>31</v>
      </c>
      <c r="D27" s="30">
        <v>1003071007</v>
      </c>
      <c r="E27" s="437">
        <v>4000</v>
      </c>
      <c r="F27" s="438">
        <v>41700</v>
      </c>
      <c r="G27" s="439">
        <v>41700</v>
      </c>
      <c r="H27" s="439">
        <v>0</v>
      </c>
      <c r="I27" s="418" t="s">
        <v>134</v>
      </c>
    </row>
    <row r="28" spans="1:9" ht="14.25">
      <c r="A28" s="44">
        <v>2221</v>
      </c>
      <c r="B28" s="30">
        <v>6121</v>
      </c>
      <c r="C28" s="224" t="s">
        <v>31</v>
      </c>
      <c r="D28" s="287">
        <v>1039000000</v>
      </c>
      <c r="E28" s="437">
        <v>0</v>
      </c>
      <c r="F28" s="438">
        <v>23650</v>
      </c>
      <c r="G28" s="439">
        <v>150</v>
      </c>
      <c r="H28" s="439">
        <v>0</v>
      </c>
      <c r="I28" s="418" t="s">
        <v>254</v>
      </c>
    </row>
    <row r="29" spans="1:9" ht="14.25">
      <c r="A29" s="44">
        <v>2331</v>
      </c>
      <c r="B29" s="30">
        <v>6111</v>
      </c>
      <c r="C29" s="224" t="s">
        <v>31</v>
      </c>
      <c r="D29" s="30">
        <v>1036000000</v>
      </c>
      <c r="E29" s="437">
        <v>40</v>
      </c>
      <c r="F29" s="438">
        <v>727</v>
      </c>
      <c r="G29" s="439">
        <v>0</v>
      </c>
      <c r="H29" s="439">
        <v>0</v>
      </c>
      <c r="I29" s="418" t="s">
        <v>181</v>
      </c>
    </row>
    <row r="30" spans="1:9" ht="14.25">
      <c r="A30" s="44">
        <v>3111</v>
      </c>
      <c r="B30" s="30">
        <v>6121</v>
      </c>
      <c r="C30" s="224" t="s">
        <v>31</v>
      </c>
      <c r="D30" s="287">
        <v>1034000000</v>
      </c>
      <c r="E30" s="447">
        <v>369</v>
      </c>
      <c r="F30" s="448">
        <v>0</v>
      </c>
      <c r="G30" s="449">
        <v>0</v>
      </c>
      <c r="H30" s="449">
        <v>0</v>
      </c>
      <c r="I30" s="443" t="s">
        <v>192</v>
      </c>
    </row>
    <row r="31" spans="1:9" ht="14.25">
      <c r="A31" s="44">
        <v>3111</v>
      </c>
      <c r="B31" s="30">
        <v>6121</v>
      </c>
      <c r="C31" s="224" t="s">
        <v>31</v>
      </c>
      <c r="D31" s="287">
        <v>1035000000</v>
      </c>
      <c r="E31" s="447">
        <v>879.2</v>
      </c>
      <c r="F31" s="448">
        <v>0</v>
      </c>
      <c r="G31" s="449">
        <v>0</v>
      </c>
      <c r="H31" s="449">
        <v>0</v>
      </c>
      <c r="I31" s="443" t="s">
        <v>193</v>
      </c>
    </row>
    <row r="32" spans="1:9" ht="14.25">
      <c r="A32" s="399">
        <v>3111</v>
      </c>
      <c r="B32" s="400">
        <v>6121</v>
      </c>
      <c r="C32" s="400">
        <v>20</v>
      </c>
      <c r="D32" s="400"/>
      <c r="E32" s="429">
        <v>0</v>
      </c>
      <c r="F32" s="428">
        <v>1831</v>
      </c>
      <c r="G32" s="429">
        <v>0</v>
      </c>
      <c r="H32" s="429">
        <v>0</v>
      </c>
      <c r="I32" s="430" t="s">
        <v>260</v>
      </c>
    </row>
    <row r="33" spans="1:9" ht="14.25">
      <c r="A33" s="399">
        <v>3111</v>
      </c>
      <c r="B33" s="400">
        <v>6121</v>
      </c>
      <c r="C33" s="400">
        <v>20</v>
      </c>
      <c r="D33" s="400"/>
      <c r="E33" s="435">
        <v>0</v>
      </c>
      <c r="F33" s="432">
        <v>8490</v>
      </c>
      <c r="G33" s="433">
        <v>0</v>
      </c>
      <c r="H33" s="433">
        <v>0</v>
      </c>
      <c r="I33" s="430" t="s">
        <v>261</v>
      </c>
    </row>
    <row r="34" spans="1:9" ht="14.25">
      <c r="A34" s="399">
        <v>3113</v>
      </c>
      <c r="B34" s="400">
        <v>6121</v>
      </c>
      <c r="C34" s="400">
        <v>20</v>
      </c>
      <c r="D34" s="400"/>
      <c r="E34" s="435">
        <v>0</v>
      </c>
      <c r="F34" s="432">
        <v>11824</v>
      </c>
      <c r="G34" s="433">
        <v>0</v>
      </c>
      <c r="H34" s="433">
        <v>0</v>
      </c>
      <c r="I34" s="450" t="s">
        <v>262</v>
      </c>
    </row>
    <row r="35" spans="1:9" ht="14.25">
      <c r="A35" s="44">
        <v>3231</v>
      </c>
      <c r="B35" s="30">
        <v>6121</v>
      </c>
      <c r="C35" s="224" t="s">
        <v>31</v>
      </c>
      <c r="D35" s="30">
        <v>1038000000</v>
      </c>
      <c r="E35" s="437">
        <v>120</v>
      </c>
      <c r="F35" s="438">
        <v>0</v>
      </c>
      <c r="G35" s="439">
        <v>0</v>
      </c>
      <c r="H35" s="439">
        <v>0</v>
      </c>
      <c r="I35" s="418" t="s">
        <v>135</v>
      </c>
    </row>
    <row r="36" spans="1:9" ht="14.25">
      <c r="A36" s="44">
        <v>3313</v>
      </c>
      <c r="B36" s="30">
        <v>6121</v>
      </c>
      <c r="C36" s="224" t="s">
        <v>31</v>
      </c>
      <c r="D36" s="30">
        <v>1017000000</v>
      </c>
      <c r="E36" s="437">
        <v>54</v>
      </c>
      <c r="F36" s="438">
        <v>400</v>
      </c>
      <c r="G36" s="439">
        <v>0</v>
      </c>
      <c r="H36" s="439">
        <v>0</v>
      </c>
      <c r="I36" s="418" t="s">
        <v>136</v>
      </c>
    </row>
    <row r="37" spans="1:9" ht="14.25">
      <c r="A37" s="44">
        <v>3329</v>
      </c>
      <c r="B37" s="30">
        <v>6121</v>
      </c>
      <c r="C37" s="224" t="s">
        <v>31</v>
      </c>
      <c r="D37" s="30">
        <v>1012081019</v>
      </c>
      <c r="E37" s="437">
        <v>0</v>
      </c>
      <c r="F37" s="438">
        <v>0</v>
      </c>
      <c r="G37" s="439">
        <v>0</v>
      </c>
      <c r="H37" s="439">
        <v>0</v>
      </c>
      <c r="I37" s="418" t="s">
        <v>137</v>
      </c>
    </row>
    <row r="38" spans="1:9" ht="14.25">
      <c r="A38" s="44">
        <v>3421</v>
      </c>
      <c r="B38" s="30">
        <v>6121</v>
      </c>
      <c r="C38" s="273" t="s">
        <v>31</v>
      </c>
      <c r="D38" s="30">
        <v>1023000000</v>
      </c>
      <c r="E38" s="451">
        <v>1402.8</v>
      </c>
      <c r="F38" s="420">
        <v>0</v>
      </c>
      <c r="G38" s="452">
        <v>0</v>
      </c>
      <c r="H38" s="452">
        <v>0</v>
      </c>
      <c r="I38" s="422" t="s">
        <v>128</v>
      </c>
    </row>
    <row r="39" spans="1:9" ht="14.25">
      <c r="A39" s="229">
        <v>3632</v>
      </c>
      <c r="B39" s="26">
        <v>6121</v>
      </c>
      <c r="C39" s="496" t="s">
        <v>31</v>
      </c>
      <c r="D39" s="26"/>
      <c r="E39" s="497">
        <v>0</v>
      </c>
      <c r="F39" s="416">
        <v>600</v>
      </c>
      <c r="G39" s="498">
        <v>0</v>
      </c>
      <c r="H39" s="498">
        <v>0</v>
      </c>
      <c r="I39" s="418" t="s">
        <v>279</v>
      </c>
    </row>
    <row r="40" spans="1:9" ht="14.25">
      <c r="A40" s="229">
        <v>3635</v>
      </c>
      <c r="B40" s="26">
        <v>6119</v>
      </c>
      <c r="C40" s="230" t="s">
        <v>31</v>
      </c>
      <c r="D40" s="26">
        <v>1016092001</v>
      </c>
      <c r="E40" s="437">
        <v>1026</v>
      </c>
      <c r="F40" s="438">
        <v>580</v>
      </c>
      <c r="G40" s="439">
        <v>200</v>
      </c>
      <c r="H40" s="439">
        <v>200</v>
      </c>
      <c r="I40" s="418" t="s">
        <v>131</v>
      </c>
    </row>
    <row r="41" spans="1:9" ht="14.25">
      <c r="A41" s="396">
        <v>4349</v>
      </c>
      <c r="B41" s="290">
        <v>6122</v>
      </c>
      <c r="C41" s="398">
        <v>20</v>
      </c>
      <c r="D41" s="397"/>
      <c r="E41" s="453">
        <v>2061</v>
      </c>
      <c r="F41" s="454">
        <v>0</v>
      </c>
      <c r="G41" s="455">
        <v>0</v>
      </c>
      <c r="H41" s="455">
        <v>0</v>
      </c>
      <c r="I41" s="456" t="s">
        <v>182</v>
      </c>
    </row>
    <row r="42" spans="1:9" ht="14.25">
      <c r="A42" s="44">
        <v>4357</v>
      </c>
      <c r="B42" s="30">
        <v>6121</v>
      </c>
      <c r="C42" s="224" t="s">
        <v>31</v>
      </c>
      <c r="D42" s="30">
        <v>1001081012</v>
      </c>
      <c r="E42" s="457">
        <v>24500</v>
      </c>
      <c r="F42" s="441">
        <v>0</v>
      </c>
      <c r="G42" s="442">
        <v>0</v>
      </c>
      <c r="H42" s="442">
        <v>0</v>
      </c>
      <c r="I42" s="443" t="s">
        <v>138</v>
      </c>
    </row>
    <row r="43" spans="1:9" ht="14.25">
      <c r="A43" s="44">
        <v>4374</v>
      </c>
      <c r="B43" s="30">
        <v>6121</v>
      </c>
      <c r="C43" s="224" t="s">
        <v>31</v>
      </c>
      <c r="D43" s="30">
        <v>1008010025</v>
      </c>
      <c r="E43" s="457">
        <v>43.7</v>
      </c>
      <c r="F43" s="441">
        <v>500</v>
      </c>
      <c r="G43" s="442">
        <v>0</v>
      </c>
      <c r="H43" s="442">
        <v>0</v>
      </c>
      <c r="I43" s="443" t="s">
        <v>139</v>
      </c>
    </row>
    <row r="44" spans="1:9" ht="14.25">
      <c r="A44" s="399">
        <v>6171</v>
      </c>
      <c r="B44" s="400">
        <v>6121</v>
      </c>
      <c r="C44" s="400">
        <v>20</v>
      </c>
      <c r="D44" s="400">
        <v>1000071024</v>
      </c>
      <c r="E44" s="445">
        <v>14852</v>
      </c>
      <c r="F44" s="444">
        <v>0</v>
      </c>
      <c r="G44" s="429">
        <v>0</v>
      </c>
      <c r="H44" s="429">
        <v>0</v>
      </c>
      <c r="I44" s="430" t="s">
        <v>140</v>
      </c>
    </row>
    <row r="45" spans="1:9" ht="14.25">
      <c r="A45" s="404">
        <v>6171</v>
      </c>
      <c r="B45" s="35"/>
      <c r="C45" s="405">
        <v>20</v>
      </c>
      <c r="D45" s="35">
        <v>1015010026</v>
      </c>
      <c r="E45" s="458">
        <v>1261.9</v>
      </c>
      <c r="F45" s="459">
        <v>0</v>
      </c>
      <c r="G45" s="458">
        <v>0</v>
      </c>
      <c r="H45" s="458">
        <v>0</v>
      </c>
      <c r="I45" s="443" t="s">
        <v>194</v>
      </c>
    </row>
    <row r="46" spans="1:9" ht="14.25">
      <c r="A46" s="386">
        <v>4349</v>
      </c>
      <c r="B46" s="320">
        <v>6121</v>
      </c>
      <c r="C46" s="406">
        <v>20</v>
      </c>
      <c r="D46" s="320"/>
      <c r="E46" s="489">
        <v>3000</v>
      </c>
      <c r="F46" s="460">
        <v>0</v>
      </c>
      <c r="G46" s="461">
        <v>0</v>
      </c>
      <c r="H46" s="461">
        <v>0</v>
      </c>
      <c r="I46" s="462" t="s">
        <v>255</v>
      </c>
    </row>
    <row r="47" spans="1:9" ht="14.25">
      <c r="A47" s="35">
        <v>4357</v>
      </c>
      <c r="B47" s="35"/>
      <c r="C47" s="492">
        <v>20</v>
      </c>
      <c r="D47" s="495">
        <v>1001081012</v>
      </c>
      <c r="E47" s="447"/>
      <c r="F47" s="448">
        <v>500</v>
      </c>
      <c r="G47" s="447">
        <v>0</v>
      </c>
      <c r="H47" s="447">
        <v>0</v>
      </c>
      <c r="I47" s="493" t="s">
        <v>276</v>
      </c>
    </row>
    <row r="48" spans="1:9" ht="14.25">
      <c r="A48" s="386">
        <v>6171</v>
      </c>
      <c r="B48" s="320"/>
      <c r="C48" s="494">
        <v>20</v>
      </c>
      <c r="D48" s="320"/>
      <c r="E48" s="490"/>
      <c r="F48" s="448">
        <v>2700</v>
      </c>
      <c r="G48" s="461">
        <v>0</v>
      </c>
      <c r="H48" s="461">
        <v>0</v>
      </c>
      <c r="I48" s="491" t="s">
        <v>277</v>
      </c>
    </row>
    <row r="49" spans="1:9" ht="15" thickBot="1">
      <c r="A49" s="226"/>
      <c r="B49" s="227"/>
      <c r="C49" s="228"/>
      <c r="D49" s="227"/>
      <c r="E49" s="463"/>
      <c r="F49" s="464"/>
      <c r="G49" s="465"/>
      <c r="H49" s="465"/>
      <c r="I49" s="466"/>
    </row>
    <row r="50" spans="1:9" ht="16.5" thickBot="1" thickTop="1">
      <c r="A50" s="239"/>
      <c r="B50" s="240"/>
      <c r="C50" s="298"/>
      <c r="D50" s="240"/>
      <c r="E50" s="467">
        <f>SUM(E8:E49)</f>
        <v>60673.9</v>
      </c>
      <c r="F50" s="468">
        <f>SUM(F8:F49)</f>
        <v>116108</v>
      </c>
      <c r="G50" s="469">
        <f>SUM(G8:G49)</f>
        <v>42050</v>
      </c>
      <c r="H50" s="469">
        <f>SUM(H8:H49)</f>
        <v>200</v>
      </c>
      <c r="I50" s="470" t="s">
        <v>37</v>
      </c>
    </row>
    <row r="51" spans="1:9" ht="14.25" thickBot="1" thickTop="1">
      <c r="A51" s="231"/>
      <c r="B51" s="232"/>
      <c r="C51" s="233"/>
      <c r="D51" s="232"/>
      <c r="E51" s="407"/>
      <c r="F51" s="299"/>
      <c r="G51" s="300"/>
      <c r="H51" s="300"/>
      <c r="I51" s="408"/>
    </row>
    <row r="52" spans="1:9" ht="14.25" thickBot="1" thickTop="1">
      <c r="A52" s="231"/>
      <c r="B52" s="232"/>
      <c r="C52" s="233"/>
      <c r="D52" s="232"/>
      <c r="E52" s="407"/>
      <c r="F52" s="299"/>
      <c r="G52" s="300"/>
      <c r="H52" s="300"/>
      <c r="I52" s="408"/>
    </row>
    <row r="53" spans="1:9" ht="14.25" thickBot="1" thickTop="1">
      <c r="A53" s="231"/>
      <c r="B53" s="232"/>
      <c r="C53" s="233"/>
      <c r="D53" s="232"/>
      <c r="E53" s="407"/>
      <c r="F53" s="299"/>
      <c r="G53" s="300"/>
      <c r="H53" s="300"/>
      <c r="I53" s="408"/>
    </row>
    <row r="54" spans="1:9" ht="14.25" thickBot="1" thickTop="1">
      <c r="A54" s="231"/>
      <c r="B54" s="232"/>
      <c r="C54" s="233"/>
      <c r="D54" s="232"/>
      <c r="E54" s="407"/>
      <c r="F54" s="299"/>
      <c r="G54" s="300"/>
      <c r="H54" s="300"/>
      <c r="I54" s="408"/>
    </row>
    <row r="55" spans="1:9" ht="14.25" thickBot="1" thickTop="1">
      <c r="A55" s="231"/>
      <c r="B55" s="232"/>
      <c r="C55" s="233"/>
      <c r="D55" s="232"/>
      <c r="E55" s="407"/>
      <c r="F55" s="299"/>
      <c r="G55" s="300"/>
      <c r="H55" s="300"/>
      <c r="I55" s="408"/>
    </row>
    <row r="56" spans="1:9" ht="14.25" thickBot="1" thickTop="1">
      <c r="A56" s="231"/>
      <c r="B56" s="232"/>
      <c r="C56" s="233"/>
      <c r="D56" s="232"/>
      <c r="E56" s="407"/>
      <c r="F56" s="299"/>
      <c r="G56" s="300"/>
      <c r="H56" s="300"/>
      <c r="I56" s="408"/>
    </row>
    <row r="57" spans="1:9" ht="14.25" hidden="1" thickBot="1" thickTop="1">
      <c r="A57" s="231"/>
      <c r="B57" s="232"/>
      <c r="C57" s="233"/>
      <c r="D57" s="232"/>
      <c r="E57" s="407"/>
      <c r="F57" s="299"/>
      <c r="G57" s="300"/>
      <c r="H57" s="300"/>
      <c r="I57" s="408"/>
    </row>
    <row r="58" spans="1:9" ht="14.25" hidden="1" thickBot="1" thickTop="1">
      <c r="A58" s="231"/>
      <c r="B58" s="232"/>
      <c r="C58" s="233"/>
      <c r="D58" s="232"/>
      <c r="E58" s="407"/>
      <c r="F58" s="299"/>
      <c r="G58" s="300"/>
      <c r="H58" s="300"/>
      <c r="I58" s="408"/>
    </row>
    <row r="59" spans="1:9" ht="14.25" thickBot="1" thickTop="1">
      <c r="A59" s="231"/>
      <c r="B59" s="232"/>
      <c r="C59" s="233"/>
      <c r="D59" s="232"/>
      <c r="E59" s="407"/>
      <c r="F59" s="299"/>
      <c r="G59" s="300"/>
      <c r="H59" s="300"/>
      <c r="I59" s="408"/>
    </row>
    <row r="60" spans="1:9" ht="14.25" hidden="1" thickBot="1" thickTop="1">
      <c r="A60" s="231"/>
      <c r="B60" s="232"/>
      <c r="C60" s="233"/>
      <c r="D60" s="232"/>
      <c r="E60" s="407"/>
      <c r="F60" s="299"/>
      <c r="G60" s="300"/>
      <c r="H60" s="300"/>
      <c r="I60" s="408"/>
    </row>
    <row r="61" spans="1:9" ht="14.25" hidden="1" thickBot="1" thickTop="1">
      <c r="A61" s="231"/>
      <c r="B61" s="232"/>
      <c r="C61" s="233"/>
      <c r="D61" s="232"/>
      <c r="E61" s="407"/>
      <c r="F61" s="299"/>
      <c r="G61" s="300"/>
      <c r="H61" s="300"/>
      <c r="I61" s="408"/>
    </row>
    <row r="62" spans="1:9" ht="14.25" hidden="1" thickBot="1" thickTop="1">
      <c r="A62" s="231"/>
      <c r="B62" s="232"/>
      <c r="C62" s="233"/>
      <c r="D62" s="232"/>
      <c r="E62" s="407"/>
      <c r="F62" s="299"/>
      <c r="G62" s="300"/>
      <c r="H62" s="300"/>
      <c r="I62" s="408"/>
    </row>
    <row r="63" spans="1:9" ht="14.25" hidden="1" thickBot="1" thickTop="1">
      <c r="A63" s="231"/>
      <c r="B63" s="232"/>
      <c r="C63" s="233"/>
      <c r="D63" s="232"/>
      <c r="E63" s="407"/>
      <c r="F63" s="299"/>
      <c r="G63" s="300"/>
      <c r="H63" s="300"/>
      <c r="I63" s="408"/>
    </row>
    <row r="64" spans="1:9" ht="13.5" hidden="1" thickTop="1">
      <c r="A64" s="117"/>
      <c r="B64" s="27"/>
      <c r="C64" s="225"/>
      <c r="D64" s="27"/>
      <c r="E64" s="409"/>
      <c r="F64" s="410"/>
      <c r="G64" s="245"/>
      <c r="H64" s="245"/>
      <c r="I64" s="411"/>
    </row>
    <row r="65" spans="1:9" ht="21.75" customHeight="1" thickBot="1" thickTop="1">
      <c r="A65" s="301"/>
      <c r="B65" s="302"/>
      <c r="C65" s="412"/>
      <c r="D65" s="302"/>
      <c r="E65" s="304"/>
      <c r="F65" s="413"/>
      <c r="G65" s="305"/>
      <c r="H65" s="305"/>
      <c r="I65" s="414" t="s">
        <v>183</v>
      </c>
    </row>
    <row r="66" spans="1:9" ht="13.5" thickTop="1">
      <c r="A66" s="117"/>
      <c r="B66" s="27"/>
      <c r="C66" s="291"/>
      <c r="D66" s="292"/>
      <c r="E66" s="293"/>
      <c r="F66" s="294"/>
      <c r="G66" s="295"/>
      <c r="H66" s="295"/>
      <c r="I66" s="296"/>
    </row>
    <row r="67" spans="1:9" ht="14.25">
      <c r="A67" s="251">
        <v>2219</v>
      </c>
      <c r="B67" s="241">
        <v>6121</v>
      </c>
      <c r="C67" s="243">
        <v>20</v>
      </c>
      <c r="D67" s="243"/>
      <c r="E67" s="435">
        <v>0</v>
      </c>
      <c r="F67" s="471">
        <v>4500</v>
      </c>
      <c r="G67" s="472">
        <v>0</v>
      </c>
      <c r="H67" s="472">
        <v>0</v>
      </c>
      <c r="I67" s="436" t="s">
        <v>263</v>
      </c>
    </row>
    <row r="68" spans="1:9" ht="14.25">
      <c r="A68" s="251">
        <v>2219</v>
      </c>
      <c r="B68" s="241">
        <v>6121</v>
      </c>
      <c r="C68" s="241">
        <v>20</v>
      </c>
      <c r="D68" s="243"/>
      <c r="E68" s="435">
        <v>0</v>
      </c>
      <c r="F68" s="432">
        <v>6500</v>
      </c>
      <c r="G68" s="433">
        <v>0</v>
      </c>
      <c r="H68" s="433">
        <v>0</v>
      </c>
      <c r="I68" s="436" t="s">
        <v>264</v>
      </c>
    </row>
    <row r="69" spans="1:9" ht="14.25">
      <c r="A69" s="251">
        <v>2219</v>
      </c>
      <c r="B69" s="241">
        <v>6121</v>
      </c>
      <c r="C69" s="241">
        <v>20</v>
      </c>
      <c r="D69" s="243"/>
      <c r="E69" s="435">
        <v>0</v>
      </c>
      <c r="F69" s="432">
        <v>2726</v>
      </c>
      <c r="G69" s="433">
        <v>0</v>
      </c>
      <c r="H69" s="433">
        <v>0</v>
      </c>
      <c r="I69" s="436" t="s">
        <v>265</v>
      </c>
    </row>
    <row r="70" spans="1:9" ht="14.25">
      <c r="A70" s="44">
        <v>4374</v>
      </c>
      <c r="B70" s="30">
        <v>6121</v>
      </c>
      <c r="C70" s="224" t="s">
        <v>31</v>
      </c>
      <c r="D70" s="30">
        <v>1008010025</v>
      </c>
      <c r="E70" s="447">
        <v>0</v>
      </c>
      <c r="F70" s="448">
        <v>14500</v>
      </c>
      <c r="G70" s="449">
        <v>10800</v>
      </c>
      <c r="H70" s="449">
        <v>10800</v>
      </c>
      <c r="I70" s="443" t="s">
        <v>266</v>
      </c>
    </row>
    <row r="71" spans="1:9" ht="14.25">
      <c r="A71" s="251">
        <v>3727</v>
      </c>
      <c r="B71" s="289">
        <v>6122</v>
      </c>
      <c r="C71" s="241">
        <v>20</v>
      </c>
      <c r="D71" s="241"/>
      <c r="E71" s="435">
        <v>0</v>
      </c>
      <c r="F71" s="432">
        <v>2000</v>
      </c>
      <c r="G71" s="433">
        <v>0</v>
      </c>
      <c r="H71" s="433">
        <v>0</v>
      </c>
      <c r="I71" s="450" t="s">
        <v>267</v>
      </c>
    </row>
    <row r="72" spans="1:9" ht="14.25">
      <c r="A72" s="251">
        <v>3412</v>
      </c>
      <c r="B72" s="241">
        <v>6121</v>
      </c>
      <c r="C72" s="241">
        <v>20</v>
      </c>
      <c r="D72" s="241"/>
      <c r="E72" s="435">
        <v>0</v>
      </c>
      <c r="F72" s="432">
        <v>1100</v>
      </c>
      <c r="G72" s="433">
        <v>0</v>
      </c>
      <c r="H72" s="433">
        <v>0</v>
      </c>
      <c r="I72" s="450" t="s">
        <v>268</v>
      </c>
    </row>
    <row r="73" spans="1:9" ht="14.25">
      <c r="A73" s="283">
        <v>2219</v>
      </c>
      <c r="B73" s="284">
        <v>6121</v>
      </c>
      <c r="C73" s="285">
        <v>20</v>
      </c>
      <c r="D73" s="241"/>
      <c r="E73" s="429">
        <v>0</v>
      </c>
      <c r="F73" s="428">
        <v>5800</v>
      </c>
      <c r="G73" s="429">
        <v>0</v>
      </c>
      <c r="H73" s="429">
        <v>0</v>
      </c>
      <c r="I73" s="430" t="s">
        <v>269</v>
      </c>
    </row>
    <row r="74" spans="1:9" ht="14.25">
      <c r="A74" s="283">
        <v>2219</v>
      </c>
      <c r="B74" s="284">
        <v>6121</v>
      </c>
      <c r="C74" s="285">
        <v>20</v>
      </c>
      <c r="D74" s="241"/>
      <c r="E74" s="429">
        <v>0</v>
      </c>
      <c r="F74" s="428">
        <v>8932</v>
      </c>
      <c r="G74" s="429">
        <v>0</v>
      </c>
      <c r="H74" s="429">
        <v>0</v>
      </c>
      <c r="I74" s="430" t="s">
        <v>270</v>
      </c>
    </row>
    <row r="75" spans="1:9" ht="14.25">
      <c r="A75" s="283">
        <v>3322</v>
      </c>
      <c r="B75" s="284">
        <v>6121</v>
      </c>
      <c r="C75" s="285">
        <v>20</v>
      </c>
      <c r="D75" s="241"/>
      <c r="E75" s="429">
        <v>0</v>
      </c>
      <c r="F75" s="428">
        <v>300</v>
      </c>
      <c r="G75" s="429">
        <v>13200</v>
      </c>
      <c r="H75" s="429">
        <v>0</v>
      </c>
      <c r="I75" s="430" t="s">
        <v>271</v>
      </c>
    </row>
    <row r="76" spans="1:9" ht="14.25">
      <c r="A76" s="283"/>
      <c r="B76" s="284"/>
      <c r="C76" s="285"/>
      <c r="D76" s="284"/>
      <c r="E76" s="453"/>
      <c r="F76" s="454">
        <v>1200</v>
      </c>
      <c r="G76" s="455">
        <v>0</v>
      </c>
      <c r="H76" s="455">
        <v>0</v>
      </c>
      <c r="I76" s="473" t="s">
        <v>272</v>
      </c>
    </row>
    <row r="77" spans="1:9" ht="14.25">
      <c r="A77" s="283"/>
      <c r="B77" s="284"/>
      <c r="C77" s="285"/>
      <c r="D77" s="284"/>
      <c r="E77" s="453"/>
      <c r="F77" s="474">
        <v>1000</v>
      </c>
      <c r="G77" s="475">
        <v>0</v>
      </c>
      <c r="H77" s="475">
        <v>0</v>
      </c>
      <c r="I77" s="473" t="s">
        <v>273</v>
      </c>
    </row>
    <row r="78" spans="1:9" ht="14.25">
      <c r="A78" s="283"/>
      <c r="B78" s="284"/>
      <c r="C78" s="285"/>
      <c r="D78" s="284"/>
      <c r="E78" s="453"/>
      <c r="F78" s="474">
        <v>2000</v>
      </c>
      <c r="G78" s="475">
        <v>0</v>
      </c>
      <c r="H78" s="475">
        <v>0</v>
      </c>
      <c r="I78" s="473" t="s">
        <v>144</v>
      </c>
    </row>
    <row r="79" spans="1:9" ht="14.25">
      <c r="A79" s="283"/>
      <c r="B79" s="284"/>
      <c r="C79" s="285"/>
      <c r="D79" s="284"/>
      <c r="E79" s="453"/>
      <c r="F79" s="454">
        <v>4000</v>
      </c>
      <c r="G79" s="455">
        <v>0</v>
      </c>
      <c r="H79" s="455">
        <v>0</v>
      </c>
      <c r="I79" s="456" t="s">
        <v>145</v>
      </c>
    </row>
    <row r="80" spans="1:9" ht="14.25">
      <c r="A80" s="283"/>
      <c r="B80" s="284"/>
      <c r="C80" s="285"/>
      <c r="D80" s="284"/>
      <c r="E80" s="453"/>
      <c r="F80" s="454">
        <v>2500</v>
      </c>
      <c r="G80" s="455">
        <v>0</v>
      </c>
      <c r="H80" s="455">
        <v>0</v>
      </c>
      <c r="I80" s="473" t="s">
        <v>274</v>
      </c>
    </row>
    <row r="81" spans="1:9" ht="14.25">
      <c r="A81" s="283"/>
      <c r="B81" s="284"/>
      <c r="C81" s="285"/>
      <c r="D81" s="284"/>
      <c r="E81" s="453"/>
      <c r="F81" s="454">
        <v>250</v>
      </c>
      <c r="G81" s="455">
        <v>0</v>
      </c>
      <c r="H81" s="455">
        <v>0</v>
      </c>
      <c r="I81" s="473" t="s">
        <v>256</v>
      </c>
    </row>
    <row r="82" spans="1:9" ht="14.25">
      <c r="A82" s="283"/>
      <c r="B82" s="284"/>
      <c r="C82" s="285"/>
      <c r="D82" s="284"/>
      <c r="E82" s="453"/>
      <c r="F82" s="454">
        <v>3000</v>
      </c>
      <c r="G82" s="455">
        <v>0</v>
      </c>
      <c r="H82" s="455">
        <v>0</v>
      </c>
      <c r="I82" s="473" t="s">
        <v>206</v>
      </c>
    </row>
    <row r="83" spans="1:9" ht="14.25">
      <c r="A83" s="241"/>
      <c r="B83" s="241"/>
      <c r="C83" s="241"/>
      <c r="D83" s="241"/>
      <c r="E83" s="429"/>
      <c r="F83" s="428">
        <v>0</v>
      </c>
      <c r="G83" s="429">
        <v>20000</v>
      </c>
      <c r="H83" s="429">
        <v>0</v>
      </c>
      <c r="I83" s="527" t="s">
        <v>280</v>
      </c>
    </row>
    <row r="84" spans="1:9" ht="15" thickBot="1">
      <c r="A84" s="520"/>
      <c r="B84" s="521"/>
      <c r="C84" s="522"/>
      <c r="D84" s="521"/>
      <c r="E84" s="523"/>
      <c r="F84" s="524">
        <v>0</v>
      </c>
      <c r="G84" s="525">
        <v>10000</v>
      </c>
      <c r="H84" s="525">
        <v>0</v>
      </c>
      <c r="I84" s="526" t="s">
        <v>281</v>
      </c>
    </row>
    <row r="85" spans="1:9" ht="16.5" thickBot="1" thickTop="1">
      <c r="A85" s="231"/>
      <c r="B85" s="232"/>
      <c r="C85" s="236"/>
      <c r="D85" s="232"/>
      <c r="E85" s="476">
        <f>SUM(E66:E80)</f>
        <v>0</v>
      </c>
      <c r="F85" s="477">
        <f>SUM(F66:F84)</f>
        <v>60308</v>
      </c>
      <c r="G85" s="478">
        <f>SUM(G66:G84)</f>
        <v>54000</v>
      </c>
      <c r="H85" s="478">
        <f>SUM(H66:H84)</f>
        <v>10800</v>
      </c>
      <c r="I85" s="479" t="s">
        <v>37</v>
      </c>
    </row>
    <row r="86" spans="1:9" ht="24" customHeight="1" thickBot="1" thickTop="1">
      <c r="A86" s="231"/>
      <c r="B86" s="232"/>
      <c r="C86" s="236"/>
      <c r="D86" s="232"/>
      <c r="E86" s="237"/>
      <c r="F86" s="234"/>
      <c r="G86" s="235"/>
      <c r="H86" s="235"/>
      <c r="I86" s="238" t="s">
        <v>39</v>
      </c>
    </row>
    <row r="87" spans="1:9" ht="15.75" thickTop="1">
      <c r="A87" s="43"/>
      <c r="B87" s="30"/>
      <c r="C87" s="29"/>
      <c r="D87" s="30"/>
      <c r="E87" s="437"/>
      <c r="F87" s="438"/>
      <c r="G87" s="439"/>
      <c r="H87" s="439"/>
      <c r="I87" s="286" t="s">
        <v>147</v>
      </c>
    </row>
    <row r="88" spans="1:9" ht="14.25">
      <c r="A88" s="43"/>
      <c r="B88" s="30"/>
      <c r="C88" s="29"/>
      <c r="D88" s="30"/>
      <c r="E88" s="437"/>
      <c r="F88" s="438">
        <v>500</v>
      </c>
      <c r="G88" s="439"/>
      <c r="H88" s="439"/>
      <c r="I88" s="418" t="s">
        <v>148</v>
      </c>
    </row>
    <row r="89" spans="1:9" ht="14.25">
      <c r="A89" s="43"/>
      <c r="B89" s="30"/>
      <c r="C89" s="29"/>
      <c r="D89" s="30"/>
      <c r="E89" s="437"/>
      <c r="F89" s="438">
        <v>1000</v>
      </c>
      <c r="G89" s="439"/>
      <c r="H89" s="439"/>
      <c r="I89" s="418" t="s">
        <v>149</v>
      </c>
    </row>
    <row r="90" spans="1:9" ht="14.25">
      <c r="A90" s="44"/>
      <c r="B90" s="30"/>
      <c r="C90" s="224"/>
      <c r="D90" s="30"/>
      <c r="E90" s="437"/>
      <c r="F90" s="438"/>
      <c r="G90" s="439"/>
      <c r="H90" s="439"/>
      <c r="I90" s="418"/>
    </row>
    <row r="91" spans="1:9" ht="15">
      <c r="A91" s="44"/>
      <c r="B91" s="30"/>
      <c r="C91" s="224"/>
      <c r="D91" s="30"/>
      <c r="E91" s="437"/>
      <c r="F91" s="438"/>
      <c r="G91" s="439"/>
      <c r="H91" s="439"/>
      <c r="I91" s="286" t="s">
        <v>150</v>
      </c>
    </row>
    <row r="92" spans="1:9" ht="14.25">
      <c r="A92" s="44"/>
      <c r="B92" s="30"/>
      <c r="C92" s="224"/>
      <c r="D92" s="30"/>
      <c r="E92" s="437"/>
      <c r="F92" s="438">
        <v>9000</v>
      </c>
      <c r="G92" s="439"/>
      <c r="H92" s="439"/>
      <c r="I92" s="418" t="s">
        <v>151</v>
      </c>
    </row>
    <row r="93" spans="1:9" ht="28.5">
      <c r="A93" s="44"/>
      <c r="B93" s="30"/>
      <c r="C93" s="224"/>
      <c r="D93" s="30"/>
      <c r="E93" s="437"/>
      <c r="F93" s="438">
        <v>2000</v>
      </c>
      <c r="G93" s="439"/>
      <c r="H93" s="439"/>
      <c r="I93" s="418" t="s">
        <v>185</v>
      </c>
    </row>
    <row r="94" spans="1:9" ht="14.25">
      <c r="A94" s="44"/>
      <c r="B94" s="30"/>
      <c r="C94" s="224"/>
      <c r="D94" s="30"/>
      <c r="E94" s="437"/>
      <c r="F94" s="438">
        <v>4400</v>
      </c>
      <c r="G94" s="439"/>
      <c r="H94" s="439"/>
      <c r="I94" s="418" t="s">
        <v>152</v>
      </c>
    </row>
    <row r="95" spans="1:9" ht="14.25">
      <c r="A95" s="44"/>
      <c r="B95" s="30"/>
      <c r="C95" s="224"/>
      <c r="D95" s="30"/>
      <c r="E95" s="437"/>
      <c r="F95" s="438">
        <v>1200</v>
      </c>
      <c r="G95" s="439"/>
      <c r="H95" s="439"/>
      <c r="I95" s="418" t="s">
        <v>153</v>
      </c>
    </row>
    <row r="96" spans="1:9" ht="24.75" customHeight="1">
      <c r="A96" s="44"/>
      <c r="B96" s="30"/>
      <c r="C96" s="224"/>
      <c r="D96" s="30"/>
      <c r="E96" s="437"/>
      <c r="F96" s="438"/>
      <c r="G96" s="439"/>
      <c r="H96" s="439"/>
      <c r="I96" s="418" t="s">
        <v>275</v>
      </c>
    </row>
    <row r="97" spans="1:9" ht="14.25">
      <c r="A97" s="44"/>
      <c r="B97" s="30"/>
      <c r="C97" s="224"/>
      <c r="D97" s="30"/>
      <c r="E97" s="437"/>
      <c r="F97" s="438">
        <v>3000</v>
      </c>
      <c r="G97" s="439"/>
      <c r="H97" s="439"/>
      <c r="I97" s="418" t="s">
        <v>154</v>
      </c>
    </row>
    <row r="98" spans="1:9" ht="14.25">
      <c r="A98" s="44"/>
      <c r="B98" s="30"/>
      <c r="C98" s="224"/>
      <c r="D98" s="30"/>
      <c r="E98" s="437"/>
      <c r="F98" s="438">
        <v>350</v>
      </c>
      <c r="G98" s="439"/>
      <c r="H98" s="439"/>
      <c r="I98" s="418" t="s">
        <v>155</v>
      </c>
    </row>
    <row r="99" spans="1:9" ht="14.25">
      <c r="A99" s="44"/>
      <c r="B99" s="30"/>
      <c r="C99" s="224"/>
      <c r="D99" s="30"/>
      <c r="E99" s="437"/>
      <c r="F99" s="438">
        <v>2200</v>
      </c>
      <c r="G99" s="439"/>
      <c r="H99" s="439"/>
      <c r="I99" s="418" t="s">
        <v>156</v>
      </c>
    </row>
    <row r="100" spans="1:9" ht="28.5">
      <c r="A100" s="44"/>
      <c r="B100" s="30"/>
      <c r="C100" s="224"/>
      <c r="D100" s="30"/>
      <c r="E100" s="437"/>
      <c r="F100" s="438">
        <v>500</v>
      </c>
      <c r="G100" s="439"/>
      <c r="H100" s="439"/>
      <c r="I100" s="418" t="s">
        <v>157</v>
      </c>
    </row>
    <row r="101" spans="1:9" ht="14.25">
      <c r="A101" s="44"/>
      <c r="B101" s="30"/>
      <c r="C101" s="224"/>
      <c r="D101" s="30"/>
      <c r="E101" s="437"/>
      <c r="F101" s="438">
        <v>500</v>
      </c>
      <c r="G101" s="439"/>
      <c r="H101" s="439"/>
      <c r="I101" s="418" t="s">
        <v>158</v>
      </c>
    </row>
    <row r="102" spans="1:9" ht="14.25">
      <c r="A102" s="44"/>
      <c r="B102" s="30"/>
      <c r="C102" s="224"/>
      <c r="D102" s="30"/>
      <c r="E102" s="437"/>
      <c r="F102" s="438">
        <v>200</v>
      </c>
      <c r="G102" s="439"/>
      <c r="H102" s="439"/>
      <c r="I102" s="418" t="s">
        <v>159</v>
      </c>
    </row>
    <row r="103" spans="1:9" ht="14.25">
      <c r="A103" s="44"/>
      <c r="B103" s="30"/>
      <c r="C103" s="224"/>
      <c r="D103" s="30"/>
      <c r="E103" s="437"/>
      <c r="F103" s="438">
        <v>280</v>
      </c>
      <c r="G103" s="439"/>
      <c r="H103" s="439"/>
      <c r="I103" s="418" t="s">
        <v>160</v>
      </c>
    </row>
    <row r="104" spans="1:9" ht="14.25">
      <c r="A104" s="44"/>
      <c r="B104" s="30"/>
      <c r="C104" s="224"/>
      <c r="D104" s="30"/>
      <c r="E104" s="437"/>
      <c r="F104" s="438">
        <v>600</v>
      </c>
      <c r="G104" s="439"/>
      <c r="H104" s="439"/>
      <c r="I104" s="418" t="s">
        <v>161</v>
      </c>
    </row>
    <row r="105" spans="1:9" ht="28.5">
      <c r="A105" s="44"/>
      <c r="B105" s="30"/>
      <c r="C105" s="224"/>
      <c r="D105" s="30"/>
      <c r="E105" s="437"/>
      <c r="F105" s="438">
        <v>1000</v>
      </c>
      <c r="G105" s="439"/>
      <c r="H105" s="439"/>
      <c r="I105" s="418" t="s">
        <v>162</v>
      </c>
    </row>
    <row r="106" spans="1:9" ht="14.25">
      <c r="A106" s="44"/>
      <c r="B106" s="30"/>
      <c r="C106" s="224"/>
      <c r="D106" s="30"/>
      <c r="E106" s="437"/>
      <c r="F106" s="438"/>
      <c r="G106" s="439"/>
      <c r="H106" s="439"/>
      <c r="I106" s="418" t="s">
        <v>163</v>
      </c>
    </row>
    <row r="107" spans="1:9" ht="14.25">
      <c r="A107" s="44"/>
      <c r="B107" s="30"/>
      <c r="C107" s="224"/>
      <c r="D107" s="30"/>
      <c r="E107" s="437"/>
      <c r="F107" s="438"/>
      <c r="G107" s="439"/>
      <c r="H107" s="439"/>
      <c r="I107" s="418" t="s">
        <v>164</v>
      </c>
    </row>
    <row r="108" spans="1:9" ht="14.25">
      <c r="A108" s="44"/>
      <c r="B108" s="30"/>
      <c r="C108" s="224"/>
      <c r="D108" s="30"/>
      <c r="E108" s="437"/>
      <c r="F108" s="438">
        <v>100</v>
      </c>
      <c r="G108" s="439"/>
      <c r="H108" s="439"/>
      <c r="I108" s="418" t="s">
        <v>165</v>
      </c>
    </row>
    <row r="109" spans="1:9" ht="14.25">
      <c r="A109" s="44"/>
      <c r="B109" s="30"/>
      <c r="C109" s="224"/>
      <c r="D109" s="30"/>
      <c r="E109" s="437"/>
      <c r="F109" s="438"/>
      <c r="G109" s="439"/>
      <c r="H109" s="439"/>
      <c r="I109" s="418"/>
    </row>
    <row r="110" spans="1:9" ht="15">
      <c r="A110" s="44"/>
      <c r="B110" s="30"/>
      <c r="C110" s="224"/>
      <c r="D110" s="30"/>
      <c r="E110" s="437"/>
      <c r="F110" s="438"/>
      <c r="G110" s="439"/>
      <c r="H110" s="439"/>
      <c r="I110" s="286" t="s">
        <v>166</v>
      </c>
    </row>
    <row r="111" spans="1:9" ht="14.25">
      <c r="A111" s="44"/>
      <c r="B111" s="30"/>
      <c r="C111" s="224"/>
      <c r="D111" s="30"/>
      <c r="E111" s="437"/>
      <c r="F111" s="438">
        <v>170</v>
      </c>
      <c r="G111" s="439"/>
      <c r="H111" s="439"/>
      <c r="I111" s="418" t="s">
        <v>167</v>
      </c>
    </row>
    <row r="112" spans="1:9" ht="14.25">
      <c r="A112" s="44"/>
      <c r="B112" s="30"/>
      <c r="C112" s="224"/>
      <c r="D112" s="30"/>
      <c r="E112" s="437"/>
      <c r="F112" s="438">
        <v>300</v>
      </c>
      <c r="G112" s="439"/>
      <c r="H112" s="439"/>
      <c r="I112" s="418" t="s">
        <v>168</v>
      </c>
    </row>
    <row r="113" spans="1:9" ht="14.25">
      <c r="A113" s="44"/>
      <c r="B113" s="30"/>
      <c r="C113" s="224"/>
      <c r="D113" s="30"/>
      <c r="E113" s="437"/>
      <c r="F113" s="438">
        <v>500</v>
      </c>
      <c r="G113" s="439"/>
      <c r="H113" s="439"/>
      <c r="I113" s="418" t="s">
        <v>169</v>
      </c>
    </row>
    <row r="114" spans="1:9" ht="14.25">
      <c r="A114" s="44"/>
      <c r="B114" s="30"/>
      <c r="C114" s="224"/>
      <c r="D114" s="30"/>
      <c r="E114" s="437"/>
      <c r="F114" s="438">
        <v>500</v>
      </c>
      <c r="G114" s="439"/>
      <c r="H114" s="439"/>
      <c r="I114" s="418" t="s">
        <v>170</v>
      </c>
    </row>
    <row r="115" spans="1:9" ht="14.25">
      <c r="A115" s="44"/>
      <c r="B115" s="30"/>
      <c r="C115" s="224"/>
      <c r="D115" s="30"/>
      <c r="E115" s="437"/>
      <c r="F115" s="438">
        <v>230</v>
      </c>
      <c r="G115" s="439"/>
      <c r="H115" s="439"/>
      <c r="I115" s="418" t="s">
        <v>171</v>
      </c>
    </row>
    <row r="116" spans="1:9" ht="13.5" customHeight="1">
      <c r="A116" s="44"/>
      <c r="B116" s="30"/>
      <c r="C116" s="224"/>
      <c r="D116" s="30"/>
      <c r="E116" s="437"/>
      <c r="F116" s="438">
        <v>300</v>
      </c>
      <c r="G116" s="439"/>
      <c r="H116" s="439"/>
      <c r="I116" s="418" t="s">
        <v>172</v>
      </c>
    </row>
    <row r="117" spans="1:9" ht="14.25">
      <c r="A117" s="44"/>
      <c r="B117" s="30"/>
      <c r="C117" s="224"/>
      <c r="D117" s="30"/>
      <c r="E117" s="437"/>
      <c r="F117" s="438"/>
      <c r="G117" s="439"/>
      <c r="H117" s="439"/>
      <c r="I117" s="418"/>
    </row>
    <row r="118" spans="1:9" ht="15">
      <c r="A118" s="44"/>
      <c r="B118" s="30"/>
      <c r="C118" s="224"/>
      <c r="D118" s="30"/>
      <c r="E118" s="437"/>
      <c r="F118" s="438"/>
      <c r="G118" s="439"/>
      <c r="H118" s="439"/>
      <c r="I118" s="286" t="s">
        <v>173</v>
      </c>
    </row>
    <row r="119" spans="1:9" ht="14.25">
      <c r="A119" s="44"/>
      <c r="B119" s="30"/>
      <c r="C119" s="224"/>
      <c r="D119" s="30"/>
      <c r="E119" s="437"/>
      <c r="F119" s="438">
        <v>3000</v>
      </c>
      <c r="G119" s="439"/>
      <c r="H119" s="439"/>
      <c r="I119" s="418" t="s">
        <v>174</v>
      </c>
    </row>
    <row r="120" spans="1:9" ht="28.5">
      <c r="A120" s="44"/>
      <c r="B120" s="30"/>
      <c r="C120" s="224"/>
      <c r="D120" s="30"/>
      <c r="E120" s="437"/>
      <c r="F120" s="438">
        <v>600</v>
      </c>
      <c r="G120" s="439"/>
      <c r="H120" s="439"/>
      <c r="I120" s="418" t="s">
        <v>175</v>
      </c>
    </row>
    <row r="121" spans="1:9" ht="28.5">
      <c r="A121" s="44"/>
      <c r="B121" s="30"/>
      <c r="C121" s="224"/>
      <c r="D121" s="30"/>
      <c r="E121" s="437"/>
      <c r="F121" s="438">
        <v>750</v>
      </c>
      <c r="G121" s="439"/>
      <c r="H121" s="439"/>
      <c r="I121" s="418" t="s">
        <v>176</v>
      </c>
    </row>
    <row r="122" spans="1:9" ht="14.25">
      <c r="A122" s="44"/>
      <c r="B122" s="30"/>
      <c r="C122" s="224"/>
      <c r="D122" s="30"/>
      <c r="E122" s="437"/>
      <c r="F122" s="438">
        <v>600</v>
      </c>
      <c r="G122" s="439"/>
      <c r="H122" s="439"/>
      <c r="I122" s="418" t="s">
        <v>278</v>
      </c>
    </row>
    <row r="123" spans="1:9" ht="14.25">
      <c r="A123" s="44"/>
      <c r="B123" s="30"/>
      <c r="C123" s="224"/>
      <c r="D123" s="30"/>
      <c r="E123" s="437"/>
      <c r="F123" s="438">
        <v>100</v>
      </c>
      <c r="G123" s="439"/>
      <c r="H123" s="439"/>
      <c r="I123" s="418" t="s">
        <v>177</v>
      </c>
    </row>
    <row r="124" spans="1:9" ht="14.25">
      <c r="A124" s="44"/>
      <c r="B124" s="30"/>
      <c r="C124" s="224"/>
      <c r="D124" s="30"/>
      <c r="E124" s="437"/>
      <c r="F124" s="438">
        <v>1000</v>
      </c>
      <c r="G124" s="439"/>
      <c r="H124" s="439"/>
      <c r="I124" s="418" t="s">
        <v>178</v>
      </c>
    </row>
    <row r="125" spans="1:9" ht="14.25">
      <c r="A125" s="44"/>
      <c r="B125" s="30"/>
      <c r="C125" s="224"/>
      <c r="D125" s="30"/>
      <c r="E125" s="437"/>
      <c r="F125" s="438">
        <v>130</v>
      </c>
      <c r="G125" s="439"/>
      <c r="H125" s="439"/>
      <c r="I125" s="418" t="s">
        <v>179</v>
      </c>
    </row>
    <row r="126" spans="1:9" ht="14.25">
      <c r="A126" s="44"/>
      <c r="B126" s="30"/>
      <c r="C126" s="224"/>
      <c r="D126" s="30"/>
      <c r="E126" s="437"/>
      <c r="F126" s="438">
        <v>370</v>
      </c>
      <c r="G126" s="439"/>
      <c r="H126" s="439"/>
      <c r="I126" s="418" t="s">
        <v>180</v>
      </c>
    </row>
    <row r="127" spans="1:9" ht="15" thickBot="1">
      <c r="A127" s="158"/>
      <c r="B127" s="160"/>
      <c r="C127" s="161"/>
      <c r="D127" s="160"/>
      <c r="E127" s="480"/>
      <c r="F127" s="481"/>
      <c r="G127" s="482"/>
      <c r="H127" s="482"/>
      <c r="I127" s="483"/>
    </row>
    <row r="128" spans="1:9" ht="15.75" thickBot="1">
      <c r="A128" s="301"/>
      <c r="B128" s="302"/>
      <c r="C128" s="303"/>
      <c r="D128" s="302"/>
      <c r="E128" s="484">
        <f>SUM(E87:E126)</f>
        <v>0</v>
      </c>
      <c r="F128" s="485">
        <f>SUM(F87:F126)</f>
        <v>35380</v>
      </c>
      <c r="G128" s="486">
        <f>SUM(G87:G126)</f>
        <v>0</v>
      </c>
      <c r="H128" s="486">
        <f>SUM(H87:H126)</f>
        <v>0</v>
      </c>
      <c r="I128" s="487" t="s">
        <v>37</v>
      </c>
    </row>
    <row r="129" ht="13.5" thickTop="1"/>
  </sheetData>
  <sheetProtection/>
  <printOptions/>
  <pageMargins left="1.6929133858267718" right="0.5118110236220472" top="0.7874015748031497" bottom="0.7874015748031497" header="0.31496062992125984" footer="0.31496062992125984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52"/>
  <sheetViews>
    <sheetView view="pageBreakPreview" zoomScaleNormal="75" zoomScaleSheetLayoutView="100" zoomScalePageLayoutView="0" workbookViewId="0" topLeftCell="A1">
      <selection activeCell="A8" sqref="A8"/>
    </sheetView>
  </sheetViews>
  <sheetFormatPr defaultColWidth="9.140625" defaultRowHeight="12.75"/>
  <cols>
    <col min="1" max="1" width="79.57421875" style="0" customWidth="1"/>
    <col min="2" max="2" width="16.28125" style="0" customWidth="1"/>
    <col min="3" max="3" width="4.7109375" style="0" customWidth="1"/>
  </cols>
  <sheetData>
    <row r="1" ht="15.75">
      <c r="A1" s="53"/>
    </row>
    <row r="2" spans="1:2" ht="12.75">
      <c r="A2" s="388"/>
      <c r="B2" s="387"/>
    </row>
    <row r="3" spans="1:2" ht="12.75">
      <c r="A3" s="388" t="s">
        <v>208</v>
      </c>
      <c r="B3" s="387" t="s">
        <v>209</v>
      </c>
    </row>
    <row r="4" spans="1:2" ht="12.75">
      <c r="A4" s="388"/>
      <c r="B4" s="387"/>
    </row>
    <row r="5" spans="1:2" ht="12.75">
      <c r="A5" s="388"/>
      <c r="B5" s="387"/>
    </row>
    <row r="6" spans="1:2" ht="18">
      <c r="A6" s="391" t="s">
        <v>211</v>
      </c>
      <c r="B6" s="387"/>
    </row>
    <row r="7" spans="1:2" ht="12.75">
      <c r="A7" s="387"/>
      <c r="B7" s="387"/>
    </row>
    <row r="8" spans="1:2" ht="15.75">
      <c r="A8" s="392" t="s">
        <v>252</v>
      </c>
      <c r="B8" s="394" t="s">
        <v>212</v>
      </c>
    </row>
    <row r="9" spans="1:2" ht="12.75">
      <c r="A9" s="389"/>
      <c r="B9" s="387"/>
    </row>
    <row r="10" spans="1:2" ht="12.75">
      <c r="A10" s="387" t="s">
        <v>210</v>
      </c>
      <c r="B10" s="393">
        <v>1596000</v>
      </c>
    </row>
    <row r="11" spans="1:2" ht="12.75">
      <c r="A11" s="387" t="s">
        <v>213</v>
      </c>
      <c r="B11" s="393">
        <v>1063000</v>
      </c>
    </row>
    <row r="12" spans="1:2" ht="12.75">
      <c r="A12" s="388" t="s">
        <v>214</v>
      </c>
      <c r="B12" s="393">
        <v>2023000</v>
      </c>
    </row>
    <row r="13" spans="1:2" ht="12.75">
      <c r="A13" s="388" t="s">
        <v>215</v>
      </c>
      <c r="B13" s="393">
        <v>1956000</v>
      </c>
    </row>
    <row r="14" spans="1:2" ht="12.75">
      <c r="A14" s="388"/>
      <c r="B14" s="393"/>
    </row>
    <row r="15" spans="1:2" ht="15.75">
      <c r="A15" s="395" t="s">
        <v>216</v>
      </c>
      <c r="B15" s="393"/>
    </row>
    <row r="16" spans="1:2" ht="12.75">
      <c r="A16" s="389"/>
      <c r="B16" s="393"/>
    </row>
    <row r="17" spans="1:2" ht="12.75">
      <c r="A17" s="388" t="s">
        <v>217</v>
      </c>
      <c r="B17" s="393"/>
    </row>
    <row r="18" spans="1:2" ht="12.75">
      <c r="A18" s="388" t="s">
        <v>218</v>
      </c>
      <c r="B18" s="393"/>
    </row>
    <row r="19" spans="1:2" ht="12.75">
      <c r="A19" s="388" t="s">
        <v>219</v>
      </c>
      <c r="B19" s="393"/>
    </row>
    <row r="20" spans="1:2" ht="12.75">
      <c r="A20" s="388" t="s">
        <v>220</v>
      </c>
      <c r="B20" s="393"/>
    </row>
    <row r="21" spans="1:2" ht="12.75">
      <c r="A21" s="388" t="s">
        <v>221</v>
      </c>
      <c r="B21" s="393"/>
    </row>
    <row r="22" spans="1:2" ht="12.75">
      <c r="A22" s="388" t="s">
        <v>222</v>
      </c>
      <c r="B22" s="393"/>
    </row>
    <row r="23" spans="1:2" ht="12.75">
      <c r="A23" s="388" t="s">
        <v>223</v>
      </c>
      <c r="B23" s="393"/>
    </row>
    <row r="24" spans="1:2" ht="12.75">
      <c r="A24" s="388" t="s">
        <v>224</v>
      </c>
      <c r="B24" s="393"/>
    </row>
    <row r="25" spans="1:2" ht="12.75">
      <c r="A25" s="388" t="s">
        <v>225</v>
      </c>
      <c r="B25" s="393"/>
    </row>
    <row r="26" spans="1:2" ht="12.75">
      <c r="A26" s="388" t="s">
        <v>226</v>
      </c>
      <c r="B26" s="393"/>
    </row>
    <row r="27" spans="1:2" ht="12.75">
      <c r="A27" s="388" t="s">
        <v>227</v>
      </c>
      <c r="B27" s="393"/>
    </row>
    <row r="28" spans="1:2" ht="12.75">
      <c r="A28" s="388" t="s">
        <v>228</v>
      </c>
      <c r="B28" s="393"/>
    </row>
    <row r="29" spans="1:2" ht="12.75">
      <c r="A29" s="388" t="s">
        <v>229</v>
      </c>
      <c r="B29" s="393"/>
    </row>
    <row r="30" spans="1:2" ht="12.75">
      <c r="A30" s="388" t="s">
        <v>230</v>
      </c>
      <c r="B30" s="393"/>
    </row>
    <row r="31" spans="1:2" ht="12.75">
      <c r="A31" s="389" t="s">
        <v>231</v>
      </c>
      <c r="B31" s="393"/>
    </row>
    <row r="32" spans="1:2" ht="12.75">
      <c r="A32" s="388" t="s">
        <v>232</v>
      </c>
      <c r="B32" s="393"/>
    </row>
    <row r="33" spans="1:2" ht="12.75">
      <c r="A33" s="388" t="s">
        <v>233</v>
      </c>
      <c r="B33" s="393"/>
    </row>
    <row r="34" spans="1:2" ht="12.75">
      <c r="A34" s="388" t="s">
        <v>234</v>
      </c>
      <c r="B34" s="393"/>
    </row>
    <row r="35" spans="1:2" ht="12.75">
      <c r="A35" s="388" t="s">
        <v>235</v>
      </c>
      <c r="B35" s="393"/>
    </row>
    <row r="36" spans="1:2" ht="25.5">
      <c r="A36" s="388" t="s">
        <v>236</v>
      </c>
      <c r="B36" s="393"/>
    </row>
    <row r="37" spans="1:2" ht="12.75">
      <c r="A37" s="388" t="s">
        <v>237</v>
      </c>
      <c r="B37" s="393"/>
    </row>
    <row r="38" spans="1:2" ht="12.75">
      <c r="A38" s="388" t="s">
        <v>238</v>
      </c>
      <c r="B38" s="393"/>
    </row>
    <row r="39" spans="1:2" ht="12.75">
      <c r="A39" s="388" t="s">
        <v>239</v>
      </c>
      <c r="B39" s="393"/>
    </row>
    <row r="40" spans="1:2" ht="12.75">
      <c r="A40" s="388" t="s">
        <v>240</v>
      </c>
      <c r="B40" s="393"/>
    </row>
    <row r="41" spans="1:2" ht="12.75">
      <c r="A41" s="388" t="s">
        <v>241</v>
      </c>
      <c r="B41" s="393"/>
    </row>
    <row r="42" spans="1:2" ht="12.75">
      <c r="A42" s="388" t="s">
        <v>242</v>
      </c>
      <c r="B42" s="393"/>
    </row>
    <row r="43" spans="1:2" ht="12.75">
      <c r="A43" s="388" t="s">
        <v>243</v>
      </c>
      <c r="B43" s="393"/>
    </row>
    <row r="44" spans="1:2" ht="12.75">
      <c r="A44" s="388" t="s">
        <v>244</v>
      </c>
      <c r="B44" s="393"/>
    </row>
    <row r="45" spans="1:2" ht="12.75">
      <c r="A45" s="388" t="s">
        <v>245</v>
      </c>
      <c r="B45" s="393"/>
    </row>
    <row r="46" spans="1:2" ht="12.75">
      <c r="A46" s="388" t="s">
        <v>246</v>
      </c>
      <c r="B46" s="393"/>
    </row>
    <row r="47" spans="1:2" ht="12.75">
      <c r="A47" s="388" t="s">
        <v>247</v>
      </c>
      <c r="B47" s="393"/>
    </row>
    <row r="48" spans="1:2" ht="12.75">
      <c r="A48" s="388" t="s">
        <v>248</v>
      </c>
      <c r="B48" s="393"/>
    </row>
    <row r="49" spans="1:2" ht="12.75">
      <c r="A49" s="388" t="s">
        <v>249</v>
      </c>
      <c r="B49" s="393"/>
    </row>
    <row r="50" spans="1:2" ht="12.75">
      <c r="A50" s="388" t="s">
        <v>250</v>
      </c>
      <c r="B50" s="393"/>
    </row>
    <row r="51" spans="1:2" ht="12.75">
      <c r="A51" s="388" t="s">
        <v>251</v>
      </c>
      <c r="B51" s="393"/>
    </row>
    <row r="52" spans="1:2" ht="12.75">
      <c r="A52" s="390"/>
      <c r="B52" s="393"/>
    </row>
  </sheetData>
  <sheetProtection/>
  <printOptions/>
  <pageMargins left="0.7086614173228347" right="0.5118110236220472" top="0.7874015748031497" bottom="0.7874015748031497" header="0.31496062992125984" footer="0.31496062992125984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OkÚ Břeclav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vasicek</cp:lastModifiedBy>
  <cp:lastPrinted>2012-11-05T08:06:37Z</cp:lastPrinted>
  <dcterms:created xsi:type="dcterms:W3CDTF">2003-01-27T16:00:31Z</dcterms:created>
  <dcterms:modified xsi:type="dcterms:W3CDTF">2013-01-03T14:30:03Z</dcterms:modified>
  <cp:category/>
  <cp:version/>
  <cp:contentType/>
  <cp:contentStatus/>
</cp:coreProperties>
</file>