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2"/>
  </bookViews>
  <sheets>
    <sheet name="OKT I" sheetId="1" r:id="rId1"/>
    <sheet name="OKT II" sheetId="2" r:id="rId2"/>
    <sheet name="OKT III" sheetId="3" r:id="rId3"/>
  </sheets>
  <definedNames/>
  <calcPr fullCalcOnLoad="1"/>
</workbook>
</file>

<file path=xl/sharedStrings.xml><?xml version="1.0" encoding="utf-8"?>
<sst xmlns="http://schemas.openxmlformats.org/spreadsheetml/2006/main" count="635" uniqueCount="217">
  <si>
    <t>Město Břeclav</t>
  </si>
  <si>
    <t>ODD.</t>
  </si>
  <si>
    <t>POL.</t>
  </si>
  <si>
    <t>ZP</t>
  </si>
  <si>
    <t>ÚZ</t>
  </si>
  <si>
    <t>ORJ.</t>
  </si>
  <si>
    <t>ORG.</t>
  </si>
  <si>
    <t>PAR.</t>
  </si>
  <si>
    <t>XXXX</t>
  </si>
  <si>
    <t>XXX</t>
  </si>
  <si>
    <t>XXXXX</t>
  </si>
  <si>
    <t>XX</t>
  </si>
  <si>
    <t>AÚ</t>
  </si>
  <si>
    <t>SÚ</t>
  </si>
  <si>
    <t>Dne</t>
  </si>
  <si>
    <t>dokl.</t>
  </si>
  <si>
    <t>Číslo</t>
  </si>
  <si>
    <t xml:space="preserve">                                                             PODROBNÝ KOMENTÁŘ</t>
  </si>
  <si>
    <t>30</t>
  </si>
  <si>
    <t>Sociální pojištění</t>
  </si>
  <si>
    <t>Zdravotní pojištění</t>
  </si>
  <si>
    <t>Úrazové pojištění</t>
  </si>
  <si>
    <t>Realizované kurzové ztráty (zahraniční služební cesty)</t>
  </si>
  <si>
    <t>Cestovné</t>
  </si>
  <si>
    <t>Účastnické poplatky na konference</t>
  </si>
  <si>
    <t>Ostaní nákupy - ošatné oddávajícím</t>
  </si>
  <si>
    <t>prádlo, oděv</t>
  </si>
  <si>
    <t>Knihy,tiskoviny</t>
  </si>
  <si>
    <t>nákup materiálu</t>
  </si>
  <si>
    <t xml:space="preserve">Voda                  </t>
  </si>
  <si>
    <t xml:space="preserve">Plyn                  </t>
  </si>
  <si>
    <t xml:space="preserve">PHM                </t>
  </si>
  <si>
    <t>služby telekomunikací</t>
  </si>
  <si>
    <t>nákup služeb</t>
  </si>
  <si>
    <t>členský příspěvek OS ČMS</t>
  </si>
  <si>
    <t>31</t>
  </si>
  <si>
    <t>Radnice - poštovné</t>
  </si>
  <si>
    <t>Radnice - služby</t>
  </si>
  <si>
    <t>Ostatní osobní náklady - zavírání a otevírání hřbitovů</t>
  </si>
  <si>
    <t>Nákup materiálu - zámky, cedulky apod.</t>
  </si>
  <si>
    <t>Náklady na úhradu odebrané vody na hřbitovech</t>
  </si>
  <si>
    <t>Náklady na spotřebu el. energie - smuteční obřadní síně</t>
  </si>
  <si>
    <t>Nákup mobiliáře - lavičky</t>
  </si>
  <si>
    <t>Poskytnuté náhrady na pohřbení nezaopatřených občanů</t>
  </si>
  <si>
    <t>Místní rozhlas - opravy a udržování</t>
  </si>
  <si>
    <t>Potraviny - pitný režim</t>
  </si>
  <si>
    <t>Svědečné a náhrady za ušlou mzdu</t>
  </si>
  <si>
    <t>Věcné dary</t>
  </si>
  <si>
    <t>Město Břeclav - VÝDAJE</t>
  </si>
  <si>
    <t>Rozp.</t>
  </si>
  <si>
    <t>Index</t>
  </si>
  <si>
    <t>Výdaje</t>
  </si>
  <si>
    <t>ostatní nákup dlouhodobého nehmotného majetku</t>
  </si>
  <si>
    <t>nájemné</t>
  </si>
  <si>
    <t>Příspěvek na penzijní fond od zaměstnavatele</t>
  </si>
  <si>
    <t>Odstupné</t>
  </si>
  <si>
    <t>Ostatní neinvestiční výdaje jinde nezařazené</t>
  </si>
  <si>
    <t>Roční poplatek sdružení pohřebnictví</t>
  </si>
  <si>
    <t>různé</t>
  </si>
  <si>
    <t>ostatní povinné pojistné placené zaměstnavatelem</t>
  </si>
  <si>
    <t>cestovné</t>
  </si>
  <si>
    <t>Ostatní platby za provedenou práci</t>
  </si>
  <si>
    <t>Nákup cenin (kolky aj.)</t>
  </si>
  <si>
    <t>Stravné hrazené zaměstnavatelem</t>
  </si>
  <si>
    <t>ostatní neinv.dotace veřejným rozpočtům - ESOM</t>
  </si>
  <si>
    <t xml:space="preserve">Rezerva </t>
  </si>
  <si>
    <t>Spotřeba el. energie - světelné křižovatky</t>
  </si>
  <si>
    <t>Ostatní osobní výdaje</t>
  </si>
  <si>
    <t>Sociální fond (stravné)</t>
  </si>
  <si>
    <t>Úhrady sankcí jiným rozpočtům</t>
  </si>
  <si>
    <t>Hantály - darovací smlouva</t>
  </si>
  <si>
    <t>Lokální zásobování teplem</t>
  </si>
  <si>
    <t>Komunální služby a územní rozvoj</t>
  </si>
  <si>
    <t>DHM</t>
  </si>
  <si>
    <t>Nákup ostatních služeb</t>
  </si>
  <si>
    <t>Silnice celkem</t>
  </si>
  <si>
    <t>Ostatní záležitosti pozemních komunikací</t>
  </si>
  <si>
    <t>Ostatní záležitosti v silniční dopravě</t>
  </si>
  <si>
    <t>Veřejné osvětlení</t>
  </si>
  <si>
    <t>Pohřebnictví</t>
  </si>
  <si>
    <t>Sběr a svoz komunálního odpadu</t>
  </si>
  <si>
    <t>Zastupitelstvo města</t>
  </si>
  <si>
    <t>Ostatní náhrady placené obyvatelstvu</t>
  </si>
  <si>
    <t>Nákup DHM</t>
  </si>
  <si>
    <t>Vnitřní správa</t>
  </si>
  <si>
    <t>Celkem výdaje ORJ 030</t>
  </si>
  <si>
    <t>Průměrná mzda</t>
  </si>
  <si>
    <t>Fyzický poč.prac.</t>
  </si>
  <si>
    <t>Přepočt.poč.prac.</t>
  </si>
  <si>
    <t>Plyn</t>
  </si>
  <si>
    <t>Provoz veřejné silniční dopravy</t>
  </si>
  <si>
    <t xml:space="preserve">Nákup DHDM </t>
  </si>
  <si>
    <t>Ostatní platy</t>
  </si>
  <si>
    <t>Odměny členů zastupitelstva</t>
  </si>
  <si>
    <t>Výdaje spojené s referendem o přistoupení do EU, volby do parlamentu ČR</t>
  </si>
  <si>
    <t>Náhrady mezd v době nemoci v prvních dvou týdnech</t>
  </si>
  <si>
    <t xml:space="preserve">Sociální fond (spol.,sport.,kult.akce, penz. připojištění)     </t>
  </si>
  <si>
    <t>Dopravní prostředky nákup nového vozidla (náhrada za Fiat Cinquecento)</t>
  </si>
  <si>
    <t>Skut.</t>
  </si>
  <si>
    <t>Stavby</t>
  </si>
  <si>
    <t>Služby, školení, vzdělávání</t>
  </si>
  <si>
    <t xml:space="preserve">Sbor dobrovolných hasičů </t>
  </si>
  <si>
    <t>Ostatní povinné pojištění</t>
  </si>
  <si>
    <t>Nákup materiálu</t>
  </si>
  <si>
    <t>Nájemné</t>
  </si>
  <si>
    <t>Umělecká díla a předměty</t>
  </si>
  <si>
    <t>Léky a zdravotnický materiál (lékárničky a náplně do nich)</t>
  </si>
  <si>
    <t xml:space="preserve">pasport dopravního značení </t>
  </si>
  <si>
    <t>Nákup materiálu - pytle na odpad - na úklid mimo smlouvu (brigádníci, studenti apod.)</t>
  </si>
  <si>
    <t xml:space="preserve">Rozhlas  </t>
  </si>
  <si>
    <t>Školení a vzdělávání (průběžné školení zaměstnanců)</t>
  </si>
  <si>
    <t>ostatní neinvestiční výdaje jinde nezařazené</t>
  </si>
  <si>
    <t>náj.za nájem s právem koupě-leasing auta</t>
  </si>
  <si>
    <t>Nákup materiálu na zimní údržbu (nově dle zák.13/1997- povinnost vlastníka v zimním období udržovat chodník)</t>
  </si>
  <si>
    <t>náhrady z úraz. pojištění - spoluúčast z pojiš.odpovědnosti (5 tis. kč) (nově dle zák.13/1997- povinnost vlastníka v zimním období udržovat chodník)</t>
  </si>
  <si>
    <t>běžná oprava a údržba chodníků, cyklistických stezek, odstavných ploch, (nově dle zák.13/1997- povinnost vlastníka v zimním období udržovat CH.)</t>
  </si>
  <si>
    <t>Poskytnutné neinv.příspěvky a náhrady</t>
  </si>
  <si>
    <t>obnova a pořízení dopravního značení, retaredéry do 40.tis, nádoby na posyp.materiál</t>
  </si>
  <si>
    <t>Pasport místních komunikací - mobiliáře dle nové smlouvy</t>
  </si>
  <si>
    <t xml:space="preserve">Ochranné pomůcky </t>
  </si>
  <si>
    <t>Knihy, učební pomůcky, tiskoviny (vzdělávání úředníků dle zákona č. 312/2002 Sb.)</t>
  </si>
  <si>
    <t xml:space="preserve"> 11/10</t>
  </si>
  <si>
    <t>Platby daní a poplatků obcím, krajům a SF</t>
  </si>
  <si>
    <t>Ostatní neinvestiční transfery podnikatelským subjektům</t>
  </si>
  <si>
    <t>Predikce</t>
  </si>
  <si>
    <t>ostatní platy - refundace platů (výjezdy, školení)</t>
  </si>
  <si>
    <t>Sociální pojištění (smlouva - Košulič)</t>
  </si>
  <si>
    <t>Zdravotní pojištění (smlouva - Košulič)</t>
  </si>
  <si>
    <t xml:space="preserve">El.energie            </t>
  </si>
  <si>
    <t>Budovy, haly, stavby (částečné zastřešení zadního traktu - SDH Stará Břeclav)</t>
  </si>
  <si>
    <t>Služby telekomunikací a radiokomunikací (Internet, Pevné linky, T-Mobile, SMS zprávy )</t>
  </si>
  <si>
    <t>Služby zpracování dat (Internet hosting "starý" web a nový web)</t>
  </si>
  <si>
    <t>Ostaní nákupy - "ošatné" oddávajícím</t>
  </si>
  <si>
    <t>Platby daní a poplatků (mj. dalniční známky)</t>
  </si>
  <si>
    <t>Ostatní nehmotný majetek (Orientační digitální mapa města)</t>
  </si>
  <si>
    <t>Stroje, přístroje a zařízení (kopírky)</t>
  </si>
  <si>
    <t>běžná údržba a čištění MK a příslušenství,dešťových vpustí,  zimní údržba - posyp silnic, výtluky po zimě</t>
  </si>
  <si>
    <t xml:space="preserve">poskytnuté neinvrestiční příspěvky a náhrady </t>
  </si>
  <si>
    <t>DHM - vánoční osvětlení</t>
  </si>
  <si>
    <t>Nákup ostatních služeb - pasport VO</t>
  </si>
  <si>
    <t>Členský poplatek - pohřebnictví, konzultační a právní služby</t>
  </si>
  <si>
    <t>Běžná údržba pěti hřbitovů, nová výsadba</t>
  </si>
  <si>
    <t>ostatní náhrady placené obyvatelstvu</t>
  </si>
  <si>
    <t>Opravy a udržování (zastávky MHD - rožek Poštorná)</t>
  </si>
  <si>
    <t xml:space="preserve">dopravní značení- přechodné pro blokové čištění, orientační dopravní systém </t>
  </si>
  <si>
    <t xml:space="preserve">Spotřeba el. energie na veřejném osvětlení  </t>
  </si>
  <si>
    <t>oprava a údržba VO</t>
  </si>
  <si>
    <t>Nákup služeb - urnové hroby - Břeclav, Stará Břeclav, kácení stromů</t>
  </si>
  <si>
    <t>Ukládání odpadů</t>
  </si>
  <si>
    <t>ACTIV - parkovací zóna (dlouhodobá smlouva do 2014)</t>
  </si>
  <si>
    <t>Úředníci a ostatní zaměstnanci (bez městské policie a TIC)</t>
  </si>
  <si>
    <t>Pohoštění - reprefond města</t>
  </si>
  <si>
    <t>Dary - reprefond města</t>
  </si>
  <si>
    <t>Odbor kanceláře tajemníka   -   výdaje</t>
  </si>
  <si>
    <t>x</t>
  </si>
  <si>
    <t>Příloha č. 5/1</t>
  </si>
  <si>
    <t>Příloha č.5/2</t>
  </si>
  <si>
    <t>Půjčky ze sociálního fondu</t>
  </si>
  <si>
    <t xml:space="preserve">Úředníci a ostatní zaměstnanci (bez městské policie a TIC). </t>
  </si>
  <si>
    <t>služby peněž. ústavů - pojistné (nové vozidlo po SDH Stará Břeclav - přeshraniční spolupráce)</t>
  </si>
  <si>
    <t>služby, školení (obnova školení pro obsluhu motorových pil, práce ve výškách, obsluha plošiny)</t>
  </si>
  <si>
    <t>konzultační, poradenské služby</t>
  </si>
  <si>
    <t xml:space="preserve">Voda </t>
  </si>
  <si>
    <t xml:space="preserve">El. Energie </t>
  </si>
  <si>
    <t xml:space="preserve">Pohonné hmoty a maziva </t>
  </si>
  <si>
    <t xml:space="preserve">Teplo </t>
  </si>
  <si>
    <t xml:space="preserve">Plyn </t>
  </si>
  <si>
    <t>Služby peněžních ústavů - (komerční pojištění)</t>
  </si>
  <si>
    <t>Služby pošt</t>
  </si>
  <si>
    <t>ochranné pomůcky (obnova ochranných oděvů pro JSDH Poštorná)</t>
  </si>
  <si>
    <t>Stroje, přístroje, zařízení  (proudové čerpadlo AWG - tubinové, kalové; vysoušeč ROS)</t>
  </si>
  <si>
    <t>Ošacení pracovníků odboru životního prostředí - zákon o myslivosti a zákon o lesích (navýšení o 1 pracovníka - vedoucí OŽP)</t>
  </si>
  <si>
    <t>drobný hmotný dlouhodobý majetek (proudnice, vysílačky, čerpadla apod., obnova výstroje pro lezeckou skupinu JSDH)</t>
  </si>
  <si>
    <t xml:space="preserve">Platy zaměstnanců  </t>
  </si>
  <si>
    <t>Místní rozhlas - Stroje, přístroje, zařízení - propojení místního rozhlasu s výstražným systémem města</t>
  </si>
  <si>
    <t>Nákup software do 60 tis. Kč - 150 tis. Na projekt "TIC on-line"</t>
  </si>
  <si>
    <t>opravy a udržování -  opravy vozidel a další hasičské techniky</t>
  </si>
  <si>
    <t>* Projekt v rámci přeshraniční spolupráce "Slovensko-český protipovodňový záchranný modul" - schváleno RM č. 24 dne 12.10.2011</t>
  </si>
  <si>
    <t xml:space="preserve">Dopravní prostředky </t>
  </si>
  <si>
    <t>Budovy,haly,stavby - rekonstrukce sociálních zařízení v budově MÚ</t>
  </si>
  <si>
    <t>Rezerva pro vratky do SR</t>
  </si>
  <si>
    <t xml:space="preserve">Nájemné za nájem s právem koupě </t>
  </si>
  <si>
    <t xml:space="preserve">Dopravní prostředky ( 300 tis.Kč člun a 300 tis. Kč terénní vozidlo pro JSDH Stará Břeclav ) </t>
  </si>
  <si>
    <t>Drobný hmotný majetek - IT ( disky do serverů, aktivní prvky do sítě, terminálové řešení pracovních stanic)</t>
  </si>
  <si>
    <t>Programové vybavení nad 60 tis. Kč ( rozvoj GINISu,  nákup licencí k modulům Smlouvy a Přestupky, licencování terminálservru)</t>
  </si>
  <si>
    <t>Služby pošt (riziko - zpoplatnění datových zpráv v elektronickém systému, zdražení certifikátů - 80 tis. Kč celý úřad)</t>
  </si>
  <si>
    <t>Nájemné (v roce 2013 končí smlouva na nájem ústředny, další pokračování v nájmu bude za nižší cenu)</t>
  </si>
  <si>
    <t xml:space="preserve">Opravy - 200 tis. Kč - opravy výpočetní techniky, sníženo o výdaje za renovaci tonerů </t>
  </si>
  <si>
    <t>Nákup materiálu - kancelářské potřeby, částka snižena o výdaje za nákup tonerů a papírů do tiskáren v návaznosti na konsolidaci tiskových zařízení</t>
  </si>
  <si>
    <t>Podání žádosti bylo schváleno na RM č. 38 konané dne 9.5.2012, materiál č. 38</t>
  </si>
  <si>
    <t xml:space="preserve">* 1500 tis. Kč je výše 15% spoluúčasti města na projektu "Zvýšení kvality řízení, financování a good governance na Městském úřadu Břeclav" v rámci Operačního programu </t>
  </si>
  <si>
    <t>Lidské zdroje a zaměstnanost, oblasti podpory 4.1 Posilování institucionální kapacity a efektivnosti veřejné  správy, výzvy č. 89, přičemž maximální výše podpory je 10 mil. Kč</t>
  </si>
  <si>
    <t xml:space="preserve">ostatní osobní náklady </t>
  </si>
  <si>
    <t>Ochranné pomůcky</t>
  </si>
  <si>
    <t>Drobný hmotný dlouhodobý majetek</t>
  </si>
  <si>
    <t>1305 tis. Kč - pořízení hasičského vozidla pro JSDH Stará Břeclav - * dotace EU - "Přeshraniční spolupráce"</t>
  </si>
  <si>
    <t>předpokládaná výše závazku - 8 700  tis. Kč , vlastní podíl bude 15% z celkových oprávněných  výdajů na projekt 1,3 mil. Kč</t>
  </si>
  <si>
    <t xml:space="preserve">Drobný hmotný majetek do 40 tis. Kč, navýšení kvůli spolufinancování projektu *"Výzva 89" (řízení lidských zdrojů) - 200 tis. </t>
  </si>
  <si>
    <t>Ostatní osobní náklady , navýšení kvůli spolufinancování projektu *"Výzva 89" (řízení lidských zdrojů) - 800 tis.</t>
  </si>
  <si>
    <t>Poradenské a právní služby (TOP Auditing - daňové poradenství, externí právní služby), spolufinancování projektu *"Výzva 89" - 100 tis.</t>
  </si>
  <si>
    <t>Nákup sl.-úklid, svoz odpadu , výr. zpr.relací pro KT, audity , vedení CP , revize , rozvoj map.portálu , navýšení kvůli spolufinancování projektu *"Výzva 89" - 300 tis.</t>
  </si>
  <si>
    <t>Cestovné, 100 tis. spolufinancování nákladů na projekt *"Výzva 89" - 100 tis.</t>
  </si>
  <si>
    <t>Udržovací poplatky - software, programátorské práce, konsolidace tiskových zařízení - 1000 tis. Kč, informační portál města - 1000 tis.Kč</t>
  </si>
  <si>
    <t>Opravy a udržování (budova Městského úřadu, opravy služebních vozidel, 400 tis. - oprava topení v budově - výměny ventilů ), 500 tis. oprava klimatizace OSVD, el.požární sign.</t>
  </si>
  <si>
    <t>Rezerva - ochrana obyvatelstva</t>
  </si>
  <si>
    <t xml:space="preserve">Sdělovací prostředky </t>
  </si>
  <si>
    <t>Záležitosti krizového řízení</t>
  </si>
  <si>
    <t>Odbor kanceláře tajemníka   -  výdaje</t>
  </si>
  <si>
    <t>Odbor kanceláře tajemníka   -   výdaje - vnitřní správa</t>
  </si>
  <si>
    <t>Příloha č. 5/3</t>
  </si>
  <si>
    <t>Mezisoučet 1</t>
  </si>
  <si>
    <t>Mezisoučet 2</t>
  </si>
  <si>
    <t>Mezisoučet 3</t>
  </si>
  <si>
    <t>příspěvěk města - SOM JM (1,- Kč na obyvatele), příspěvek Benchmarking (50 tis.)</t>
  </si>
  <si>
    <t>Volby do Senátu parlamentu ČR  a krajských zastupitelstev</t>
  </si>
  <si>
    <t>Náhrady mezd v době nemoci v prvních třech týdnech</t>
  </si>
  <si>
    <t>Hardware nad 40 tis. Kč (terminálové řešení pracovních stanic), PCO a související.inf.systém městské policie 1,7 mil. Kč (ZM 19.9.2012)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</si>
</sst>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?\ _K_č_-;_-@_-"/>
    <numFmt numFmtId="165" formatCode="#,##0.00_ ;\-#,##0.00\ "/>
    <numFmt numFmtId="166" formatCode="#,##0.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_ ;\-#,##0.0\ "/>
    <numFmt numFmtId="175" formatCode="#,##0_ ;\-#,##0\ "/>
    <numFmt numFmtId="176" formatCode="0.0"/>
  </numFmts>
  <fonts count="39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0"/>
    </font>
    <font>
      <i/>
      <sz val="11"/>
      <color indexed="8"/>
      <name val="Arial CE"/>
      <family val="2"/>
    </font>
    <font>
      <b/>
      <sz val="14"/>
      <name val="Arial CE"/>
      <family val="0"/>
    </font>
    <font>
      <i/>
      <sz val="11"/>
      <name val="Arial CE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5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"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/>
    </xf>
    <xf numFmtId="0" fontId="5" fillId="0" borderId="12" xfId="0" applyFont="1" applyBorder="1" applyAlignment="1">
      <alignment horizontal="center"/>
    </xf>
    <xf numFmtId="0" fontId="0" fillId="24" borderId="13" xfId="0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19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49" fontId="5" fillId="0" borderId="23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49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24" xfId="0" applyFont="1" applyBorder="1" applyAlignment="1" applyProtection="1">
      <alignment horizontal="right"/>
      <protection locked="0"/>
    </xf>
    <xf numFmtId="49" fontId="5" fillId="0" borderId="25" xfId="0" applyNumberFormat="1" applyFont="1" applyBorder="1" applyAlignment="1" applyProtection="1">
      <alignment horizontal="right"/>
      <protection locked="0"/>
    </xf>
    <xf numFmtId="0" fontId="5" fillId="0" borderId="26" xfId="0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5" fillId="0" borderId="26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49" fontId="5" fillId="0" borderId="25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right"/>
      <protection locked="0"/>
    </xf>
    <xf numFmtId="0" fontId="5" fillId="0" borderId="24" xfId="0" applyFont="1" applyFill="1" applyBorder="1" applyAlignment="1" applyProtection="1">
      <alignment horizontal="right"/>
      <protection locked="0"/>
    </xf>
    <xf numFmtId="49" fontId="5" fillId="0" borderId="25" xfId="0" applyNumberFormat="1" applyFont="1" applyFill="1" applyBorder="1" applyAlignment="1" applyProtection="1">
      <alignment horizontal="right"/>
      <protection locked="0"/>
    </xf>
    <xf numFmtId="0" fontId="5" fillId="0" borderId="21" xfId="0" applyFont="1" applyFill="1" applyBorder="1" applyAlignment="1" applyProtection="1">
      <alignment horizontal="right"/>
      <protection locked="0"/>
    </xf>
    <xf numFmtId="0" fontId="5" fillId="0" borderId="22" xfId="0" applyFont="1" applyFill="1" applyBorder="1" applyAlignment="1" applyProtection="1">
      <alignment horizontal="right"/>
      <protection locked="0"/>
    </xf>
    <xf numFmtId="0" fontId="5" fillId="0" borderId="27" xfId="0" applyFont="1" applyBorder="1" applyAlignment="1">
      <alignment horizontal="center"/>
    </xf>
    <xf numFmtId="0" fontId="3" fillId="24" borderId="28" xfId="0" applyFont="1" applyFill="1" applyBorder="1" applyAlignment="1">
      <alignment/>
    </xf>
    <xf numFmtId="49" fontId="5" fillId="0" borderId="26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166" fontId="5" fillId="0" borderId="22" xfId="0" applyNumberFormat="1" applyFont="1" applyBorder="1" applyAlignment="1">
      <alignment horizontal="right"/>
    </xf>
    <xf numFmtId="166" fontId="5" fillId="0" borderId="24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166" fontId="1" fillId="0" borderId="32" xfId="0" applyNumberFormat="1" applyFont="1" applyFill="1" applyBorder="1" applyAlignment="1">
      <alignment/>
    </xf>
    <xf numFmtId="0" fontId="5" fillId="0" borderId="33" xfId="0" applyFont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/>
    </xf>
    <xf numFmtId="49" fontId="5" fillId="0" borderId="35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166" fontId="5" fillId="0" borderId="21" xfId="0" applyNumberFormat="1" applyFont="1" applyFill="1" applyBorder="1" applyAlignment="1">
      <alignment/>
    </xf>
    <xf numFmtId="166" fontId="5" fillId="0" borderId="26" xfId="0" applyNumberFormat="1" applyFont="1" applyFill="1" applyBorder="1" applyAlignment="1" applyProtection="1">
      <alignment/>
      <protection locked="0"/>
    </xf>
    <xf numFmtId="166" fontId="5" fillId="0" borderId="26" xfId="0" applyNumberFormat="1" applyFont="1" applyFill="1" applyBorder="1" applyAlignment="1">
      <alignment/>
    </xf>
    <xf numFmtId="176" fontId="1" fillId="0" borderId="32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66" fontId="0" fillId="0" borderId="26" xfId="0" applyNumberFormat="1" applyFont="1" applyFill="1" applyBorder="1" applyAlignment="1" applyProtection="1">
      <alignment/>
      <protection locked="0"/>
    </xf>
    <xf numFmtId="0" fontId="5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5" fillId="0" borderId="39" xfId="0" applyFont="1" applyBorder="1" applyAlignment="1">
      <alignment horizontal="right"/>
    </xf>
    <xf numFmtId="176" fontId="5" fillId="0" borderId="26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 horizontal="center"/>
    </xf>
    <xf numFmtId="176" fontId="0" fillId="0" borderId="26" xfId="0" applyNumberFormat="1" applyFont="1" applyBorder="1" applyAlignment="1">
      <alignment/>
    </xf>
    <xf numFmtId="176" fontId="0" fillId="0" borderId="26" xfId="0" applyNumberFormat="1" applyFont="1" applyBorder="1" applyAlignment="1">
      <alignment horizontal="right"/>
    </xf>
    <xf numFmtId="176" fontId="5" fillId="0" borderId="21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175" fontId="5" fillId="0" borderId="24" xfId="0" applyNumberFormat="1" applyFont="1" applyBorder="1" applyAlignment="1">
      <alignment horizontal="right"/>
    </xf>
    <xf numFmtId="166" fontId="5" fillId="0" borderId="26" xfId="0" applyNumberFormat="1" applyFont="1" applyBorder="1" applyAlignment="1">
      <alignment horizontal="right"/>
    </xf>
    <xf numFmtId="166" fontId="5" fillId="0" borderId="21" xfId="0" applyNumberFormat="1" applyFont="1" applyBorder="1" applyAlignment="1">
      <alignment horizontal="right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right"/>
    </xf>
    <xf numFmtId="176" fontId="5" fillId="0" borderId="24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right"/>
    </xf>
    <xf numFmtId="174" fontId="1" fillId="0" borderId="32" xfId="0" applyNumberFormat="1" applyFont="1" applyFill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76" fontId="0" fillId="0" borderId="41" xfId="0" applyNumberFormat="1" applyFont="1" applyBorder="1" applyAlignment="1">
      <alignment/>
    </xf>
    <xf numFmtId="176" fontId="5" fillId="0" borderId="20" xfId="0" applyNumberFormat="1" applyFont="1" applyBorder="1" applyAlignment="1">
      <alignment horizontal="right"/>
    </xf>
    <xf numFmtId="166" fontId="5" fillId="0" borderId="39" xfId="0" applyNumberFormat="1" applyFont="1" applyBorder="1" applyAlignment="1">
      <alignment horizontal="right"/>
    </xf>
    <xf numFmtId="166" fontId="5" fillId="0" borderId="41" xfId="0" applyNumberFormat="1" applyFont="1" applyBorder="1" applyAlignment="1">
      <alignment horizontal="right"/>
    </xf>
    <xf numFmtId="166" fontId="5" fillId="0" borderId="20" xfId="0" applyNumberFormat="1" applyFont="1" applyBorder="1" applyAlignment="1">
      <alignment horizontal="right"/>
    </xf>
    <xf numFmtId="166" fontId="5" fillId="0" borderId="44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 horizontal="right"/>
    </xf>
    <xf numFmtId="0" fontId="0" fillId="0" borderId="39" xfId="0" applyFont="1" applyBorder="1" applyAlignment="1">
      <alignment/>
    </xf>
    <xf numFmtId="166" fontId="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 applyProtection="1">
      <alignment/>
      <protection locked="0"/>
    </xf>
    <xf numFmtId="166" fontId="0" fillId="0" borderId="26" xfId="0" applyNumberFormat="1" applyFont="1" applyFill="1" applyBorder="1" applyAlignment="1" applyProtection="1">
      <alignment/>
      <protection locked="0"/>
    </xf>
    <xf numFmtId="0" fontId="5" fillId="0" borderId="45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0" fontId="5" fillId="0" borderId="46" xfId="0" applyFont="1" applyFill="1" applyBorder="1" applyAlignment="1" applyProtection="1">
      <alignment horizontal="right"/>
      <protection locked="0"/>
    </xf>
    <xf numFmtId="49" fontId="5" fillId="0" borderId="47" xfId="0" applyNumberFormat="1" applyFont="1" applyFill="1" applyBorder="1" applyAlignment="1" applyProtection="1">
      <alignment horizontal="right"/>
      <protection locked="0"/>
    </xf>
    <xf numFmtId="166" fontId="5" fillId="0" borderId="46" xfId="0" applyNumberFormat="1" applyFont="1" applyFill="1" applyBorder="1" applyAlignment="1" applyProtection="1">
      <alignment/>
      <protection locked="0"/>
    </xf>
    <xf numFmtId="49" fontId="5" fillId="0" borderId="35" xfId="0" applyNumberFormat="1" applyFont="1" applyFill="1" applyBorder="1" applyAlignment="1" applyProtection="1">
      <alignment horizontal="right"/>
      <protection locked="0"/>
    </xf>
    <xf numFmtId="0" fontId="5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166" fontId="0" fillId="0" borderId="43" xfId="0" applyNumberFormat="1" applyFont="1" applyFill="1" applyBorder="1" applyAlignment="1">
      <alignment/>
    </xf>
    <xf numFmtId="166" fontId="0" fillId="0" borderId="34" xfId="0" applyNumberFormat="1" applyFont="1" applyFill="1" applyBorder="1" applyAlignment="1" applyProtection="1">
      <alignment/>
      <protection locked="0"/>
    </xf>
    <xf numFmtId="166" fontId="0" fillId="0" borderId="34" xfId="0" applyNumberFormat="1" applyFont="1" applyFill="1" applyBorder="1" applyAlignment="1">
      <alignment/>
    </xf>
    <xf numFmtId="166" fontId="5" fillId="0" borderId="34" xfId="0" applyNumberFormat="1" applyFont="1" applyFill="1" applyBorder="1" applyAlignment="1" applyProtection="1">
      <alignment/>
      <protection locked="0"/>
    </xf>
    <xf numFmtId="166" fontId="0" fillId="0" borderId="34" xfId="0" applyNumberFormat="1" applyFont="1" applyFill="1" applyBorder="1" applyAlignment="1">
      <alignment horizontal="right"/>
    </xf>
    <xf numFmtId="166" fontId="5" fillId="0" borderId="34" xfId="0" applyNumberFormat="1" applyFont="1" applyFill="1" applyBorder="1" applyAlignment="1">
      <alignment/>
    </xf>
    <xf numFmtId="166" fontId="5" fillId="0" borderId="34" xfId="0" applyNumberFormat="1" applyFont="1" applyFill="1" applyBorder="1" applyAlignment="1">
      <alignment horizontal="right"/>
    </xf>
    <xf numFmtId="166" fontId="0" fillId="0" borderId="34" xfId="0" applyNumberFormat="1" applyFont="1" applyFill="1" applyBorder="1" applyAlignment="1">
      <alignment/>
    </xf>
    <xf numFmtId="166" fontId="0" fillId="0" borderId="34" xfId="0" applyNumberFormat="1" applyFont="1" applyFill="1" applyBorder="1" applyAlignment="1" applyProtection="1">
      <alignment horizontal="right"/>
      <protection locked="0"/>
    </xf>
    <xf numFmtId="166" fontId="5" fillId="0" borderId="34" xfId="0" applyNumberFormat="1" applyFont="1" applyFill="1" applyBorder="1" applyAlignment="1" applyProtection="1">
      <alignment horizontal="right"/>
      <protection locked="0"/>
    </xf>
    <xf numFmtId="166" fontId="0" fillId="0" borderId="34" xfId="0" applyNumberFormat="1" applyFont="1" applyFill="1" applyBorder="1" applyAlignment="1" applyProtection="1">
      <alignment/>
      <protection locked="0"/>
    </xf>
    <xf numFmtId="0" fontId="5" fillId="0" borderId="38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166" fontId="5" fillId="0" borderId="38" xfId="0" applyNumberFormat="1" applyFont="1" applyFill="1" applyBorder="1" applyAlignment="1">
      <alignment/>
    </xf>
    <xf numFmtId="166" fontId="5" fillId="0" borderId="32" xfId="0" applyNumberFormat="1" applyFont="1" applyFill="1" applyBorder="1" applyAlignment="1">
      <alignment/>
    </xf>
    <xf numFmtId="0" fontId="5" fillId="0" borderId="51" xfId="0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52" xfId="0" applyFont="1" applyFill="1" applyBorder="1" applyAlignment="1">
      <alignment horizontal="right"/>
    </xf>
    <xf numFmtId="166" fontId="5" fillId="0" borderId="14" xfId="0" applyNumberFormat="1" applyFont="1" applyFill="1" applyBorder="1" applyAlignment="1">
      <alignment/>
    </xf>
    <xf numFmtId="166" fontId="5" fillId="0" borderId="14" xfId="0" applyNumberFormat="1" applyFont="1" applyFill="1" applyBorder="1" applyAlignment="1" applyProtection="1">
      <alignment/>
      <protection locked="0"/>
    </xf>
    <xf numFmtId="166" fontId="0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 applyProtection="1">
      <alignment/>
      <protection locked="0"/>
    </xf>
    <xf numFmtId="166" fontId="0" fillId="0" borderId="14" xfId="0" applyNumberFormat="1" applyFont="1" applyFill="1" applyBorder="1" applyAlignment="1" applyProtection="1">
      <alignment/>
      <protection locked="0"/>
    </xf>
    <xf numFmtId="166" fontId="5" fillId="0" borderId="0" xfId="0" applyNumberFormat="1" applyFont="1" applyFill="1" applyBorder="1" applyAlignment="1" applyProtection="1">
      <alignment/>
      <protection locked="0"/>
    </xf>
    <xf numFmtId="166" fontId="5" fillId="0" borderId="53" xfId="0" applyNumberFormat="1" applyFont="1" applyFill="1" applyBorder="1" applyAlignment="1" applyProtection="1">
      <alignment/>
      <protection locked="0"/>
    </xf>
    <xf numFmtId="166" fontId="5" fillId="0" borderId="21" xfId="0" applyNumberFormat="1" applyFont="1" applyFill="1" applyBorder="1" applyAlignment="1" applyProtection="1">
      <alignment/>
      <protection locked="0"/>
    </xf>
    <xf numFmtId="166" fontId="0" fillId="0" borderId="21" xfId="0" applyNumberFormat="1" applyFont="1" applyFill="1" applyBorder="1" applyAlignment="1">
      <alignment/>
    </xf>
    <xf numFmtId="166" fontId="0" fillId="0" borderId="21" xfId="0" applyNumberFormat="1" applyFont="1" applyFill="1" applyBorder="1" applyAlignment="1" applyProtection="1">
      <alignment/>
      <protection locked="0"/>
    </xf>
    <xf numFmtId="166" fontId="0" fillId="0" borderId="21" xfId="0" applyNumberFormat="1" applyFont="1" applyFill="1" applyBorder="1" applyAlignment="1" applyProtection="1">
      <alignment/>
      <protection locked="0"/>
    </xf>
    <xf numFmtId="166" fontId="5" fillId="0" borderId="22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49" fontId="5" fillId="0" borderId="54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6" fontId="5" fillId="0" borderId="21" xfId="0" applyNumberFormat="1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5" fillId="0" borderId="56" xfId="0" applyFont="1" applyFill="1" applyBorder="1" applyAlignment="1">
      <alignment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64" xfId="0" applyFont="1" applyFill="1" applyBorder="1" applyAlignment="1">
      <alignment/>
    </xf>
    <xf numFmtId="49" fontId="0" fillId="0" borderId="65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right"/>
    </xf>
    <xf numFmtId="49" fontId="0" fillId="0" borderId="29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9" fontId="0" fillId="0" borderId="37" xfId="0" applyNumberFormat="1" applyFont="1" applyFill="1" applyBorder="1" applyAlignment="1">
      <alignment horizontal="right"/>
    </xf>
    <xf numFmtId="0" fontId="0" fillId="0" borderId="66" xfId="0" applyFont="1" applyFill="1" applyBorder="1" applyAlignment="1">
      <alignment/>
    </xf>
    <xf numFmtId="49" fontId="0" fillId="0" borderId="67" xfId="0" applyNumberFormat="1" applyFont="1" applyFill="1" applyBorder="1" applyAlignment="1">
      <alignment horizontal="right"/>
    </xf>
    <xf numFmtId="0" fontId="0" fillId="0" borderId="68" xfId="0" applyFont="1" applyFill="1" applyBorder="1" applyAlignment="1">
      <alignment/>
    </xf>
    <xf numFmtId="49" fontId="0" fillId="0" borderId="6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70" xfId="0" applyFont="1" applyFill="1" applyBorder="1" applyAlignment="1">
      <alignment/>
    </xf>
    <xf numFmtId="49" fontId="0" fillId="0" borderId="71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5" fillId="0" borderId="7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166" fontId="5" fillId="0" borderId="73" xfId="0" applyNumberFormat="1" applyFont="1" applyFill="1" applyBorder="1" applyAlignment="1">
      <alignment/>
    </xf>
    <xf numFmtId="166" fontId="5" fillId="0" borderId="54" xfId="0" applyNumberFormat="1" applyFont="1" applyFill="1" applyBorder="1" applyAlignment="1">
      <alignment/>
    </xf>
    <xf numFmtId="0" fontId="5" fillId="0" borderId="75" xfId="0" applyFont="1" applyFill="1" applyBorder="1" applyAlignment="1">
      <alignment/>
    </xf>
    <xf numFmtId="166" fontId="5" fillId="0" borderId="52" xfId="0" applyNumberFormat="1" applyFont="1" applyFill="1" applyBorder="1" applyAlignment="1">
      <alignment/>
    </xf>
    <xf numFmtId="0" fontId="0" fillId="0" borderId="72" xfId="0" applyFont="1" applyFill="1" applyBorder="1" applyAlignment="1">
      <alignment/>
    </xf>
    <xf numFmtId="174" fontId="5" fillId="0" borderId="22" xfId="0" applyNumberFormat="1" applyFont="1" applyBorder="1" applyAlignment="1">
      <alignment horizontal="right"/>
    </xf>
    <xf numFmtId="174" fontId="5" fillId="0" borderId="26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3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166" fontId="1" fillId="0" borderId="38" xfId="0" applyNumberFormat="1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5" fillId="0" borderId="0" xfId="0" applyFont="1" applyFill="1" applyAlignment="1">
      <alignment/>
    </xf>
    <xf numFmtId="166" fontId="5" fillId="0" borderId="49" xfId="0" applyNumberFormat="1" applyFont="1" applyFill="1" applyBorder="1" applyAlignment="1">
      <alignment/>
    </xf>
    <xf numFmtId="166" fontId="5" fillId="0" borderId="49" xfId="0" applyNumberFormat="1" applyFont="1" applyFill="1" applyBorder="1" applyAlignment="1" applyProtection="1">
      <alignment/>
      <protection locked="0"/>
    </xf>
    <xf numFmtId="166" fontId="0" fillId="0" borderId="49" xfId="0" applyNumberFormat="1" applyFont="1" applyFill="1" applyBorder="1" applyAlignment="1">
      <alignment/>
    </xf>
    <xf numFmtId="166" fontId="0" fillId="0" borderId="49" xfId="0" applyNumberFormat="1" applyFont="1" applyFill="1" applyBorder="1" applyAlignment="1" applyProtection="1">
      <alignment/>
      <protection locked="0"/>
    </xf>
    <xf numFmtId="166" fontId="0" fillId="0" borderId="49" xfId="0" applyNumberFormat="1" applyFont="1" applyFill="1" applyBorder="1" applyAlignment="1" applyProtection="1">
      <alignment/>
      <protection locked="0"/>
    </xf>
    <xf numFmtId="166" fontId="5" fillId="0" borderId="23" xfId="0" applyNumberFormat="1" applyFont="1" applyFill="1" applyBorder="1" applyAlignment="1" applyProtection="1">
      <alignment/>
      <protection locked="0"/>
    </xf>
    <xf numFmtId="166" fontId="5" fillId="0" borderId="35" xfId="0" applyNumberFormat="1" applyFont="1" applyFill="1" applyBorder="1" applyAlignment="1" applyProtection="1">
      <alignment/>
      <protection locked="0"/>
    </xf>
    <xf numFmtId="166" fontId="5" fillId="0" borderId="50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/>
    </xf>
    <xf numFmtId="176" fontId="2" fillId="0" borderId="51" xfId="0" applyNumberFormat="1" applyFont="1" applyFill="1" applyBorder="1" applyAlignment="1">
      <alignment/>
    </xf>
    <xf numFmtId="176" fontId="5" fillId="0" borderId="37" xfId="0" applyNumberFormat="1" applyFont="1" applyFill="1" applyBorder="1" applyAlignment="1">
      <alignment/>
    </xf>
    <xf numFmtId="175" fontId="5" fillId="0" borderId="26" xfId="0" applyNumberFormat="1" applyFont="1" applyBorder="1" applyAlignment="1">
      <alignment/>
    </xf>
    <xf numFmtId="0" fontId="16" fillId="0" borderId="58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16" fontId="2" fillId="0" borderId="27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166" fontId="0" fillId="24" borderId="21" xfId="0" applyNumberFormat="1" applyFont="1" applyFill="1" applyBorder="1" applyAlignment="1">
      <alignment horizontal="right"/>
    </xf>
    <xf numFmtId="166" fontId="0" fillId="24" borderId="21" xfId="0" applyNumberFormat="1" applyFont="1" applyFill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24" borderId="26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 horizontal="right"/>
    </xf>
    <xf numFmtId="166" fontId="0" fillId="0" borderId="26" xfId="0" applyNumberFormat="1" applyFont="1" applyBorder="1" applyAlignment="1">
      <alignment/>
    </xf>
    <xf numFmtId="166" fontId="15" fillId="0" borderId="26" xfId="0" applyNumberFormat="1" applyFont="1" applyBorder="1" applyAlignment="1">
      <alignment horizontal="right"/>
    </xf>
    <xf numFmtId="166" fontId="15" fillId="0" borderId="26" xfId="0" applyNumberFormat="1" applyFont="1" applyBorder="1" applyAlignment="1">
      <alignment/>
    </xf>
    <xf numFmtId="166" fontId="0" fillId="0" borderId="26" xfId="0" applyNumberFormat="1" applyFont="1" applyBorder="1" applyAlignment="1">
      <alignment horizontal="right"/>
    </xf>
    <xf numFmtId="166" fontId="0" fillId="0" borderId="21" xfId="0" applyNumberFormat="1" applyFont="1" applyBorder="1" applyAlignment="1">
      <alignment horizontal="right"/>
    </xf>
    <xf numFmtId="166" fontId="0" fillId="0" borderId="21" xfId="0" applyNumberFormat="1" applyFont="1" applyBorder="1" applyAlignment="1">
      <alignment/>
    </xf>
    <xf numFmtId="166" fontId="15" fillId="0" borderId="21" xfId="0" applyNumberFormat="1" applyFont="1" applyBorder="1" applyAlignment="1">
      <alignment horizontal="right"/>
    </xf>
    <xf numFmtId="166" fontId="0" fillId="0" borderId="21" xfId="0" applyNumberFormat="1" applyFont="1" applyBorder="1" applyAlignment="1">
      <alignment horizontal="right"/>
    </xf>
    <xf numFmtId="166" fontId="0" fillId="0" borderId="21" xfId="0" applyNumberFormat="1" applyFont="1" applyBorder="1" applyAlignment="1">
      <alignment/>
    </xf>
    <xf numFmtId="0" fontId="5" fillId="0" borderId="41" xfId="0" applyFont="1" applyFill="1" applyBorder="1" applyAlignment="1">
      <alignment horizontal="right"/>
    </xf>
    <xf numFmtId="166" fontId="0" fillId="0" borderId="21" xfId="0" applyNumberFormat="1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/>
    </xf>
    <xf numFmtId="166" fontId="15" fillId="0" borderId="26" xfId="0" applyNumberFormat="1" applyFont="1" applyFill="1" applyBorder="1" applyAlignment="1">
      <alignment horizontal="right"/>
    </xf>
    <xf numFmtId="166" fontId="15" fillId="0" borderId="26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3" fontId="5" fillId="0" borderId="26" xfId="0" applyNumberFormat="1" applyFont="1" applyBorder="1" applyAlignment="1">
      <alignment horizontal="right"/>
    </xf>
    <xf numFmtId="166" fontId="0" fillId="0" borderId="24" xfId="0" applyNumberFormat="1" applyFont="1" applyBorder="1" applyAlignment="1">
      <alignment horizontal="right"/>
    </xf>
    <xf numFmtId="166" fontId="15" fillId="0" borderId="21" xfId="0" applyNumberFormat="1" applyFont="1" applyBorder="1" applyAlignment="1">
      <alignment/>
    </xf>
    <xf numFmtId="166" fontId="0" fillId="0" borderId="26" xfId="0" applyNumberFormat="1" applyFont="1" applyBorder="1" applyAlignment="1" applyProtection="1">
      <alignment/>
      <protection locked="0"/>
    </xf>
    <xf numFmtId="166" fontId="0" fillId="24" borderId="21" xfId="0" applyNumberFormat="1" applyFont="1" applyFill="1" applyBorder="1" applyAlignment="1" applyProtection="1">
      <alignment/>
      <protection locked="0"/>
    </xf>
    <xf numFmtId="166" fontId="0" fillId="24" borderId="21" xfId="0" applyNumberFormat="1" applyFont="1" applyFill="1" applyBorder="1" applyAlignment="1" applyProtection="1">
      <alignment horizontal="right"/>
      <protection locked="0"/>
    </xf>
    <xf numFmtId="3" fontId="5" fillId="0" borderId="24" xfId="0" applyNumberFormat="1" applyFont="1" applyBorder="1" applyAlignment="1" applyProtection="1">
      <alignment horizontal="right"/>
      <protection locked="0"/>
    </xf>
    <xf numFmtId="166" fontId="0" fillId="0" borderId="24" xfId="0" applyNumberFormat="1" applyFont="1" applyBorder="1" applyAlignment="1" applyProtection="1">
      <alignment/>
      <protection locked="0"/>
    </xf>
    <xf numFmtId="166" fontId="0" fillId="24" borderId="22" xfId="0" applyNumberFormat="1" applyFont="1" applyFill="1" applyBorder="1" applyAlignment="1" applyProtection="1">
      <alignment/>
      <protection locked="0"/>
    </xf>
    <xf numFmtId="166" fontId="0" fillId="24" borderId="22" xfId="0" applyNumberFormat="1" applyFont="1" applyFill="1" applyBorder="1" applyAlignment="1" applyProtection="1">
      <alignment horizontal="right"/>
      <protection locked="0"/>
    </xf>
    <xf numFmtId="0" fontId="5" fillId="24" borderId="67" xfId="0" applyFont="1" applyFill="1" applyBorder="1" applyAlignment="1">
      <alignment/>
    </xf>
    <xf numFmtId="3" fontId="5" fillId="0" borderId="26" xfId="0" applyNumberFormat="1" applyFont="1" applyBorder="1" applyAlignment="1" applyProtection="1">
      <alignment horizontal="right"/>
      <protection locked="0"/>
    </xf>
    <xf numFmtId="49" fontId="5" fillId="0" borderId="35" xfId="0" applyNumberFormat="1" applyFont="1" applyBorder="1" applyAlignment="1" applyProtection="1">
      <alignment horizontal="right"/>
      <protection locked="0"/>
    </xf>
    <xf numFmtId="166" fontId="0" fillId="24" borderId="26" xfId="0" applyNumberFormat="1" applyFont="1" applyFill="1" applyBorder="1" applyAlignment="1" applyProtection="1">
      <alignment/>
      <protection locked="0"/>
    </xf>
    <xf numFmtId="166" fontId="0" fillId="24" borderId="26" xfId="0" applyNumberFormat="1" applyFont="1" applyFill="1" applyBorder="1" applyAlignment="1" applyProtection="1">
      <alignment horizontal="right"/>
      <protection locked="0"/>
    </xf>
    <xf numFmtId="166" fontId="15" fillId="0" borderId="24" xfId="0" applyNumberFormat="1" applyFont="1" applyBorder="1" applyAlignment="1">
      <alignment horizontal="right"/>
    </xf>
    <xf numFmtId="166" fontId="12" fillId="0" borderId="32" xfId="0" applyNumberFormat="1" applyFont="1" applyFill="1" applyBorder="1" applyAlignment="1">
      <alignment horizontal="right"/>
    </xf>
    <xf numFmtId="166" fontId="12" fillId="24" borderId="32" xfId="0" applyNumberFormat="1" applyFont="1" applyFill="1" applyBorder="1" applyAlignment="1">
      <alignment/>
    </xf>
    <xf numFmtId="49" fontId="5" fillId="0" borderId="26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64" xfId="0" applyFont="1" applyBorder="1" applyAlignment="1">
      <alignment/>
    </xf>
    <xf numFmtId="49" fontId="0" fillId="0" borderId="65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68" xfId="0" applyFont="1" applyBorder="1" applyAlignment="1">
      <alignment/>
    </xf>
    <xf numFmtId="49" fontId="0" fillId="0" borderId="29" xfId="0" applyNumberFormat="1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33" xfId="0" applyFont="1" applyBorder="1" applyAlignment="1">
      <alignment/>
    </xf>
    <xf numFmtId="49" fontId="0" fillId="0" borderId="37" xfId="0" applyNumberFormat="1" applyFont="1" applyBorder="1" applyAlignment="1">
      <alignment horizontal="right"/>
    </xf>
    <xf numFmtId="0" fontId="0" fillId="0" borderId="66" xfId="0" applyFont="1" applyBorder="1" applyAlignment="1">
      <alignment/>
    </xf>
    <xf numFmtId="49" fontId="0" fillId="0" borderId="67" xfId="0" applyNumberFormat="1" applyFont="1" applyBorder="1" applyAlignment="1">
      <alignment horizontal="right"/>
    </xf>
    <xf numFmtId="49" fontId="0" fillId="0" borderId="69" xfId="0" applyNumberFormat="1" applyFont="1" applyBorder="1" applyAlignment="1">
      <alignment horizontal="right"/>
    </xf>
    <xf numFmtId="0" fontId="0" fillId="0" borderId="26" xfId="0" applyFont="1" applyBorder="1" applyAlignment="1" applyProtection="1">
      <alignment/>
      <protection locked="0"/>
    </xf>
    <xf numFmtId="0" fontId="0" fillId="0" borderId="7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24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6" xfId="0" applyFont="1" applyBorder="1" applyAlignment="1" applyProtection="1">
      <alignment/>
      <protection locked="0"/>
    </xf>
    <xf numFmtId="166" fontId="0" fillId="0" borderId="21" xfId="0" applyNumberFormat="1" applyFont="1" applyBorder="1" applyAlignment="1">
      <alignment/>
    </xf>
    <xf numFmtId="0" fontId="0" fillId="0" borderId="72" xfId="0" applyFont="1" applyBorder="1" applyAlignment="1">
      <alignment/>
    </xf>
    <xf numFmtId="0" fontId="0" fillId="0" borderId="30" xfId="0" applyFont="1" applyBorder="1" applyAlignment="1">
      <alignment/>
    </xf>
    <xf numFmtId="49" fontId="0" fillId="0" borderId="7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53" xfId="0" applyFont="1" applyBorder="1" applyAlignment="1">
      <alignment/>
    </xf>
    <xf numFmtId="176" fontId="0" fillId="0" borderId="41" xfId="0" applyNumberFormat="1" applyFont="1" applyBorder="1" applyAlignment="1">
      <alignment/>
    </xf>
    <xf numFmtId="176" fontId="0" fillId="0" borderId="26" xfId="0" applyNumberFormat="1" applyFont="1" applyBorder="1" applyAlignment="1">
      <alignment horizontal="right"/>
    </xf>
    <xf numFmtId="0" fontId="0" fillId="0" borderId="41" xfId="0" applyFont="1" applyBorder="1" applyAlignment="1">
      <alignment/>
    </xf>
    <xf numFmtId="176" fontId="0" fillId="0" borderId="26" xfId="0" applyNumberFormat="1" applyFont="1" applyBorder="1" applyAlignment="1">
      <alignment/>
    </xf>
    <xf numFmtId="176" fontId="0" fillId="0" borderId="22" xfId="0" applyNumberFormat="1" applyFont="1" applyBorder="1" applyAlignment="1">
      <alignment horizontal="right"/>
    </xf>
    <xf numFmtId="176" fontId="0" fillId="0" borderId="41" xfId="0" applyNumberFormat="1" applyFont="1" applyBorder="1" applyAlignment="1">
      <alignment horizontal="right"/>
    </xf>
    <xf numFmtId="176" fontId="0" fillId="0" borderId="21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 horizontal="right"/>
    </xf>
    <xf numFmtId="49" fontId="0" fillId="0" borderId="53" xfId="0" applyNumberFormat="1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41" xfId="0" applyFont="1" applyBorder="1" applyAlignment="1">
      <alignment/>
    </xf>
    <xf numFmtId="166" fontId="0" fillId="0" borderId="41" xfId="0" applyNumberFormat="1" applyFont="1" applyBorder="1" applyAlignment="1">
      <alignment/>
    </xf>
    <xf numFmtId="0" fontId="0" fillId="0" borderId="5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34" xfId="0" applyFont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49" fontId="0" fillId="0" borderId="35" xfId="0" applyNumberFormat="1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20" fillId="0" borderId="30" xfId="0" applyFont="1" applyFill="1" applyBorder="1" applyAlignment="1">
      <alignment/>
    </xf>
    <xf numFmtId="49" fontId="20" fillId="0" borderId="31" xfId="0" applyNumberFormat="1" applyFont="1" applyFill="1" applyBorder="1" applyAlignment="1">
      <alignment horizontal="right"/>
    </xf>
    <xf numFmtId="0" fontId="20" fillId="0" borderId="31" xfId="0" applyFont="1" applyFill="1" applyBorder="1" applyAlignment="1">
      <alignment/>
    </xf>
    <xf numFmtId="0" fontId="20" fillId="0" borderId="38" xfId="0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32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0" fillId="0" borderId="43" xfId="0" applyFont="1" applyBorder="1" applyAlignment="1">
      <alignment horizontal="right"/>
    </xf>
    <xf numFmtId="0" fontId="0" fillId="0" borderId="20" xfId="0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4" xfId="0" applyNumberFormat="1" applyFont="1" applyBorder="1" applyAlignment="1" applyProtection="1">
      <alignment/>
      <protection locked="0"/>
    </xf>
    <xf numFmtId="166" fontId="0" fillId="0" borderId="26" xfId="0" applyNumberFormat="1" applyFont="1" applyBorder="1" applyAlignment="1" applyProtection="1">
      <alignment/>
      <protection locked="0"/>
    </xf>
    <xf numFmtId="166" fontId="15" fillId="0" borderId="21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166" fontId="0" fillId="0" borderId="21" xfId="0" applyNumberFormat="1" applyFont="1" applyFill="1" applyBorder="1" applyAlignment="1" applyProtection="1">
      <alignment horizontal="right"/>
      <protection locked="0"/>
    </xf>
    <xf numFmtId="166" fontId="0" fillId="0" borderId="22" xfId="0" applyNumberFormat="1" applyFont="1" applyFill="1" applyBorder="1" applyAlignment="1" applyProtection="1">
      <alignment horizontal="right"/>
      <protection locked="0"/>
    </xf>
    <xf numFmtId="166" fontId="0" fillId="0" borderId="26" xfId="0" applyNumberFormat="1" applyFont="1" applyFill="1" applyBorder="1" applyAlignment="1" applyProtection="1">
      <alignment horizontal="right"/>
      <protection locked="0"/>
    </xf>
    <xf numFmtId="166" fontId="15" fillId="0" borderId="24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center"/>
    </xf>
    <xf numFmtId="176" fontId="0" fillId="0" borderId="26" xfId="0" applyNumberFormat="1" applyFont="1" applyFill="1" applyBorder="1" applyAlignment="1">
      <alignment horizontal="right"/>
    </xf>
    <xf numFmtId="176" fontId="0" fillId="0" borderId="22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166" fontId="5" fillId="0" borderId="26" xfId="0" applyNumberFormat="1" applyFont="1" applyFill="1" applyBorder="1" applyAlignment="1">
      <alignment horizontal="right"/>
    </xf>
    <xf numFmtId="174" fontId="5" fillId="0" borderId="22" xfId="0" applyNumberFormat="1" applyFont="1" applyFill="1" applyBorder="1" applyAlignment="1">
      <alignment horizontal="right"/>
    </xf>
    <xf numFmtId="174" fontId="5" fillId="0" borderId="26" xfId="0" applyNumberFormat="1" applyFont="1" applyFill="1" applyBorder="1" applyAlignment="1">
      <alignment horizontal="right"/>
    </xf>
    <xf numFmtId="175" fontId="5" fillId="0" borderId="24" xfId="0" applyNumberFormat="1" applyFont="1" applyFill="1" applyBorder="1" applyAlignment="1">
      <alignment horizontal="right"/>
    </xf>
    <xf numFmtId="166" fontId="0" fillId="0" borderId="21" xfId="0" applyNumberFormat="1" applyFont="1" applyFill="1" applyBorder="1" applyAlignment="1">
      <alignment/>
    </xf>
    <xf numFmtId="166" fontId="5" fillId="0" borderId="24" xfId="0" applyNumberFormat="1" applyFont="1" applyFill="1" applyBorder="1" applyAlignment="1">
      <alignment horizontal="right"/>
    </xf>
    <xf numFmtId="166" fontId="5" fillId="0" borderId="22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4" xfId="0" applyFont="1" applyBorder="1" applyAlignment="1">
      <alignment/>
    </xf>
    <xf numFmtId="176" fontId="0" fillId="0" borderId="21" xfId="0" applyNumberFormat="1" applyFont="1" applyBorder="1" applyAlignment="1">
      <alignment/>
    </xf>
    <xf numFmtId="0" fontId="0" fillId="0" borderId="53" xfId="0" applyFont="1" applyFill="1" applyBorder="1" applyAlignment="1">
      <alignment/>
    </xf>
    <xf numFmtId="49" fontId="5" fillId="0" borderId="23" xfId="0" applyNumberFormat="1" applyFont="1" applyFill="1" applyBorder="1" applyAlignment="1" applyProtection="1">
      <alignment horizontal="right"/>
      <protection locked="0"/>
    </xf>
    <xf numFmtId="166" fontId="0" fillId="0" borderId="45" xfId="0" applyNumberFormat="1" applyFont="1" applyFill="1" applyBorder="1" applyAlignment="1" applyProtection="1">
      <alignment/>
      <protection locked="0"/>
    </xf>
    <xf numFmtId="176" fontId="5" fillId="0" borderId="48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166" fontId="0" fillId="0" borderId="21" xfId="0" applyNumberFormat="1" applyFont="1" applyFill="1" applyBorder="1" applyAlignment="1">
      <alignment/>
    </xf>
    <xf numFmtId="0" fontId="2" fillId="0" borderId="56" xfId="0" applyFont="1" applyFill="1" applyBorder="1" applyAlignment="1">
      <alignment/>
    </xf>
    <xf numFmtId="16" fontId="2" fillId="0" borderId="22" xfId="0" applyNumberFormat="1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" fontId="2" fillId="0" borderId="61" xfId="0" applyNumberFormat="1" applyFont="1" applyFill="1" applyBorder="1" applyAlignment="1">
      <alignment horizontal="center"/>
    </xf>
    <xf numFmtId="166" fontId="0" fillId="24" borderId="21" xfId="0" applyNumberFormat="1" applyFont="1" applyFill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39" xfId="0" applyFont="1" applyBorder="1" applyAlignment="1">
      <alignment/>
    </xf>
    <xf numFmtId="175" fontId="5" fillId="0" borderId="24" xfId="0" applyNumberFormat="1" applyFont="1" applyBorder="1" applyAlignment="1">
      <alignment/>
    </xf>
    <xf numFmtId="174" fontId="5" fillId="0" borderId="24" xfId="0" applyNumberFormat="1" applyFont="1" applyBorder="1" applyAlignment="1">
      <alignment horizontal="right"/>
    </xf>
    <xf numFmtId="174" fontId="5" fillId="0" borderId="2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2" fillId="0" borderId="77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0" fillId="0" borderId="6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67" xfId="0" applyFont="1" applyFill="1" applyBorder="1" applyAlignment="1">
      <alignment/>
    </xf>
    <xf numFmtId="0" fontId="0" fillId="24" borderId="67" xfId="0" applyFont="1" applyFill="1" applyBorder="1" applyAlignment="1">
      <alignment/>
    </xf>
    <xf numFmtId="0" fontId="0" fillId="24" borderId="78" xfId="0" applyFont="1" applyFill="1" applyBorder="1" applyAlignment="1">
      <alignment/>
    </xf>
    <xf numFmtId="0" fontId="0" fillId="0" borderId="67" xfId="0" applyFont="1" applyBorder="1" applyAlignment="1">
      <alignment/>
    </xf>
    <xf numFmtId="0" fontId="0" fillId="0" borderId="71" xfId="0" applyFont="1" applyBorder="1" applyAlignment="1">
      <alignment/>
    </xf>
    <xf numFmtId="0" fontId="12" fillId="0" borderId="79" xfId="0" applyFont="1" applyFill="1" applyBorder="1" applyAlignment="1">
      <alignment/>
    </xf>
    <xf numFmtId="0" fontId="0" fillId="0" borderId="69" xfId="0" applyFont="1" applyBorder="1" applyAlignment="1">
      <alignment/>
    </xf>
    <xf numFmtId="0" fontId="5" fillId="24" borderId="69" xfId="0" applyFont="1" applyFill="1" applyBorder="1" applyAlignment="1">
      <alignment/>
    </xf>
    <xf numFmtId="0" fontId="1" fillId="0" borderId="79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166" fontId="15" fillId="0" borderId="22" xfId="0" applyNumberFormat="1" applyFont="1" applyBorder="1" applyAlignment="1">
      <alignment horizontal="right"/>
    </xf>
    <xf numFmtId="166" fontId="15" fillId="0" borderId="22" xfId="0" applyNumberFormat="1" applyFont="1" applyFill="1" applyBorder="1" applyAlignment="1">
      <alignment horizontal="right"/>
    </xf>
    <xf numFmtId="166" fontId="0" fillId="24" borderId="22" xfId="0" applyNumberFormat="1" applyFont="1" applyFill="1" applyBorder="1" applyAlignment="1">
      <alignment/>
    </xf>
    <xf numFmtId="0" fontId="2" fillId="24" borderId="71" xfId="0" applyFont="1" applyFill="1" applyBorder="1" applyAlignment="1">
      <alignment/>
    </xf>
    <xf numFmtId="0" fontId="2" fillId="24" borderId="76" xfId="0" applyFont="1" applyFill="1" applyBorder="1" applyAlignment="1">
      <alignment/>
    </xf>
    <xf numFmtId="166" fontId="0" fillId="0" borderId="26" xfId="0" applyNumberFormat="1" applyFont="1" applyFill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0" fontId="2" fillId="0" borderId="80" xfId="0" applyFont="1" applyFill="1" applyBorder="1" applyAlignment="1">
      <alignment/>
    </xf>
    <xf numFmtId="0" fontId="5" fillId="0" borderId="77" xfId="0" applyFont="1" applyFill="1" applyBorder="1" applyAlignment="1">
      <alignment horizontal="center"/>
    </xf>
    <xf numFmtId="0" fontId="2" fillId="0" borderId="69" xfId="0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5" fillId="24" borderId="78" xfId="0" applyFont="1" applyFill="1" applyBorder="1" applyAlignment="1">
      <alignment/>
    </xf>
    <xf numFmtId="0" fontId="2" fillId="24" borderId="67" xfId="0" applyFont="1" applyFill="1" applyBorder="1" applyAlignment="1">
      <alignment/>
    </xf>
    <xf numFmtId="0" fontId="5" fillId="24" borderId="67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166" fontId="6" fillId="0" borderId="52" xfId="0" applyNumberFormat="1" applyFont="1" applyFill="1" applyBorder="1" applyAlignment="1">
      <alignment/>
    </xf>
    <xf numFmtId="166" fontId="6" fillId="0" borderId="22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23" xfId="0" applyNumberFormat="1" applyFont="1" applyFill="1" applyBorder="1" applyAlignment="1">
      <alignment/>
    </xf>
    <xf numFmtId="166" fontId="1" fillId="0" borderId="23" xfId="0" applyNumberFormat="1" applyFont="1" applyFill="1" applyBorder="1" applyAlignment="1">
      <alignment/>
    </xf>
    <xf numFmtId="176" fontId="1" fillId="0" borderId="29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20" fillId="0" borderId="0" xfId="0" applyFont="1" applyFill="1" applyAlignment="1">
      <alignment/>
    </xf>
    <xf numFmtId="0" fontId="4" fillId="0" borderId="3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166" fontId="4" fillId="0" borderId="32" xfId="0" applyNumberFormat="1" applyFont="1" applyFill="1" applyBorder="1" applyAlignment="1">
      <alignment/>
    </xf>
    <xf numFmtId="176" fontId="4" fillId="0" borderId="51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2" fillId="17" borderId="58" xfId="0" applyFont="1" applyFill="1" applyBorder="1" applyAlignment="1">
      <alignment horizontal="center"/>
    </xf>
    <xf numFmtId="0" fontId="2" fillId="17" borderId="27" xfId="0" applyFont="1" applyFill="1" applyBorder="1" applyAlignment="1">
      <alignment horizontal="center"/>
    </xf>
    <xf numFmtId="0" fontId="3" fillId="17" borderId="28" xfId="0" applyFont="1" applyFill="1" applyBorder="1" applyAlignment="1">
      <alignment/>
    </xf>
    <xf numFmtId="166" fontId="0" fillId="17" borderId="21" xfId="0" applyNumberFormat="1" applyFont="1" applyFill="1" applyBorder="1" applyAlignment="1">
      <alignment horizontal="center"/>
    </xf>
    <xf numFmtId="166" fontId="15" fillId="17" borderId="26" xfId="0" applyNumberFormat="1" applyFont="1" applyFill="1" applyBorder="1" applyAlignment="1">
      <alignment horizontal="right"/>
    </xf>
    <xf numFmtId="166" fontId="0" fillId="17" borderId="21" xfId="0" applyNumberFormat="1" applyFont="1" applyFill="1" applyBorder="1" applyAlignment="1">
      <alignment horizontal="right"/>
    </xf>
    <xf numFmtId="166" fontId="15" fillId="17" borderId="21" xfId="0" applyNumberFormat="1" applyFont="1" applyFill="1" applyBorder="1" applyAlignment="1">
      <alignment horizontal="right"/>
    </xf>
    <xf numFmtId="166" fontId="15" fillId="17" borderId="24" xfId="0" applyNumberFormat="1" applyFont="1" applyFill="1" applyBorder="1" applyAlignment="1">
      <alignment horizontal="right"/>
    </xf>
    <xf numFmtId="166" fontId="0" fillId="17" borderId="26" xfId="0" applyNumberFormat="1" applyFont="1" applyFill="1" applyBorder="1" applyAlignment="1">
      <alignment horizontal="right"/>
    </xf>
    <xf numFmtId="166" fontId="15" fillId="17" borderId="26" xfId="0" applyNumberFormat="1" applyFont="1" applyFill="1" applyBorder="1" applyAlignment="1">
      <alignment horizontal="right"/>
    </xf>
    <xf numFmtId="166" fontId="15" fillId="17" borderId="22" xfId="0" applyNumberFormat="1" applyFont="1" applyFill="1" applyBorder="1" applyAlignment="1">
      <alignment horizontal="right"/>
    </xf>
    <xf numFmtId="166" fontId="12" fillId="17" borderId="32" xfId="0" applyNumberFormat="1" applyFont="1" applyFill="1" applyBorder="1" applyAlignment="1">
      <alignment horizontal="right"/>
    </xf>
    <xf numFmtId="3" fontId="2" fillId="17" borderId="27" xfId="0" applyNumberFormat="1" applyFont="1" applyFill="1" applyBorder="1" applyAlignment="1">
      <alignment horizontal="center"/>
    </xf>
    <xf numFmtId="176" fontId="0" fillId="17" borderId="26" xfId="0" applyNumberFormat="1" applyFont="1" applyFill="1" applyBorder="1" applyAlignment="1">
      <alignment horizontal="right"/>
    </xf>
    <xf numFmtId="176" fontId="0" fillId="17" borderId="22" xfId="0" applyNumberFormat="1" applyFont="1" applyFill="1" applyBorder="1" applyAlignment="1">
      <alignment horizontal="right"/>
    </xf>
    <xf numFmtId="176" fontId="0" fillId="17" borderId="26" xfId="0" applyNumberFormat="1" applyFont="1" applyFill="1" applyBorder="1" applyAlignment="1">
      <alignment horizontal="right"/>
    </xf>
    <xf numFmtId="166" fontId="5" fillId="17" borderId="26" xfId="0" applyNumberFormat="1" applyFont="1" applyFill="1" applyBorder="1" applyAlignment="1">
      <alignment horizontal="right"/>
    </xf>
    <xf numFmtId="174" fontId="5" fillId="17" borderId="22" xfId="0" applyNumberFormat="1" applyFont="1" applyFill="1" applyBorder="1" applyAlignment="1">
      <alignment horizontal="right"/>
    </xf>
    <xf numFmtId="174" fontId="5" fillId="17" borderId="22" xfId="0" applyNumberFormat="1" applyFont="1" applyFill="1" applyBorder="1" applyAlignment="1">
      <alignment/>
    </xf>
    <xf numFmtId="174" fontId="5" fillId="17" borderId="26" xfId="0" applyNumberFormat="1" applyFont="1" applyFill="1" applyBorder="1" applyAlignment="1">
      <alignment horizontal="right"/>
    </xf>
    <xf numFmtId="174" fontId="5" fillId="17" borderId="26" xfId="0" applyNumberFormat="1" applyFont="1" applyFill="1" applyBorder="1" applyAlignment="1">
      <alignment/>
    </xf>
    <xf numFmtId="174" fontId="5" fillId="17" borderId="24" xfId="0" applyNumberFormat="1" applyFont="1" applyFill="1" applyBorder="1" applyAlignment="1">
      <alignment/>
    </xf>
    <xf numFmtId="175" fontId="5" fillId="17" borderId="24" xfId="0" applyNumberFormat="1" applyFont="1" applyFill="1" applyBorder="1" applyAlignment="1">
      <alignment horizontal="right"/>
    </xf>
    <xf numFmtId="174" fontId="1" fillId="17" borderId="32" xfId="0" applyNumberFormat="1" applyFont="1" applyFill="1" applyBorder="1" applyAlignment="1">
      <alignment/>
    </xf>
    <xf numFmtId="166" fontId="0" fillId="17" borderId="21" xfId="0" applyNumberFormat="1" applyFont="1" applyFill="1" applyBorder="1" applyAlignment="1">
      <alignment/>
    </xf>
    <xf numFmtId="166" fontId="5" fillId="17" borderId="24" xfId="0" applyNumberFormat="1" applyFont="1" applyFill="1" applyBorder="1" applyAlignment="1">
      <alignment horizontal="right"/>
    </xf>
    <xf numFmtId="166" fontId="5" fillId="17" borderId="21" xfId="0" applyNumberFormat="1" applyFont="1" applyFill="1" applyBorder="1" applyAlignment="1">
      <alignment horizontal="right"/>
    </xf>
    <xf numFmtId="166" fontId="5" fillId="17" borderId="22" xfId="0" applyNumberFormat="1" applyFont="1" applyFill="1" applyBorder="1" applyAlignment="1">
      <alignment horizontal="right"/>
    </xf>
    <xf numFmtId="166" fontId="1" fillId="17" borderId="32" xfId="0" applyNumberFormat="1" applyFont="1" applyFill="1" applyBorder="1" applyAlignment="1">
      <alignment/>
    </xf>
    <xf numFmtId="166" fontId="5" fillId="17" borderId="21" xfId="0" applyNumberFormat="1" applyFont="1" applyFill="1" applyBorder="1" applyAlignment="1">
      <alignment/>
    </xf>
    <xf numFmtId="166" fontId="5" fillId="17" borderId="21" xfId="0" applyNumberFormat="1" applyFont="1" applyFill="1" applyBorder="1" applyAlignment="1" applyProtection="1">
      <alignment/>
      <protection locked="0"/>
    </xf>
    <xf numFmtId="166" fontId="0" fillId="17" borderId="21" xfId="0" applyNumberFormat="1" applyFont="1" applyFill="1" applyBorder="1" applyAlignment="1">
      <alignment/>
    </xf>
    <xf numFmtId="166" fontId="0" fillId="17" borderId="21" xfId="0" applyNumberFormat="1" applyFont="1" applyFill="1" applyBorder="1" applyAlignment="1">
      <alignment/>
    </xf>
    <xf numFmtId="166" fontId="0" fillId="17" borderId="21" xfId="0" applyNumberFormat="1" applyFont="1" applyFill="1" applyBorder="1" applyAlignment="1" applyProtection="1">
      <alignment/>
      <protection locked="0"/>
    </xf>
    <xf numFmtId="166" fontId="0" fillId="17" borderId="21" xfId="0" applyNumberFormat="1" applyFont="1" applyFill="1" applyBorder="1" applyAlignment="1" applyProtection="1">
      <alignment/>
      <protection locked="0"/>
    </xf>
    <xf numFmtId="166" fontId="5" fillId="17" borderId="26" xfId="0" applyNumberFormat="1" applyFont="1" applyFill="1" applyBorder="1" applyAlignment="1" applyProtection="1">
      <alignment/>
      <protection locked="0"/>
    </xf>
    <xf numFmtId="166" fontId="5" fillId="17" borderId="22" xfId="0" applyNumberFormat="1" applyFont="1" applyFill="1" applyBorder="1" applyAlignment="1" applyProtection="1">
      <alignment/>
      <protection locked="0"/>
    </xf>
    <xf numFmtId="166" fontId="1" fillId="17" borderId="22" xfId="0" applyNumberFormat="1" applyFont="1" applyFill="1" applyBorder="1" applyAlignment="1">
      <alignment/>
    </xf>
    <xf numFmtId="166" fontId="1" fillId="17" borderId="23" xfId="0" applyNumberFormat="1" applyFont="1" applyFill="1" applyBorder="1" applyAlignment="1">
      <alignment/>
    </xf>
    <xf numFmtId="166" fontId="1" fillId="17" borderId="24" xfId="0" applyNumberFormat="1" applyFont="1" applyFill="1" applyBorder="1" applyAlignment="1">
      <alignment/>
    </xf>
    <xf numFmtId="166" fontId="4" fillId="17" borderId="32" xfId="0" applyNumberFormat="1" applyFont="1" applyFill="1" applyBorder="1" applyAlignment="1">
      <alignment/>
    </xf>
    <xf numFmtId="166" fontId="5" fillId="17" borderId="50" xfId="0" applyNumberFormat="1" applyFont="1" applyFill="1" applyBorder="1" applyAlignment="1">
      <alignment/>
    </xf>
    <xf numFmtId="166" fontId="5" fillId="17" borderId="32" xfId="0" applyNumberFormat="1" applyFont="1" applyFill="1" applyBorder="1" applyAlignment="1">
      <alignment/>
    </xf>
    <xf numFmtId="166" fontId="5" fillId="17" borderId="22" xfId="0" applyNumberFormat="1" applyFont="1" applyFill="1" applyBorder="1" applyAlignment="1">
      <alignment/>
    </xf>
    <xf numFmtId="3" fontId="5" fillId="17" borderId="32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81"/>
  <sheetViews>
    <sheetView zoomScalePageLayoutView="0" workbookViewId="0" topLeftCell="E1">
      <selection activeCell="W86" sqref="W86"/>
    </sheetView>
  </sheetViews>
  <sheetFormatPr defaultColWidth="9.140625" defaultRowHeight="12.75"/>
  <cols>
    <col min="1" max="2" width="5.8515625" style="298" hidden="1" customWidth="1"/>
    <col min="3" max="3" width="5.7109375" style="298" hidden="1" customWidth="1"/>
    <col min="4" max="4" width="4.7109375" style="298" hidden="1" customWidth="1"/>
    <col min="5" max="5" width="6.7109375" style="298" customWidth="1"/>
    <col min="6" max="6" width="7.7109375" style="298" customWidth="1"/>
    <col min="7" max="7" width="5.7109375" style="298" hidden="1" customWidth="1"/>
    <col min="8" max="8" width="6.421875" style="298" hidden="1" customWidth="1"/>
    <col min="9" max="9" width="5.7109375" style="298" customWidth="1"/>
    <col min="10" max="10" width="6.00390625" style="298" customWidth="1"/>
    <col min="11" max="15" width="10.00390625" style="298" hidden="1" customWidth="1"/>
    <col min="16" max="16" width="9.28125" style="298" hidden="1" customWidth="1"/>
    <col min="17" max="17" width="9.421875" style="298" hidden="1" customWidth="1"/>
    <col min="18" max="18" width="10.00390625" style="298" hidden="1" customWidth="1"/>
    <col min="19" max="19" width="9.140625" style="298" customWidth="1"/>
    <col min="20" max="21" width="9.8515625" style="298" customWidth="1"/>
    <col min="22" max="22" width="10.00390625" style="298" customWidth="1"/>
    <col min="23" max="23" width="10.421875" style="298" customWidth="1"/>
    <col min="24" max="24" width="10.57421875" style="298" customWidth="1"/>
    <col min="25" max="25" width="8.8515625" style="298" hidden="1" customWidth="1"/>
    <col min="26" max="26" width="122.28125" style="298" customWidth="1"/>
    <col min="27" max="16384" width="9.140625" style="298" customWidth="1"/>
  </cols>
  <sheetData>
    <row r="3" ht="18">
      <c r="Z3" s="396"/>
    </row>
    <row r="4" spans="1:26" s="1" customFormat="1" ht="18">
      <c r="A4" s="249" t="s">
        <v>0</v>
      </c>
      <c r="B4" s="249"/>
      <c r="C4" s="249"/>
      <c r="D4" s="249"/>
      <c r="E4" s="157" t="s">
        <v>0</v>
      </c>
      <c r="F4" s="249"/>
      <c r="G4" s="249"/>
      <c r="Z4" s="250" t="s">
        <v>155</v>
      </c>
    </row>
    <row r="6" spans="1:26" ht="15">
      <c r="A6" s="251"/>
      <c r="B6" s="251"/>
      <c r="C6" s="251"/>
      <c r="D6" s="251"/>
      <c r="E6" s="5"/>
      <c r="F6" s="5"/>
      <c r="G6" s="7"/>
      <c r="H6" s="5"/>
      <c r="I6" s="5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299" customFormat="1" ht="22.5" customHeight="1">
      <c r="A7" s="252"/>
      <c r="B7" s="252"/>
      <c r="C7" s="252"/>
      <c r="D7" s="252"/>
      <c r="E7" s="156" t="s">
        <v>207</v>
      </c>
      <c r="J7" s="5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18"/>
    </row>
    <row r="8" spans="1:26" ht="15.75" thickBot="1">
      <c r="A8" s="7"/>
      <c r="B8" s="7"/>
      <c r="C8" s="7"/>
      <c r="D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300" customFormat="1" ht="12.75">
      <c r="A9" s="160" t="s">
        <v>14</v>
      </c>
      <c r="B9" s="161" t="s">
        <v>16</v>
      </c>
      <c r="C9" s="162" t="s">
        <v>13</v>
      </c>
      <c r="D9" s="163" t="s">
        <v>12</v>
      </c>
      <c r="E9" s="165" t="s">
        <v>1</v>
      </c>
      <c r="F9" s="164" t="s">
        <v>2</v>
      </c>
      <c r="G9" s="165" t="s">
        <v>3</v>
      </c>
      <c r="H9" s="165" t="s">
        <v>4</v>
      </c>
      <c r="I9" s="166" t="s">
        <v>5</v>
      </c>
      <c r="J9" s="165" t="s">
        <v>6</v>
      </c>
      <c r="K9" s="165"/>
      <c r="L9" s="165"/>
      <c r="M9" s="165"/>
      <c r="N9" s="165" t="s">
        <v>98</v>
      </c>
      <c r="O9" s="165" t="s">
        <v>98</v>
      </c>
      <c r="P9" s="165" t="s">
        <v>98</v>
      </c>
      <c r="Q9" s="165" t="s">
        <v>98</v>
      </c>
      <c r="R9" s="165" t="s">
        <v>49</v>
      </c>
      <c r="S9" s="165" t="s">
        <v>98</v>
      </c>
      <c r="T9" s="165" t="s">
        <v>98</v>
      </c>
      <c r="U9" s="165" t="s">
        <v>124</v>
      </c>
      <c r="V9" s="468" t="s">
        <v>49</v>
      </c>
      <c r="W9" s="468" t="s">
        <v>49</v>
      </c>
      <c r="X9" s="468" t="s">
        <v>49</v>
      </c>
      <c r="Y9" s="167" t="s">
        <v>50</v>
      </c>
      <c r="Z9" s="442" t="s">
        <v>17</v>
      </c>
    </row>
    <row r="10" spans="1:26" s="300" customFormat="1" ht="13.5" thickBot="1">
      <c r="A10" s="169"/>
      <c r="B10" s="170" t="s">
        <v>15</v>
      </c>
      <c r="C10" s="171"/>
      <c r="D10" s="172"/>
      <c r="E10" s="174" t="s">
        <v>7</v>
      </c>
      <c r="F10" s="173"/>
      <c r="G10" s="174"/>
      <c r="H10" s="174"/>
      <c r="I10" s="175"/>
      <c r="J10" s="174"/>
      <c r="K10" s="174">
        <v>2003</v>
      </c>
      <c r="L10" s="174">
        <v>2004</v>
      </c>
      <c r="M10" s="174">
        <v>2005</v>
      </c>
      <c r="N10" s="174">
        <v>2006</v>
      </c>
      <c r="O10" s="174">
        <v>2007</v>
      </c>
      <c r="P10" s="174">
        <v>2008</v>
      </c>
      <c r="Q10" s="174">
        <v>2009</v>
      </c>
      <c r="R10" s="174">
        <v>2010</v>
      </c>
      <c r="S10" s="174">
        <v>2010</v>
      </c>
      <c r="T10" s="174">
        <v>2011</v>
      </c>
      <c r="U10" s="174">
        <v>2012</v>
      </c>
      <c r="V10" s="469">
        <v>2013</v>
      </c>
      <c r="W10" s="469">
        <v>2014</v>
      </c>
      <c r="X10" s="469">
        <v>2015</v>
      </c>
      <c r="Y10" s="254" t="s">
        <v>121</v>
      </c>
      <c r="Z10" s="443"/>
    </row>
    <row r="11" spans="1:26" ht="17.25" thickBot="1" thickTop="1">
      <c r="A11" s="28" t="s">
        <v>9</v>
      </c>
      <c r="B11" s="29" t="s">
        <v>11</v>
      </c>
      <c r="C11" s="28" t="s">
        <v>9</v>
      </c>
      <c r="D11" s="92" t="s">
        <v>11</v>
      </c>
      <c r="E11" s="255" t="s">
        <v>8</v>
      </c>
      <c r="F11" s="30" t="s">
        <v>8</v>
      </c>
      <c r="G11" s="10" t="s">
        <v>9</v>
      </c>
      <c r="H11" s="10" t="s">
        <v>10</v>
      </c>
      <c r="I11" s="31" t="s">
        <v>8</v>
      </c>
      <c r="J11" s="10" t="s">
        <v>9</v>
      </c>
      <c r="K11" s="57"/>
      <c r="L11" s="57"/>
      <c r="M11" s="57"/>
      <c r="N11" s="57"/>
      <c r="O11" s="57"/>
      <c r="P11" s="57"/>
      <c r="Q11" s="57"/>
      <c r="R11" s="57"/>
      <c r="S11" s="371"/>
      <c r="T11" s="371"/>
      <c r="U11" s="371"/>
      <c r="V11" s="470"/>
      <c r="W11" s="470"/>
      <c r="X11" s="470"/>
      <c r="Y11" s="57"/>
      <c r="Z11" s="420" t="s">
        <v>51</v>
      </c>
    </row>
    <row r="12" spans="1:26" ht="13.5" hidden="1" thickTop="1">
      <c r="A12" s="301"/>
      <c r="B12" s="302"/>
      <c r="C12" s="303"/>
      <c r="D12" s="304"/>
      <c r="E12" s="36">
        <v>2212</v>
      </c>
      <c r="F12" s="82">
        <v>5137</v>
      </c>
      <c r="G12" s="38"/>
      <c r="H12" s="36"/>
      <c r="I12" s="37" t="s">
        <v>18</v>
      </c>
      <c r="J12" s="305">
        <v>203</v>
      </c>
      <c r="K12" s="256">
        <v>0</v>
      </c>
      <c r="L12" s="257">
        <v>0</v>
      </c>
      <c r="M12" s="256">
        <v>171.7</v>
      </c>
      <c r="N12" s="257">
        <v>0</v>
      </c>
      <c r="O12" s="257">
        <v>0</v>
      </c>
      <c r="P12" s="256">
        <v>0</v>
      </c>
      <c r="Q12" s="256">
        <v>0</v>
      </c>
      <c r="R12" s="256">
        <v>50</v>
      </c>
      <c r="S12" s="271">
        <v>0</v>
      </c>
      <c r="T12" s="271">
        <v>0</v>
      </c>
      <c r="U12" s="405" t="s">
        <v>154</v>
      </c>
      <c r="V12" s="471" t="s">
        <v>154</v>
      </c>
      <c r="W12" s="471" t="s">
        <v>154</v>
      </c>
      <c r="X12" s="471" t="s">
        <v>154</v>
      </c>
      <c r="Y12" s="257" t="e">
        <f>V12/S12*100</f>
        <v>#VALUE!</v>
      </c>
      <c r="Z12" s="430" t="s">
        <v>117</v>
      </c>
    </row>
    <row r="13" spans="1:26" ht="12.75" hidden="1">
      <c r="A13" s="306"/>
      <c r="B13" s="307"/>
      <c r="C13" s="303"/>
      <c r="D13" s="304"/>
      <c r="E13" s="36">
        <v>2212</v>
      </c>
      <c r="F13" s="82">
        <v>5139</v>
      </c>
      <c r="G13" s="38"/>
      <c r="H13" s="36"/>
      <c r="I13" s="37" t="s">
        <v>18</v>
      </c>
      <c r="J13" s="305">
        <v>203</v>
      </c>
      <c r="K13" s="258">
        <v>0</v>
      </c>
      <c r="L13" s="257">
        <v>109</v>
      </c>
      <c r="M13" s="305">
        <v>236.9</v>
      </c>
      <c r="N13" s="257">
        <v>231.2</v>
      </c>
      <c r="O13" s="257">
        <v>84.3</v>
      </c>
      <c r="P13" s="256">
        <v>0</v>
      </c>
      <c r="Q13" s="256">
        <v>0</v>
      </c>
      <c r="R13" s="256">
        <v>0</v>
      </c>
      <c r="S13" s="271">
        <v>0</v>
      </c>
      <c r="T13" s="271">
        <v>0</v>
      </c>
      <c r="U13" s="405" t="s">
        <v>154</v>
      </c>
      <c r="V13" s="471" t="s">
        <v>154</v>
      </c>
      <c r="W13" s="471" t="s">
        <v>154</v>
      </c>
      <c r="X13" s="471" t="s">
        <v>154</v>
      </c>
      <c r="Y13" s="257" t="e">
        <f aca="true" t="shared" si="0" ref="Y13:Y69">V13/S13*100</f>
        <v>#VALUE!</v>
      </c>
      <c r="Z13" s="430" t="s">
        <v>113</v>
      </c>
    </row>
    <row r="14" spans="1:26" ht="12.75" hidden="1">
      <c r="A14" s="308"/>
      <c r="B14" s="307"/>
      <c r="C14" s="303"/>
      <c r="D14" s="304"/>
      <c r="E14" s="36">
        <v>2212</v>
      </c>
      <c r="F14" s="82">
        <v>5154</v>
      </c>
      <c r="G14" s="38"/>
      <c r="H14" s="36"/>
      <c r="I14" s="37" t="s">
        <v>18</v>
      </c>
      <c r="J14" s="305">
        <v>203</v>
      </c>
      <c r="K14" s="258">
        <v>98.1</v>
      </c>
      <c r="L14" s="257">
        <v>64.1</v>
      </c>
      <c r="M14" s="305">
        <v>65.6</v>
      </c>
      <c r="N14" s="259">
        <v>52</v>
      </c>
      <c r="O14" s="257">
        <v>41.6</v>
      </c>
      <c r="P14" s="256">
        <v>41.2</v>
      </c>
      <c r="Q14" s="256">
        <v>49.7</v>
      </c>
      <c r="R14" s="256">
        <v>0</v>
      </c>
      <c r="S14" s="271">
        <v>59.3</v>
      </c>
      <c r="T14" s="271">
        <v>0</v>
      </c>
      <c r="U14" s="405" t="s">
        <v>154</v>
      </c>
      <c r="V14" s="471" t="s">
        <v>154</v>
      </c>
      <c r="W14" s="471" t="s">
        <v>154</v>
      </c>
      <c r="X14" s="471" t="s">
        <v>154</v>
      </c>
      <c r="Y14" s="257" t="e">
        <f t="shared" si="0"/>
        <v>#VALUE!</v>
      </c>
      <c r="Z14" s="430" t="s">
        <v>66</v>
      </c>
    </row>
    <row r="15" spans="1:26" ht="12.75" hidden="1">
      <c r="A15" s="303"/>
      <c r="B15" s="307"/>
      <c r="C15" s="303"/>
      <c r="D15" s="304"/>
      <c r="E15" s="36">
        <v>2212</v>
      </c>
      <c r="F15" s="82">
        <v>5169</v>
      </c>
      <c r="G15" s="38"/>
      <c r="H15" s="260"/>
      <c r="I15" s="37" t="s">
        <v>18</v>
      </c>
      <c r="J15" s="305">
        <v>203</v>
      </c>
      <c r="K15" s="258">
        <v>0</v>
      </c>
      <c r="L15" s="257">
        <v>0</v>
      </c>
      <c r="M15" s="256">
        <v>0</v>
      </c>
      <c r="N15" s="257">
        <v>0</v>
      </c>
      <c r="O15" s="257">
        <v>4.2</v>
      </c>
      <c r="P15" s="256">
        <v>0</v>
      </c>
      <c r="Q15" s="256">
        <v>37</v>
      </c>
      <c r="R15" s="256">
        <v>0</v>
      </c>
      <c r="S15" s="271">
        <v>0</v>
      </c>
      <c r="T15" s="271">
        <v>0</v>
      </c>
      <c r="U15" s="405" t="s">
        <v>154</v>
      </c>
      <c r="V15" s="471" t="s">
        <v>154</v>
      </c>
      <c r="W15" s="471" t="s">
        <v>154</v>
      </c>
      <c r="X15" s="471" t="s">
        <v>154</v>
      </c>
      <c r="Y15" s="257" t="e">
        <f t="shared" si="0"/>
        <v>#VALUE!</v>
      </c>
      <c r="Z15" s="417" t="s">
        <v>118</v>
      </c>
    </row>
    <row r="16" spans="1:26" ht="12.75" hidden="1">
      <c r="A16" s="303"/>
      <c r="B16" s="307"/>
      <c r="C16" s="303"/>
      <c r="D16" s="304"/>
      <c r="E16" s="36">
        <v>2212</v>
      </c>
      <c r="F16" s="82">
        <v>5171</v>
      </c>
      <c r="G16" s="38"/>
      <c r="H16" s="61"/>
      <c r="I16" s="37" t="s">
        <v>18</v>
      </c>
      <c r="J16" s="305">
        <v>203</v>
      </c>
      <c r="K16" s="258">
        <v>2397.9</v>
      </c>
      <c r="L16" s="257">
        <v>7177.9</v>
      </c>
      <c r="M16" s="256">
        <v>5130</v>
      </c>
      <c r="N16" s="257">
        <v>8178.5</v>
      </c>
      <c r="O16" s="257">
        <v>7352</v>
      </c>
      <c r="P16" s="256">
        <v>5577.7</v>
      </c>
      <c r="Q16" s="256">
        <v>8080.5</v>
      </c>
      <c r="R16" s="256">
        <v>8200</v>
      </c>
      <c r="S16" s="271">
        <v>18267.8</v>
      </c>
      <c r="T16" s="271">
        <v>1146.4</v>
      </c>
      <c r="U16" s="405" t="s">
        <v>154</v>
      </c>
      <c r="V16" s="471" t="s">
        <v>154</v>
      </c>
      <c r="W16" s="471" t="s">
        <v>154</v>
      </c>
      <c r="X16" s="471" t="s">
        <v>154</v>
      </c>
      <c r="Y16" s="257" t="e">
        <f t="shared" si="0"/>
        <v>#VALUE!</v>
      </c>
      <c r="Z16" s="417" t="s">
        <v>136</v>
      </c>
    </row>
    <row r="17" spans="1:26" ht="12.75" hidden="1">
      <c r="A17" s="308"/>
      <c r="B17" s="307"/>
      <c r="C17" s="303"/>
      <c r="D17" s="304"/>
      <c r="E17" s="36">
        <v>2212</v>
      </c>
      <c r="F17" s="82">
        <v>5192</v>
      </c>
      <c r="G17" s="38"/>
      <c r="H17" s="61"/>
      <c r="I17" s="37" t="s">
        <v>18</v>
      </c>
      <c r="J17" s="305">
        <v>203</v>
      </c>
      <c r="K17" s="258"/>
      <c r="L17" s="257"/>
      <c r="M17" s="256"/>
      <c r="N17" s="257"/>
      <c r="O17" s="257"/>
      <c r="P17" s="256"/>
      <c r="Q17" s="256"/>
      <c r="R17" s="256"/>
      <c r="S17" s="271">
        <v>3.4</v>
      </c>
      <c r="T17" s="271">
        <v>0</v>
      </c>
      <c r="U17" s="405" t="s">
        <v>154</v>
      </c>
      <c r="V17" s="471" t="s">
        <v>154</v>
      </c>
      <c r="W17" s="471" t="s">
        <v>154</v>
      </c>
      <c r="X17" s="471" t="s">
        <v>154</v>
      </c>
      <c r="Y17" s="257" t="e">
        <f t="shared" si="0"/>
        <v>#VALUE!</v>
      </c>
      <c r="Z17" s="417" t="s">
        <v>137</v>
      </c>
    </row>
    <row r="18" spans="1:26" ht="12.75" hidden="1">
      <c r="A18" s="308"/>
      <c r="B18" s="307"/>
      <c r="C18" s="303"/>
      <c r="D18" s="304"/>
      <c r="E18" s="36">
        <v>2212</v>
      </c>
      <c r="F18" s="82">
        <v>5219</v>
      </c>
      <c r="G18" s="38"/>
      <c r="H18" s="61"/>
      <c r="I18" s="37" t="s">
        <v>18</v>
      </c>
      <c r="J18" s="305">
        <v>203</v>
      </c>
      <c r="K18" s="258"/>
      <c r="L18" s="257"/>
      <c r="M18" s="256"/>
      <c r="N18" s="257"/>
      <c r="O18" s="257"/>
      <c r="P18" s="256">
        <v>0</v>
      </c>
      <c r="Q18" s="256">
        <v>0</v>
      </c>
      <c r="R18" s="256"/>
      <c r="S18" s="271">
        <v>0</v>
      </c>
      <c r="T18" s="271">
        <v>0</v>
      </c>
      <c r="U18" s="405" t="s">
        <v>154</v>
      </c>
      <c r="V18" s="471" t="s">
        <v>154</v>
      </c>
      <c r="W18" s="471" t="s">
        <v>154</v>
      </c>
      <c r="X18" s="471" t="s">
        <v>154</v>
      </c>
      <c r="Y18" s="257" t="e">
        <f t="shared" si="0"/>
        <v>#VALUE!</v>
      </c>
      <c r="Z18" s="417" t="s">
        <v>123</v>
      </c>
    </row>
    <row r="19" spans="1:26" ht="12.75" hidden="1">
      <c r="A19" s="308"/>
      <c r="B19" s="307"/>
      <c r="C19" s="303"/>
      <c r="D19" s="304"/>
      <c r="E19" s="36">
        <v>2212</v>
      </c>
      <c r="F19" s="93">
        <v>5421</v>
      </c>
      <c r="G19" s="38"/>
      <c r="H19" s="61"/>
      <c r="I19" s="37" t="s">
        <v>18</v>
      </c>
      <c r="J19" s="305">
        <v>203</v>
      </c>
      <c r="K19" s="261">
        <v>1</v>
      </c>
      <c r="L19" s="257">
        <v>3</v>
      </c>
      <c r="M19" s="256">
        <v>3</v>
      </c>
      <c r="N19" s="257">
        <v>1</v>
      </c>
      <c r="O19" s="257">
        <v>0.9</v>
      </c>
      <c r="P19" s="256">
        <v>15</v>
      </c>
      <c r="Q19" s="256">
        <v>0</v>
      </c>
      <c r="R19" s="256">
        <v>0</v>
      </c>
      <c r="S19" s="271">
        <v>0</v>
      </c>
      <c r="T19" s="271">
        <v>0</v>
      </c>
      <c r="U19" s="405" t="s">
        <v>154</v>
      </c>
      <c r="V19" s="471" t="s">
        <v>154</v>
      </c>
      <c r="W19" s="471" t="s">
        <v>154</v>
      </c>
      <c r="X19" s="471" t="s">
        <v>154</v>
      </c>
      <c r="Y19" s="257" t="e">
        <f t="shared" si="0"/>
        <v>#VALUE!</v>
      </c>
      <c r="Z19" s="417" t="s">
        <v>114</v>
      </c>
    </row>
    <row r="20" spans="1:26" ht="12.75" hidden="1">
      <c r="A20" s="308"/>
      <c r="B20" s="307"/>
      <c r="C20" s="303"/>
      <c r="D20" s="304"/>
      <c r="E20" s="36"/>
      <c r="F20" s="93"/>
      <c r="G20" s="38"/>
      <c r="H20" s="61"/>
      <c r="I20" s="37"/>
      <c r="J20" s="305"/>
      <c r="K20" s="262">
        <f aca="true" t="shared" si="1" ref="K20:X20">SUM(K12:K19)</f>
        <v>2497</v>
      </c>
      <c r="L20" s="262">
        <f t="shared" si="1"/>
        <v>7354</v>
      </c>
      <c r="M20" s="262">
        <f t="shared" si="1"/>
        <v>5607.2</v>
      </c>
      <c r="N20" s="263">
        <f t="shared" si="1"/>
        <v>8462.7</v>
      </c>
      <c r="O20" s="263">
        <f t="shared" si="1"/>
        <v>7483</v>
      </c>
      <c r="P20" s="262">
        <f t="shared" si="1"/>
        <v>5633.9</v>
      </c>
      <c r="Q20" s="262">
        <f aca="true" t="shared" si="2" ref="Q20:W20">SUM(Q12:Q19)</f>
        <v>8167.2</v>
      </c>
      <c r="R20" s="262">
        <f t="shared" si="2"/>
        <v>8250</v>
      </c>
      <c r="S20" s="275">
        <f t="shared" si="2"/>
        <v>18330.5</v>
      </c>
      <c r="T20" s="275">
        <f t="shared" si="2"/>
        <v>1146.4</v>
      </c>
      <c r="U20" s="275">
        <f t="shared" si="2"/>
        <v>0</v>
      </c>
      <c r="V20" s="472">
        <f t="shared" si="2"/>
        <v>0</v>
      </c>
      <c r="W20" s="472">
        <f t="shared" si="2"/>
        <v>0</v>
      </c>
      <c r="X20" s="472">
        <f t="shared" si="1"/>
        <v>0</v>
      </c>
      <c r="Y20" s="257">
        <f t="shared" si="0"/>
        <v>0</v>
      </c>
      <c r="Z20" s="444" t="s">
        <v>75</v>
      </c>
    </row>
    <row r="21" spans="1:26" ht="12.75" hidden="1">
      <c r="A21" s="308"/>
      <c r="B21" s="307"/>
      <c r="C21" s="303"/>
      <c r="D21" s="304"/>
      <c r="E21" s="36">
        <v>2219</v>
      </c>
      <c r="F21" s="93">
        <v>5137</v>
      </c>
      <c r="G21" s="38"/>
      <c r="H21" s="61"/>
      <c r="I21" s="37" t="s">
        <v>18</v>
      </c>
      <c r="J21" s="305">
        <v>203</v>
      </c>
      <c r="K21" s="264">
        <v>0</v>
      </c>
      <c r="L21" s="265">
        <v>0</v>
      </c>
      <c r="M21" s="265">
        <v>41.7</v>
      </c>
      <c r="N21" s="266">
        <v>0</v>
      </c>
      <c r="O21" s="266">
        <v>0</v>
      </c>
      <c r="P21" s="265">
        <v>0</v>
      </c>
      <c r="Q21" s="265"/>
      <c r="R21" s="265">
        <v>0</v>
      </c>
      <c r="S21" s="271"/>
      <c r="T21" s="271"/>
      <c r="U21" s="271"/>
      <c r="V21" s="473"/>
      <c r="W21" s="473"/>
      <c r="X21" s="473"/>
      <c r="Y21" s="257" t="e">
        <f t="shared" si="0"/>
        <v>#DIV/0!</v>
      </c>
      <c r="Z21" s="417" t="s">
        <v>73</v>
      </c>
    </row>
    <row r="22" spans="1:26" ht="12.75" hidden="1">
      <c r="A22" s="308"/>
      <c r="B22" s="307"/>
      <c r="C22" s="303"/>
      <c r="D22" s="304"/>
      <c r="E22" s="36">
        <v>2219</v>
      </c>
      <c r="F22" s="93">
        <v>5139</v>
      </c>
      <c r="G22" s="38"/>
      <c r="H22" s="61"/>
      <c r="I22" s="37" t="s">
        <v>18</v>
      </c>
      <c r="J22" s="305">
        <v>203</v>
      </c>
      <c r="K22" s="264"/>
      <c r="L22" s="265"/>
      <c r="M22" s="265"/>
      <c r="N22" s="266"/>
      <c r="O22" s="266"/>
      <c r="P22" s="265">
        <v>0</v>
      </c>
      <c r="Q22" s="265">
        <f>4.1+1.4</f>
        <v>5.5</v>
      </c>
      <c r="R22" s="265"/>
      <c r="S22" s="271">
        <v>0</v>
      </c>
      <c r="T22" s="271">
        <v>0</v>
      </c>
      <c r="U22" s="406" t="s">
        <v>154</v>
      </c>
      <c r="V22" s="471" t="s">
        <v>154</v>
      </c>
      <c r="W22" s="471" t="s">
        <v>154</v>
      </c>
      <c r="X22" s="471" t="s">
        <v>154</v>
      </c>
      <c r="Y22" s="257"/>
      <c r="Z22" s="417" t="s">
        <v>103</v>
      </c>
    </row>
    <row r="23" spans="1:26" ht="12.75" hidden="1">
      <c r="A23" s="303"/>
      <c r="B23" s="307"/>
      <c r="C23" s="303"/>
      <c r="D23" s="304"/>
      <c r="E23" s="36">
        <v>2219</v>
      </c>
      <c r="F23" s="93">
        <v>5169</v>
      </c>
      <c r="G23" s="38"/>
      <c r="H23" s="36"/>
      <c r="I23" s="37" t="s">
        <v>18</v>
      </c>
      <c r="J23" s="305">
        <v>203</v>
      </c>
      <c r="K23" s="261">
        <v>0</v>
      </c>
      <c r="L23" s="257">
        <v>1380.9</v>
      </c>
      <c r="M23" s="256">
        <v>2276.2</v>
      </c>
      <c r="N23" s="257">
        <v>2506.6</v>
      </c>
      <c r="O23" s="257">
        <v>2621.4</v>
      </c>
      <c r="P23" s="256">
        <v>3944</v>
      </c>
      <c r="Q23" s="256">
        <v>3824.6</v>
      </c>
      <c r="R23" s="256">
        <v>3400</v>
      </c>
      <c r="S23" s="271">
        <v>4102.3</v>
      </c>
      <c r="T23" s="271">
        <v>274.8</v>
      </c>
      <c r="U23" s="406" t="s">
        <v>154</v>
      </c>
      <c r="V23" s="471" t="s">
        <v>154</v>
      </c>
      <c r="W23" s="471" t="s">
        <v>154</v>
      </c>
      <c r="X23" s="471" t="s">
        <v>154</v>
      </c>
      <c r="Y23" s="257" t="e">
        <f t="shared" si="0"/>
        <v>#VALUE!</v>
      </c>
      <c r="Z23" s="417" t="s">
        <v>149</v>
      </c>
    </row>
    <row r="24" spans="1:26" ht="12.75" hidden="1">
      <c r="A24" s="303"/>
      <c r="B24" s="307"/>
      <c r="C24" s="303"/>
      <c r="D24" s="304"/>
      <c r="E24" s="36">
        <v>2219</v>
      </c>
      <c r="F24" s="93">
        <v>5171</v>
      </c>
      <c r="G24" s="38"/>
      <c r="H24" s="36"/>
      <c r="I24" s="37" t="s">
        <v>18</v>
      </c>
      <c r="J24" s="305">
        <v>203</v>
      </c>
      <c r="K24" s="261">
        <v>508.5</v>
      </c>
      <c r="L24" s="264">
        <v>1920.4</v>
      </c>
      <c r="M24" s="256">
        <v>4225</v>
      </c>
      <c r="N24" s="257">
        <v>3921.8</v>
      </c>
      <c r="O24" s="257">
        <v>2804.9</v>
      </c>
      <c r="P24" s="256">
        <v>3233.6</v>
      </c>
      <c r="Q24" s="256">
        <v>4248.5</v>
      </c>
      <c r="R24" s="256">
        <v>3000</v>
      </c>
      <c r="S24" s="271">
        <v>15019.6</v>
      </c>
      <c r="T24" s="271">
        <v>545.7</v>
      </c>
      <c r="U24" s="406" t="s">
        <v>154</v>
      </c>
      <c r="V24" s="471" t="s">
        <v>154</v>
      </c>
      <c r="W24" s="471" t="s">
        <v>154</v>
      </c>
      <c r="X24" s="471" t="s">
        <v>154</v>
      </c>
      <c r="Y24" s="257" t="e">
        <f t="shared" si="0"/>
        <v>#VALUE!</v>
      </c>
      <c r="Z24" s="417" t="s">
        <v>115</v>
      </c>
    </row>
    <row r="25" spans="1:26" ht="12.75" hidden="1">
      <c r="A25" s="303"/>
      <c r="B25" s="307"/>
      <c r="C25" s="303"/>
      <c r="D25" s="304"/>
      <c r="E25" s="45">
        <v>2219</v>
      </c>
      <c r="F25" s="270">
        <v>5429</v>
      </c>
      <c r="G25" s="44"/>
      <c r="H25" s="45"/>
      <c r="I25" s="46" t="s">
        <v>18</v>
      </c>
      <c r="J25" s="311">
        <v>203</v>
      </c>
      <c r="K25" s="274">
        <v>0</v>
      </c>
      <c r="L25" s="272">
        <v>0</v>
      </c>
      <c r="M25" s="271">
        <v>0</v>
      </c>
      <c r="N25" s="397">
        <v>150</v>
      </c>
      <c r="O25" s="397">
        <v>0</v>
      </c>
      <c r="P25" s="271">
        <v>0</v>
      </c>
      <c r="Q25" s="271">
        <v>0</v>
      </c>
      <c r="R25" s="271">
        <v>0</v>
      </c>
      <c r="S25" s="271">
        <v>45.1</v>
      </c>
      <c r="T25" s="271">
        <v>0</v>
      </c>
      <c r="U25" s="406" t="s">
        <v>154</v>
      </c>
      <c r="V25" s="471" t="s">
        <v>154</v>
      </c>
      <c r="W25" s="471" t="s">
        <v>154</v>
      </c>
      <c r="X25" s="471" t="s">
        <v>154</v>
      </c>
      <c r="Y25" s="397" t="e">
        <f t="shared" si="0"/>
        <v>#VALUE!</v>
      </c>
      <c r="Z25" s="417" t="s">
        <v>142</v>
      </c>
    </row>
    <row r="26" spans="1:26" ht="12.75" hidden="1">
      <c r="A26" s="303"/>
      <c r="B26" s="307"/>
      <c r="C26" s="303"/>
      <c r="D26" s="304"/>
      <c r="E26" s="36">
        <v>2219</v>
      </c>
      <c r="F26" s="93">
        <v>6119</v>
      </c>
      <c r="G26" s="38"/>
      <c r="H26" s="61"/>
      <c r="I26" s="37" t="s">
        <v>18</v>
      </c>
      <c r="J26" s="305">
        <v>203</v>
      </c>
      <c r="K26" s="261">
        <v>60</v>
      </c>
      <c r="L26" s="264">
        <v>11.4</v>
      </c>
      <c r="M26" s="256">
        <v>0</v>
      </c>
      <c r="N26" s="257">
        <v>0</v>
      </c>
      <c r="O26" s="257">
        <v>0</v>
      </c>
      <c r="P26" s="256">
        <v>0</v>
      </c>
      <c r="Q26" s="256">
        <v>0</v>
      </c>
      <c r="R26" s="256">
        <v>0</v>
      </c>
      <c r="S26" s="271">
        <v>0</v>
      </c>
      <c r="T26" s="271">
        <v>0</v>
      </c>
      <c r="U26" s="406" t="s">
        <v>154</v>
      </c>
      <c r="V26" s="471" t="s">
        <v>154</v>
      </c>
      <c r="W26" s="471" t="s">
        <v>154</v>
      </c>
      <c r="X26" s="471" t="s">
        <v>154</v>
      </c>
      <c r="Y26" s="257" t="e">
        <f t="shared" si="0"/>
        <v>#VALUE!</v>
      </c>
      <c r="Z26" s="417" t="s">
        <v>52</v>
      </c>
    </row>
    <row r="27" spans="1:26" ht="12.75" hidden="1">
      <c r="A27" s="303"/>
      <c r="B27" s="307"/>
      <c r="C27" s="303"/>
      <c r="D27" s="304"/>
      <c r="E27" s="36"/>
      <c r="F27" s="82"/>
      <c r="G27" s="38"/>
      <c r="H27" s="61"/>
      <c r="I27" s="37"/>
      <c r="J27" s="305"/>
      <c r="K27" s="262">
        <f aca="true" t="shared" si="3" ref="K27:X27">SUM(K21:K26)</f>
        <v>568.5</v>
      </c>
      <c r="L27" s="262">
        <f t="shared" si="3"/>
        <v>3312.7000000000003</v>
      </c>
      <c r="M27" s="262">
        <f t="shared" si="3"/>
        <v>6542.9</v>
      </c>
      <c r="N27" s="262">
        <f t="shared" si="3"/>
        <v>6578.4</v>
      </c>
      <c r="O27" s="262">
        <f t="shared" si="3"/>
        <v>5426.3</v>
      </c>
      <c r="P27" s="262">
        <f t="shared" si="3"/>
        <v>7177.6</v>
      </c>
      <c r="Q27" s="262">
        <f t="shared" si="3"/>
        <v>8078.6</v>
      </c>
      <c r="R27" s="262">
        <f t="shared" si="3"/>
        <v>6400</v>
      </c>
      <c r="S27" s="275">
        <f t="shared" si="3"/>
        <v>19167</v>
      </c>
      <c r="T27" s="275">
        <f>SUM(T22:T26)</f>
        <v>820.5</v>
      </c>
      <c r="U27" s="275">
        <f>SUM(U22:U26)</f>
        <v>0</v>
      </c>
      <c r="V27" s="472">
        <f>SUM(V21:V26)</f>
        <v>0</v>
      </c>
      <c r="W27" s="472">
        <f>SUM(W21:W26)</f>
        <v>0</v>
      </c>
      <c r="X27" s="472">
        <f t="shared" si="3"/>
        <v>0</v>
      </c>
      <c r="Y27" s="257">
        <f t="shared" si="0"/>
        <v>0</v>
      </c>
      <c r="Z27" s="444" t="s">
        <v>76</v>
      </c>
    </row>
    <row r="28" spans="1:26" ht="12.75" hidden="1">
      <c r="A28" s="303"/>
      <c r="B28" s="307"/>
      <c r="C28" s="303"/>
      <c r="D28" s="304"/>
      <c r="E28" s="36">
        <v>2221</v>
      </c>
      <c r="F28" s="82">
        <v>5169</v>
      </c>
      <c r="G28" s="38"/>
      <c r="H28" s="61"/>
      <c r="I28" s="37" t="s">
        <v>18</v>
      </c>
      <c r="J28" s="305">
        <v>203</v>
      </c>
      <c r="K28" s="264">
        <v>0</v>
      </c>
      <c r="L28" s="265">
        <v>0</v>
      </c>
      <c r="M28" s="265">
        <v>0</v>
      </c>
      <c r="N28" s="265">
        <v>18.7</v>
      </c>
      <c r="O28" s="265">
        <v>0</v>
      </c>
      <c r="P28" s="265">
        <v>0</v>
      </c>
      <c r="Q28" s="265">
        <v>0</v>
      </c>
      <c r="R28" s="265">
        <v>0</v>
      </c>
      <c r="S28" s="271">
        <v>0</v>
      </c>
      <c r="T28" s="271">
        <v>0</v>
      </c>
      <c r="U28" s="406" t="s">
        <v>154</v>
      </c>
      <c r="V28" s="471" t="s">
        <v>154</v>
      </c>
      <c r="W28" s="471" t="s">
        <v>154</v>
      </c>
      <c r="X28" s="471" t="s">
        <v>154</v>
      </c>
      <c r="Y28" s="257" t="e">
        <f t="shared" si="0"/>
        <v>#VALUE!</v>
      </c>
      <c r="Z28" s="417" t="s">
        <v>74</v>
      </c>
    </row>
    <row r="29" spans="1:26" ht="12.75" hidden="1">
      <c r="A29" s="303"/>
      <c r="B29" s="307"/>
      <c r="C29" s="303"/>
      <c r="D29" s="304"/>
      <c r="E29" s="36">
        <v>2221</v>
      </c>
      <c r="F29" s="82">
        <v>5171</v>
      </c>
      <c r="G29" s="38"/>
      <c r="H29" s="61"/>
      <c r="I29" s="37" t="s">
        <v>18</v>
      </c>
      <c r="J29" s="305">
        <v>203</v>
      </c>
      <c r="K29" s="264">
        <v>0</v>
      </c>
      <c r="L29" s="265">
        <v>0</v>
      </c>
      <c r="M29" s="265">
        <v>0</v>
      </c>
      <c r="N29" s="265">
        <v>499.2</v>
      </c>
      <c r="O29" s="265">
        <v>188.9</v>
      </c>
      <c r="P29" s="265">
        <v>0</v>
      </c>
      <c r="Q29" s="265">
        <v>33.7</v>
      </c>
      <c r="R29" s="265">
        <v>0</v>
      </c>
      <c r="S29" s="271">
        <v>0</v>
      </c>
      <c r="T29" s="271">
        <v>0</v>
      </c>
      <c r="U29" s="406" t="s">
        <v>154</v>
      </c>
      <c r="V29" s="471" t="s">
        <v>154</v>
      </c>
      <c r="W29" s="471" t="s">
        <v>154</v>
      </c>
      <c r="X29" s="471" t="s">
        <v>154</v>
      </c>
      <c r="Y29" s="257" t="e">
        <f t="shared" si="0"/>
        <v>#VALUE!</v>
      </c>
      <c r="Z29" s="417" t="s">
        <v>143</v>
      </c>
    </row>
    <row r="30" spans="1:26" ht="12.75" hidden="1">
      <c r="A30" s="303"/>
      <c r="B30" s="307"/>
      <c r="C30" s="303"/>
      <c r="D30" s="304"/>
      <c r="E30" s="36"/>
      <c r="F30" s="82"/>
      <c r="G30" s="38"/>
      <c r="H30" s="61"/>
      <c r="I30" s="37"/>
      <c r="J30" s="305"/>
      <c r="K30" s="262">
        <f>SUM(K28:K29)</f>
        <v>0</v>
      </c>
      <c r="L30" s="262">
        <f aca="true" t="shared" si="4" ref="L30:X30">SUM(L28:L29)</f>
        <v>0</v>
      </c>
      <c r="M30" s="262">
        <f t="shared" si="4"/>
        <v>0</v>
      </c>
      <c r="N30" s="262">
        <f t="shared" si="4"/>
        <v>517.9</v>
      </c>
      <c r="O30" s="262">
        <f t="shared" si="4"/>
        <v>188.9</v>
      </c>
      <c r="P30" s="262">
        <f t="shared" si="4"/>
        <v>0</v>
      </c>
      <c r="Q30" s="262">
        <f aca="true" t="shared" si="5" ref="Q30:W30">SUM(Q28:Q29)</f>
        <v>33.7</v>
      </c>
      <c r="R30" s="262">
        <f t="shared" si="5"/>
        <v>0</v>
      </c>
      <c r="S30" s="275">
        <f t="shared" si="5"/>
        <v>0</v>
      </c>
      <c r="T30" s="275">
        <f t="shared" si="5"/>
        <v>0</v>
      </c>
      <c r="U30" s="275">
        <f t="shared" si="5"/>
        <v>0</v>
      </c>
      <c r="V30" s="472">
        <f t="shared" si="5"/>
        <v>0</v>
      </c>
      <c r="W30" s="472">
        <f t="shared" si="5"/>
        <v>0</v>
      </c>
      <c r="X30" s="472">
        <f t="shared" si="4"/>
        <v>0</v>
      </c>
      <c r="Y30" s="257" t="e">
        <f t="shared" si="0"/>
        <v>#DIV/0!</v>
      </c>
      <c r="Z30" s="444" t="s">
        <v>90</v>
      </c>
    </row>
    <row r="31" spans="1:26" ht="12.75" hidden="1">
      <c r="A31" s="303"/>
      <c r="B31" s="307"/>
      <c r="C31" s="303"/>
      <c r="D31" s="304"/>
      <c r="E31" s="36">
        <v>2229</v>
      </c>
      <c r="F31" s="82">
        <v>5169</v>
      </c>
      <c r="G31" s="38"/>
      <c r="H31" s="61"/>
      <c r="I31" s="37" t="s">
        <v>18</v>
      </c>
      <c r="J31" s="305">
        <v>203</v>
      </c>
      <c r="K31" s="262"/>
      <c r="L31" s="267"/>
      <c r="M31" s="267"/>
      <c r="N31" s="268">
        <v>0</v>
      </c>
      <c r="O31" s="268">
        <v>0</v>
      </c>
      <c r="P31" s="268">
        <v>5.5</v>
      </c>
      <c r="Q31" s="268">
        <v>0</v>
      </c>
      <c r="R31" s="268">
        <v>0</v>
      </c>
      <c r="S31" s="271">
        <v>0</v>
      </c>
      <c r="T31" s="271">
        <v>0</v>
      </c>
      <c r="U31" s="406" t="s">
        <v>154</v>
      </c>
      <c r="V31" s="471" t="s">
        <v>154</v>
      </c>
      <c r="W31" s="471" t="s">
        <v>154</v>
      </c>
      <c r="X31" s="471" t="s">
        <v>154</v>
      </c>
      <c r="Y31" s="257" t="e">
        <f t="shared" si="0"/>
        <v>#VALUE!</v>
      </c>
      <c r="Z31" s="445" t="s">
        <v>107</v>
      </c>
    </row>
    <row r="32" spans="1:26" ht="12.75" hidden="1">
      <c r="A32" s="303"/>
      <c r="B32" s="307"/>
      <c r="C32" s="303"/>
      <c r="D32" s="304"/>
      <c r="E32" s="36">
        <v>2229</v>
      </c>
      <c r="F32" s="82">
        <v>5171</v>
      </c>
      <c r="G32" s="309"/>
      <c r="H32" s="36"/>
      <c r="I32" s="37" t="s">
        <v>18</v>
      </c>
      <c r="J32" s="310">
        <v>203</v>
      </c>
      <c r="K32" s="264">
        <v>397.7</v>
      </c>
      <c r="L32" s="269">
        <v>1307.1</v>
      </c>
      <c r="M32" s="265">
        <v>1186.2</v>
      </c>
      <c r="N32" s="269">
        <v>836.9</v>
      </c>
      <c r="O32" s="269">
        <v>1541</v>
      </c>
      <c r="P32" s="265">
        <v>884.4</v>
      </c>
      <c r="Q32" s="265">
        <v>259</v>
      </c>
      <c r="R32" s="265">
        <v>50</v>
      </c>
      <c r="S32" s="271">
        <v>45.4</v>
      </c>
      <c r="T32" s="271">
        <v>0</v>
      </c>
      <c r="U32" s="406" t="s">
        <v>154</v>
      </c>
      <c r="V32" s="471" t="s">
        <v>154</v>
      </c>
      <c r="W32" s="471" t="s">
        <v>154</v>
      </c>
      <c r="X32" s="471" t="s">
        <v>154</v>
      </c>
      <c r="Y32" s="257" t="e">
        <f t="shared" si="0"/>
        <v>#VALUE!</v>
      </c>
      <c r="Z32" s="417" t="s">
        <v>144</v>
      </c>
    </row>
    <row r="33" spans="1:26" ht="12.75" hidden="1">
      <c r="A33" s="303"/>
      <c r="B33" s="307"/>
      <c r="C33" s="303"/>
      <c r="D33" s="304"/>
      <c r="E33" s="36"/>
      <c r="F33" s="82"/>
      <c r="G33" s="309"/>
      <c r="H33" s="36"/>
      <c r="I33" s="37"/>
      <c r="J33" s="310"/>
      <c r="K33" s="267">
        <f>SUM(K32:K32)</f>
        <v>397.7</v>
      </c>
      <c r="L33" s="267">
        <f>SUM(L32:L32)</f>
        <v>1307.1</v>
      </c>
      <c r="M33" s="267">
        <f>SUM(M32:M32)</f>
        <v>1186.2</v>
      </c>
      <c r="N33" s="267">
        <f aca="true" t="shared" si="6" ref="N33:T33">SUM(N31+N32)</f>
        <v>836.9</v>
      </c>
      <c r="O33" s="267">
        <f t="shared" si="6"/>
        <v>1541</v>
      </c>
      <c r="P33" s="267">
        <f t="shared" si="6"/>
        <v>889.9</v>
      </c>
      <c r="Q33" s="267">
        <f t="shared" si="6"/>
        <v>259</v>
      </c>
      <c r="R33" s="267">
        <f t="shared" si="6"/>
        <v>50</v>
      </c>
      <c r="S33" s="370">
        <f t="shared" si="6"/>
        <v>45.4</v>
      </c>
      <c r="T33" s="370">
        <f t="shared" si="6"/>
        <v>0</v>
      </c>
      <c r="U33" s="370">
        <v>0</v>
      </c>
      <c r="V33" s="472">
        <f>SUM(V31:V32)</f>
        <v>0</v>
      </c>
      <c r="W33" s="472">
        <f>SUM(W31:W32)</f>
        <v>0</v>
      </c>
      <c r="X33" s="472">
        <f>SUM(X31:X32)</f>
        <v>0</v>
      </c>
      <c r="Y33" s="257">
        <f t="shared" si="0"/>
        <v>0</v>
      </c>
      <c r="Z33" s="444" t="s">
        <v>77</v>
      </c>
    </row>
    <row r="34" spans="1:26" ht="13.5" thickTop="1">
      <c r="A34" s="303"/>
      <c r="B34" s="307"/>
      <c r="C34" s="303"/>
      <c r="D34" s="304"/>
      <c r="E34" s="36">
        <v>3341</v>
      </c>
      <c r="F34" s="82">
        <v>5137</v>
      </c>
      <c r="G34" s="309"/>
      <c r="H34" s="36"/>
      <c r="I34" s="37" t="s">
        <v>18</v>
      </c>
      <c r="J34" s="310"/>
      <c r="K34" s="265"/>
      <c r="L34" s="265"/>
      <c r="M34" s="265"/>
      <c r="N34" s="265">
        <v>0</v>
      </c>
      <c r="O34" s="265">
        <v>27.8</v>
      </c>
      <c r="P34" s="265">
        <v>0</v>
      </c>
      <c r="Q34" s="265">
        <v>0</v>
      </c>
      <c r="R34" s="265">
        <v>0</v>
      </c>
      <c r="S34" s="271">
        <v>0</v>
      </c>
      <c r="T34" s="271">
        <v>0</v>
      </c>
      <c r="U34" s="271">
        <v>0</v>
      </c>
      <c r="V34" s="473">
        <v>0</v>
      </c>
      <c r="W34" s="473">
        <v>0</v>
      </c>
      <c r="X34" s="473">
        <v>0</v>
      </c>
      <c r="Y34" s="257" t="e">
        <f t="shared" si="0"/>
        <v>#DIV/0!</v>
      </c>
      <c r="Z34" s="417" t="s">
        <v>91</v>
      </c>
    </row>
    <row r="35" spans="1:26" ht="12.75">
      <c r="A35" s="303"/>
      <c r="B35" s="307"/>
      <c r="C35" s="303"/>
      <c r="D35" s="304"/>
      <c r="E35" s="36">
        <v>3341</v>
      </c>
      <c r="F35" s="82">
        <v>6122</v>
      </c>
      <c r="G35" s="309"/>
      <c r="H35" s="36"/>
      <c r="I35" s="37" t="s">
        <v>18</v>
      </c>
      <c r="J35" s="311"/>
      <c r="K35" s="265">
        <v>2.9</v>
      </c>
      <c r="L35" s="264">
        <v>0</v>
      </c>
      <c r="M35" s="264">
        <v>0</v>
      </c>
      <c r="N35" s="264">
        <v>0</v>
      </c>
      <c r="O35" s="264">
        <v>0</v>
      </c>
      <c r="P35" s="265">
        <v>0</v>
      </c>
      <c r="Q35" s="265">
        <v>0</v>
      </c>
      <c r="R35" s="265">
        <v>0</v>
      </c>
      <c r="S35" s="271">
        <v>0</v>
      </c>
      <c r="T35" s="271">
        <v>0</v>
      </c>
      <c r="U35" s="271">
        <v>0</v>
      </c>
      <c r="V35" s="473">
        <v>0</v>
      </c>
      <c r="W35" s="473">
        <v>0</v>
      </c>
      <c r="X35" s="473">
        <v>0</v>
      </c>
      <c r="Y35" s="257" t="e">
        <f t="shared" si="0"/>
        <v>#DIV/0!</v>
      </c>
      <c r="Z35" s="417" t="s">
        <v>174</v>
      </c>
    </row>
    <row r="36" spans="1:26" ht="12.75" hidden="1">
      <c r="A36" s="303"/>
      <c r="B36" s="307"/>
      <c r="C36" s="303"/>
      <c r="D36" s="304"/>
      <c r="E36" s="36">
        <v>3341</v>
      </c>
      <c r="F36" s="82">
        <v>5169</v>
      </c>
      <c r="G36" s="309"/>
      <c r="H36" s="36"/>
      <c r="I36" s="37" t="s">
        <v>18</v>
      </c>
      <c r="J36" s="311"/>
      <c r="K36" s="265">
        <v>0</v>
      </c>
      <c r="L36" s="265">
        <v>0</v>
      </c>
      <c r="M36" s="265">
        <v>4</v>
      </c>
      <c r="N36" s="265">
        <v>0</v>
      </c>
      <c r="O36" s="265">
        <v>0</v>
      </c>
      <c r="P36" s="265">
        <v>0</v>
      </c>
      <c r="Q36" s="265"/>
      <c r="R36" s="265"/>
      <c r="S36" s="271"/>
      <c r="T36" s="271"/>
      <c r="U36" s="271"/>
      <c r="V36" s="473"/>
      <c r="W36" s="473"/>
      <c r="X36" s="473"/>
      <c r="Y36" s="257" t="e">
        <f t="shared" si="0"/>
        <v>#DIV/0!</v>
      </c>
      <c r="Z36" s="417" t="s">
        <v>74</v>
      </c>
    </row>
    <row r="37" spans="1:26" ht="12.75">
      <c r="A37" s="303"/>
      <c r="B37" s="307"/>
      <c r="C37" s="303"/>
      <c r="D37" s="304"/>
      <c r="E37" s="36">
        <v>3341</v>
      </c>
      <c r="F37" s="82">
        <v>5171</v>
      </c>
      <c r="G37" s="309"/>
      <c r="H37" s="36"/>
      <c r="I37" s="37" t="s">
        <v>18</v>
      </c>
      <c r="J37" s="311"/>
      <c r="K37" s="265">
        <v>21.8</v>
      </c>
      <c r="L37" s="269">
        <v>40.7</v>
      </c>
      <c r="M37" s="265">
        <v>13.4</v>
      </c>
      <c r="N37" s="269">
        <v>4.6</v>
      </c>
      <c r="O37" s="269">
        <v>11.3</v>
      </c>
      <c r="P37" s="265">
        <v>0</v>
      </c>
      <c r="Q37" s="265">
        <v>14.4</v>
      </c>
      <c r="R37" s="265">
        <v>30</v>
      </c>
      <c r="S37" s="271">
        <v>17.2</v>
      </c>
      <c r="T37" s="271">
        <v>0</v>
      </c>
      <c r="U37" s="271">
        <v>30</v>
      </c>
      <c r="V37" s="473">
        <v>30</v>
      </c>
      <c r="W37" s="473">
        <v>30</v>
      </c>
      <c r="X37" s="473">
        <v>30</v>
      </c>
      <c r="Y37" s="257">
        <f t="shared" si="0"/>
        <v>174.41860465116278</v>
      </c>
      <c r="Z37" s="418" t="s">
        <v>44</v>
      </c>
    </row>
    <row r="38" spans="1:26" ht="12.75">
      <c r="A38" s="303"/>
      <c r="B38" s="307"/>
      <c r="C38" s="303"/>
      <c r="D38" s="304"/>
      <c r="E38" s="36"/>
      <c r="F38" s="82"/>
      <c r="G38" s="309"/>
      <c r="H38" s="36"/>
      <c r="I38" s="37"/>
      <c r="J38" s="311"/>
      <c r="K38" s="267">
        <f>SUM(K35:K37)</f>
        <v>24.7</v>
      </c>
      <c r="L38" s="267">
        <f>SUM(L35:L37)</f>
        <v>40.7</v>
      </c>
      <c r="M38" s="267">
        <f>SUM(M35:M37)</f>
        <v>17.4</v>
      </c>
      <c r="N38" s="267">
        <f aca="true" t="shared" si="7" ref="N38:S38">SUM(N34:N37)</f>
        <v>4.6</v>
      </c>
      <c r="O38" s="267">
        <f t="shared" si="7"/>
        <v>39.1</v>
      </c>
      <c r="P38" s="267">
        <f t="shared" si="7"/>
        <v>0</v>
      </c>
      <c r="Q38" s="267">
        <f t="shared" si="7"/>
        <v>14.4</v>
      </c>
      <c r="R38" s="267">
        <f t="shared" si="7"/>
        <v>30</v>
      </c>
      <c r="S38" s="370">
        <f t="shared" si="7"/>
        <v>17.2</v>
      </c>
      <c r="T38" s="370">
        <v>11.7</v>
      </c>
      <c r="U38" s="370">
        <f>SUM(U34:U37)</f>
        <v>30</v>
      </c>
      <c r="V38" s="474">
        <f>SUM(V34:V37)</f>
        <v>30</v>
      </c>
      <c r="W38" s="474">
        <f>SUM(W34:W37)</f>
        <v>30</v>
      </c>
      <c r="X38" s="474">
        <f>SUM(X34:X37)</f>
        <v>30</v>
      </c>
      <c r="Y38" s="257">
        <f t="shared" si="0"/>
        <v>174.41860465116278</v>
      </c>
      <c r="Z38" s="444" t="s">
        <v>109</v>
      </c>
    </row>
    <row r="39" spans="1:26" ht="12.75">
      <c r="A39" s="303"/>
      <c r="B39" s="307"/>
      <c r="C39" s="303"/>
      <c r="D39" s="304"/>
      <c r="E39" s="45">
        <v>3349</v>
      </c>
      <c r="F39" s="270">
        <v>5161</v>
      </c>
      <c r="G39" s="312"/>
      <c r="H39" s="45"/>
      <c r="I39" s="46" t="s">
        <v>18</v>
      </c>
      <c r="J39" s="311"/>
      <c r="K39" s="271">
        <v>69</v>
      </c>
      <c r="L39" s="272">
        <v>81.8</v>
      </c>
      <c r="M39" s="272">
        <v>103.1</v>
      </c>
      <c r="N39" s="272">
        <v>108.2</v>
      </c>
      <c r="O39" s="272">
        <v>114.7</v>
      </c>
      <c r="P39" s="271">
        <v>0</v>
      </c>
      <c r="Q39" s="271">
        <v>0</v>
      </c>
      <c r="R39" s="271">
        <v>0</v>
      </c>
      <c r="S39" s="271">
        <v>0</v>
      </c>
      <c r="T39" s="271">
        <v>106.4</v>
      </c>
      <c r="U39" s="271">
        <v>135</v>
      </c>
      <c r="V39" s="473">
        <v>135</v>
      </c>
      <c r="W39" s="473">
        <v>135</v>
      </c>
      <c r="X39" s="473">
        <v>135</v>
      </c>
      <c r="Y39" s="257" t="e">
        <f t="shared" si="0"/>
        <v>#DIV/0!</v>
      </c>
      <c r="Z39" s="417" t="s">
        <v>36</v>
      </c>
    </row>
    <row r="40" spans="1:26" ht="12.75">
      <c r="A40" s="303"/>
      <c r="B40" s="307"/>
      <c r="C40" s="303"/>
      <c r="D40" s="304"/>
      <c r="E40" s="45">
        <v>3349</v>
      </c>
      <c r="F40" s="273">
        <v>5169</v>
      </c>
      <c r="G40" s="44"/>
      <c r="H40" s="45"/>
      <c r="I40" s="46" t="s">
        <v>18</v>
      </c>
      <c r="J40" s="311"/>
      <c r="K40" s="274">
        <v>781</v>
      </c>
      <c r="L40" s="272">
        <v>663</v>
      </c>
      <c r="M40" s="272">
        <v>748.7</v>
      </c>
      <c r="N40" s="272">
        <v>674.9</v>
      </c>
      <c r="O40" s="272">
        <v>747.7</v>
      </c>
      <c r="P40" s="271">
        <v>0</v>
      </c>
      <c r="Q40" s="271">
        <v>0</v>
      </c>
      <c r="R40" s="271">
        <v>0</v>
      </c>
      <c r="S40" s="271">
        <v>0</v>
      </c>
      <c r="T40" s="271">
        <v>743</v>
      </c>
      <c r="U40" s="271">
        <v>600</v>
      </c>
      <c r="V40" s="473">
        <v>600</v>
      </c>
      <c r="W40" s="473">
        <v>600</v>
      </c>
      <c r="X40" s="473">
        <v>600</v>
      </c>
      <c r="Y40" s="257" t="e">
        <f t="shared" si="0"/>
        <v>#DIV/0!</v>
      </c>
      <c r="Z40" s="417" t="s">
        <v>37</v>
      </c>
    </row>
    <row r="41" spans="1:26" ht="12.75">
      <c r="A41" s="303"/>
      <c r="B41" s="307"/>
      <c r="C41" s="303"/>
      <c r="D41" s="304"/>
      <c r="E41" s="45"/>
      <c r="F41" s="273"/>
      <c r="G41" s="44"/>
      <c r="H41" s="45"/>
      <c r="I41" s="46"/>
      <c r="J41" s="311"/>
      <c r="K41" s="275">
        <f aca="true" t="shared" si="8" ref="K41:X41">SUM(K39:K40)</f>
        <v>850</v>
      </c>
      <c r="L41" s="275">
        <f t="shared" si="8"/>
        <v>744.8</v>
      </c>
      <c r="M41" s="275">
        <f t="shared" si="8"/>
        <v>851.8000000000001</v>
      </c>
      <c r="N41" s="276">
        <f t="shared" si="8"/>
        <v>783.1</v>
      </c>
      <c r="O41" s="276">
        <f t="shared" si="8"/>
        <v>862.4000000000001</v>
      </c>
      <c r="P41" s="275">
        <f t="shared" si="8"/>
        <v>0</v>
      </c>
      <c r="Q41" s="275">
        <f aca="true" t="shared" si="9" ref="Q41:W41">SUM(Q39:Q40)</f>
        <v>0</v>
      </c>
      <c r="R41" s="275">
        <f t="shared" si="9"/>
        <v>0</v>
      </c>
      <c r="S41" s="275">
        <f t="shared" si="9"/>
        <v>0</v>
      </c>
      <c r="T41" s="275">
        <f t="shared" si="9"/>
        <v>849.4</v>
      </c>
      <c r="U41" s="275">
        <f t="shared" si="9"/>
        <v>735</v>
      </c>
      <c r="V41" s="472">
        <f t="shared" si="9"/>
        <v>735</v>
      </c>
      <c r="W41" s="472">
        <f t="shared" si="9"/>
        <v>735</v>
      </c>
      <c r="X41" s="472">
        <f t="shared" si="8"/>
        <v>735</v>
      </c>
      <c r="Y41" s="257" t="e">
        <f t="shared" si="0"/>
        <v>#DIV/0!</v>
      </c>
      <c r="Z41" s="444" t="s">
        <v>205</v>
      </c>
    </row>
    <row r="42" spans="1:26" ht="12.75" hidden="1">
      <c r="A42" s="303"/>
      <c r="B42" s="307"/>
      <c r="C42" s="303"/>
      <c r="D42" s="304"/>
      <c r="E42" s="45">
        <v>3631</v>
      </c>
      <c r="F42" s="273">
        <v>5137</v>
      </c>
      <c r="G42" s="44"/>
      <c r="H42" s="45"/>
      <c r="I42" s="46" t="s">
        <v>18</v>
      </c>
      <c r="J42" s="311">
        <v>123</v>
      </c>
      <c r="K42" s="272">
        <v>0</v>
      </c>
      <c r="L42" s="271">
        <v>0</v>
      </c>
      <c r="M42" s="271">
        <v>333.2</v>
      </c>
      <c r="N42" s="277">
        <v>35.6</v>
      </c>
      <c r="O42" s="277">
        <v>410.4</v>
      </c>
      <c r="P42" s="271">
        <v>160.2</v>
      </c>
      <c r="Q42" s="271">
        <v>0</v>
      </c>
      <c r="R42" s="271">
        <v>50</v>
      </c>
      <c r="S42" s="271">
        <v>397.2</v>
      </c>
      <c r="T42" s="271">
        <v>0</v>
      </c>
      <c r="U42" s="406" t="s">
        <v>154</v>
      </c>
      <c r="V42" s="471" t="s">
        <v>154</v>
      </c>
      <c r="W42" s="471" t="s">
        <v>154</v>
      </c>
      <c r="X42" s="471" t="s">
        <v>154</v>
      </c>
      <c r="Y42" s="257" t="e">
        <f t="shared" si="0"/>
        <v>#VALUE!</v>
      </c>
      <c r="Z42" s="417" t="s">
        <v>138</v>
      </c>
    </row>
    <row r="43" spans="1:26" ht="12.75" hidden="1">
      <c r="A43" s="303"/>
      <c r="B43" s="307"/>
      <c r="C43" s="303"/>
      <c r="D43" s="304"/>
      <c r="E43" s="45">
        <v>3631</v>
      </c>
      <c r="F43" s="273">
        <v>5139</v>
      </c>
      <c r="G43" s="44"/>
      <c r="H43" s="45"/>
      <c r="I43" s="46" t="s">
        <v>18</v>
      </c>
      <c r="J43" s="311">
        <v>123</v>
      </c>
      <c r="K43" s="272"/>
      <c r="L43" s="271"/>
      <c r="M43" s="271"/>
      <c r="N43" s="277">
        <v>0</v>
      </c>
      <c r="O43" s="277">
        <v>0</v>
      </c>
      <c r="P43" s="271">
        <v>18.5</v>
      </c>
      <c r="Q43" s="271">
        <v>0</v>
      </c>
      <c r="R43" s="271">
        <v>20</v>
      </c>
      <c r="S43" s="271">
        <v>0</v>
      </c>
      <c r="T43" s="271">
        <v>0</v>
      </c>
      <c r="U43" s="406" t="s">
        <v>154</v>
      </c>
      <c r="V43" s="471" t="s">
        <v>154</v>
      </c>
      <c r="W43" s="471" t="s">
        <v>154</v>
      </c>
      <c r="X43" s="471" t="s">
        <v>154</v>
      </c>
      <c r="Y43" s="257" t="e">
        <f t="shared" si="0"/>
        <v>#VALUE!</v>
      </c>
      <c r="Z43" s="417" t="s">
        <v>103</v>
      </c>
    </row>
    <row r="44" spans="1:26" ht="12.75" hidden="1">
      <c r="A44" s="303"/>
      <c r="B44" s="307"/>
      <c r="C44" s="303"/>
      <c r="D44" s="304"/>
      <c r="E44" s="36">
        <v>3631</v>
      </c>
      <c r="F44" s="93">
        <v>5154</v>
      </c>
      <c r="G44" s="309"/>
      <c r="H44" s="36"/>
      <c r="I44" s="37" t="s">
        <v>18</v>
      </c>
      <c r="J44" s="310">
        <v>123</v>
      </c>
      <c r="K44" s="264">
        <v>2061.8</v>
      </c>
      <c r="L44" s="269">
        <v>2158.1</v>
      </c>
      <c r="M44" s="265">
        <v>2412.4</v>
      </c>
      <c r="N44" s="269">
        <v>2655.3</v>
      </c>
      <c r="O44" s="269">
        <v>3145.5</v>
      </c>
      <c r="P44" s="265">
        <v>3760.2</v>
      </c>
      <c r="Q44" s="265">
        <v>4250.7</v>
      </c>
      <c r="R44" s="265">
        <v>4100</v>
      </c>
      <c r="S44" s="271">
        <v>4168.6</v>
      </c>
      <c r="T44" s="271">
        <v>371</v>
      </c>
      <c r="U44" s="406" t="s">
        <v>154</v>
      </c>
      <c r="V44" s="471" t="s">
        <v>154</v>
      </c>
      <c r="W44" s="471" t="s">
        <v>154</v>
      </c>
      <c r="X44" s="471" t="s">
        <v>154</v>
      </c>
      <c r="Y44" s="257" t="e">
        <f t="shared" si="0"/>
        <v>#VALUE!</v>
      </c>
      <c r="Z44" s="417" t="s">
        <v>145</v>
      </c>
    </row>
    <row r="45" spans="1:26" ht="12.75" hidden="1">
      <c r="A45" s="308"/>
      <c r="B45" s="307"/>
      <c r="C45" s="303"/>
      <c r="D45" s="304"/>
      <c r="E45" s="36">
        <v>3631</v>
      </c>
      <c r="F45" s="93">
        <v>5169</v>
      </c>
      <c r="G45" s="309"/>
      <c r="H45" s="36"/>
      <c r="I45" s="37" t="s">
        <v>18</v>
      </c>
      <c r="J45" s="310">
        <v>123</v>
      </c>
      <c r="K45" s="264">
        <v>0</v>
      </c>
      <c r="L45" s="269">
        <v>0</v>
      </c>
      <c r="M45" s="265">
        <v>6.6</v>
      </c>
      <c r="N45" s="269">
        <v>0</v>
      </c>
      <c r="O45" s="269">
        <v>0</v>
      </c>
      <c r="P45" s="265">
        <v>229.5</v>
      </c>
      <c r="Q45" s="265">
        <v>80.5</v>
      </c>
      <c r="R45" s="265">
        <v>0</v>
      </c>
      <c r="S45" s="271">
        <v>58</v>
      </c>
      <c r="T45" s="271">
        <v>2.7</v>
      </c>
      <c r="U45" s="406" t="s">
        <v>154</v>
      </c>
      <c r="V45" s="471" t="s">
        <v>154</v>
      </c>
      <c r="W45" s="471" t="s">
        <v>154</v>
      </c>
      <c r="X45" s="471" t="s">
        <v>154</v>
      </c>
      <c r="Y45" s="257" t="e">
        <f t="shared" si="0"/>
        <v>#VALUE!</v>
      </c>
      <c r="Z45" s="417" t="s">
        <v>139</v>
      </c>
    </row>
    <row r="46" spans="1:26" ht="12.75" hidden="1">
      <c r="A46" s="308"/>
      <c r="B46" s="307"/>
      <c r="C46" s="303"/>
      <c r="D46" s="304"/>
      <c r="E46" s="36">
        <v>3631</v>
      </c>
      <c r="F46" s="93">
        <v>5171</v>
      </c>
      <c r="G46" s="38"/>
      <c r="H46" s="36"/>
      <c r="I46" s="37" t="s">
        <v>18</v>
      </c>
      <c r="J46" s="305">
        <v>123</v>
      </c>
      <c r="K46" s="261">
        <v>2546.8</v>
      </c>
      <c r="L46" s="257">
        <v>2484.2</v>
      </c>
      <c r="M46" s="256">
        <v>2494.3</v>
      </c>
      <c r="N46" s="257">
        <v>2738.7</v>
      </c>
      <c r="O46" s="257">
        <v>3005.6</v>
      </c>
      <c r="P46" s="256">
        <v>3107.8</v>
      </c>
      <c r="Q46" s="256">
        <v>2635.1</v>
      </c>
      <c r="R46" s="256">
        <v>3100</v>
      </c>
      <c r="S46" s="271">
        <v>2644.9</v>
      </c>
      <c r="T46" s="271">
        <v>159.9</v>
      </c>
      <c r="U46" s="406" t="s">
        <v>154</v>
      </c>
      <c r="V46" s="471" t="s">
        <v>154</v>
      </c>
      <c r="W46" s="471" t="s">
        <v>154</v>
      </c>
      <c r="X46" s="471" t="s">
        <v>154</v>
      </c>
      <c r="Y46" s="257" t="e">
        <f t="shared" si="0"/>
        <v>#VALUE!</v>
      </c>
      <c r="Z46" s="417" t="s">
        <v>146</v>
      </c>
    </row>
    <row r="47" spans="1:26" ht="12.75" hidden="1">
      <c r="A47" s="308"/>
      <c r="B47" s="307"/>
      <c r="C47" s="303"/>
      <c r="D47" s="304"/>
      <c r="E47" s="36">
        <v>3631</v>
      </c>
      <c r="F47" s="93">
        <v>6121</v>
      </c>
      <c r="G47" s="38"/>
      <c r="H47" s="36"/>
      <c r="I47" s="37" t="s">
        <v>18</v>
      </c>
      <c r="J47" s="305">
        <v>123</v>
      </c>
      <c r="K47" s="261">
        <v>0</v>
      </c>
      <c r="L47" s="257">
        <v>0</v>
      </c>
      <c r="M47" s="256">
        <v>0</v>
      </c>
      <c r="N47" s="257">
        <v>20</v>
      </c>
      <c r="O47" s="257">
        <v>2</v>
      </c>
      <c r="P47" s="256">
        <v>0</v>
      </c>
      <c r="Q47" s="256">
        <v>0</v>
      </c>
      <c r="R47" s="256">
        <v>0</v>
      </c>
      <c r="S47" s="271">
        <v>109.8</v>
      </c>
      <c r="T47" s="271">
        <v>0</v>
      </c>
      <c r="U47" s="406" t="s">
        <v>154</v>
      </c>
      <c r="V47" s="471" t="s">
        <v>154</v>
      </c>
      <c r="W47" s="471" t="s">
        <v>154</v>
      </c>
      <c r="X47" s="471" t="s">
        <v>154</v>
      </c>
      <c r="Y47" s="257" t="e">
        <f t="shared" si="0"/>
        <v>#VALUE!</v>
      </c>
      <c r="Z47" s="417" t="s">
        <v>99</v>
      </c>
    </row>
    <row r="48" spans="1:26" ht="12.75" hidden="1">
      <c r="A48" s="308"/>
      <c r="B48" s="307"/>
      <c r="C48" s="303"/>
      <c r="D48" s="304"/>
      <c r="E48" s="36"/>
      <c r="F48" s="93"/>
      <c r="G48" s="38"/>
      <c r="H48" s="36"/>
      <c r="I48" s="37"/>
      <c r="J48" s="305"/>
      <c r="K48" s="262">
        <f>SUM(K42:K47)</f>
        <v>4608.6</v>
      </c>
      <c r="L48" s="262">
        <f aca="true" t="shared" si="10" ref="L48:X48">SUM(L42:L47)</f>
        <v>4642.299999999999</v>
      </c>
      <c r="M48" s="262">
        <f t="shared" si="10"/>
        <v>5246.5</v>
      </c>
      <c r="N48" s="262">
        <f t="shared" si="10"/>
        <v>5449.6</v>
      </c>
      <c r="O48" s="262">
        <f t="shared" si="10"/>
        <v>6563.5</v>
      </c>
      <c r="P48" s="262">
        <f t="shared" si="10"/>
        <v>7276.2</v>
      </c>
      <c r="Q48" s="262">
        <f aca="true" t="shared" si="11" ref="Q48:W48">SUM(Q42:Q47)</f>
        <v>6966.299999999999</v>
      </c>
      <c r="R48" s="262">
        <f t="shared" si="11"/>
        <v>7270</v>
      </c>
      <c r="S48" s="275">
        <f t="shared" si="11"/>
        <v>7378.500000000001</v>
      </c>
      <c r="T48" s="275">
        <f t="shared" si="11"/>
        <v>533.6</v>
      </c>
      <c r="U48" s="275">
        <f t="shared" si="11"/>
        <v>0</v>
      </c>
      <c r="V48" s="472">
        <f t="shared" si="11"/>
        <v>0</v>
      </c>
      <c r="W48" s="472">
        <f t="shared" si="11"/>
        <v>0</v>
      </c>
      <c r="X48" s="472">
        <f t="shared" si="10"/>
        <v>0</v>
      </c>
      <c r="Y48" s="257">
        <f t="shared" si="0"/>
        <v>0</v>
      </c>
      <c r="Z48" s="444" t="s">
        <v>78</v>
      </c>
    </row>
    <row r="49" spans="1:26" ht="12.75" hidden="1">
      <c r="A49" s="303"/>
      <c r="B49" s="307"/>
      <c r="C49" s="303"/>
      <c r="D49" s="304"/>
      <c r="E49" s="36">
        <v>3632</v>
      </c>
      <c r="F49" s="93">
        <v>5021</v>
      </c>
      <c r="G49" s="38"/>
      <c r="H49" s="36"/>
      <c r="I49" s="37" t="s">
        <v>18</v>
      </c>
      <c r="J49" s="305"/>
      <c r="K49" s="261">
        <v>25.2</v>
      </c>
      <c r="L49" s="257">
        <v>25.2</v>
      </c>
      <c r="M49" s="256">
        <v>25.2</v>
      </c>
      <c r="N49" s="257">
        <v>25.2</v>
      </c>
      <c r="O49" s="257">
        <v>25.2</v>
      </c>
      <c r="P49" s="256">
        <v>25.2</v>
      </c>
      <c r="Q49" s="256">
        <v>26.8</v>
      </c>
      <c r="R49" s="256">
        <v>26</v>
      </c>
      <c r="S49" s="271">
        <v>23</v>
      </c>
      <c r="T49" s="271">
        <v>4.6</v>
      </c>
      <c r="U49" s="406" t="s">
        <v>154</v>
      </c>
      <c r="V49" s="471" t="s">
        <v>154</v>
      </c>
      <c r="W49" s="471" t="s">
        <v>154</v>
      </c>
      <c r="X49" s="471" t="s">
        <v>154</v>
      </c>
      <c r="Y49" s="257" t="e">
        <f t="shared" si="0"/>
        <v>#VALUE!</v>
      </c>
      <c r="Z49" s="417" t="s">
        <v>38</v>
      </c>
    </row>
    <row r="50" spans="1:26" ht="12.75" hidden="1">
      <c r="A50" s="303"/>
      <c r="B50" s="307"/>
      <c r="C50" s="303"/>
      <c r="D50" s="304"/>
      <c r="E50" s="36">
        <v>3632</v>
      </c>
      <c r="F50" s="93">
        <v>5031</v>
      </c>
      <c r="G50" s="38"/>
      <c r="H50" s="260"/>
      <c r="I50" s="37" t="s">
        <v>18</v>
      </c>
      <c r="J50" s="305"/>
      <c r="K50" s="261">
        <v>6.5</v>
      </c>
      <c r="L50" s="257">
        <v>6.6</v>
      </c>
      <c r="M50" s="256">
        <v>6.6</v>
      </c>
      <c r="N50" s="257">
        <v>6.5</v>
      </c>
      <c r="O50" s="257">
        <v>6.6</v>
      </c>
      <c r="P50" s="256">
        <v>6.6</v>
      </c>
      <c r="Q50" s="256">
        <v>0</v>
      </c>
      <c r="R50" s="256">
        <v>7</v>
      </c>
      <c r="S50" s="271">
        <v>0</v>
      </c>
      <c r="T50" s="271">
        <v>0</v>
      </c>
      <c r="U50" s="406" t="s">
        <v>154</v>
      </c>
      <c r="V50" s="471" t="s">
        <v>154</v>
      </c>
      <c r="W50" s="471" t="s">
        <v>154</v>
      </c>
      <c r="X50" s="471" t="s">
        <v>154</v>
      </c>
      <c r="Y50" s="257" t="e">
        <f t="shared" si="0"/>
        <v>#VALUE!</v>
      </c>
      <c r="Z50" s="417" t="s">
        <v>19</v>
      </c>
    </row>
    <row r="51" spans="1:26" ht="12.75" hidden="1">
      <c r="A51" s="303"/>
      <c r="B51" s="307"/>
      <c r="C51" s="303"/>
      <c r="D51" s="304"/>
      <c r="E51" s="36">
        <v>3632</v>
      </c>
      <c r="F51" s="93">
        <v>5032</v>
      </c>
      <c r="G51" s="38"/>
      <c r="H51" s="278"/>
      <c r="I51" s="37" t="s">
        <v>18</v>
      </c>
      <c r="J51" s="305"/>
      <c r="K51" s="261">
        <v>1.4</v>
      </c>
      <c r="L51" s="257">
        <v>1.8</v>
      </c>
      <c r="M51" s="256">
        <v>2.3</v>
      </c>
      <c r="N51" s="257">
        <v>2.3</v>
      </c>
      <c r="O51" s="257">
        <v>2.3</v>
      </c>
      <c r="P51" s="256">
        <v>2.3</v>
      </c>
      <c r="Q51" s="256">
        <v>0</v>
      </c>
      <c r="R51" s="256">
        <v>3</v>
      </c>
      <c r="S51" s="271">
        <v>0</v>
      </c>
      <c r="T51" s="271">
        <v>0</v>
      </c>
      <c r="U51" s="406" t="s">
        <v>154</v>
      </c>
      <c r="V51" s="471" t="s">
        <v>154</v>
      </c>
      <c r="W51" s="471" t="s">
        <v>154</v>
      </c>
      <c r="X51" s="471" t="s">
        <v>154</v>
      </c>
      <c r="Y51" s="257" t="e">
        <f t="shared" si="0"/>
        <v>#VALUE!</v>
      </c>
      <c r="Z51" s="417" t="s">
        <v>20</v>
      </c>
    </row>
    <row r="52" spans="1:26" ht="12.75" hidden="1">
      <c r="A52" s="303"/>
      <c r="B52" s="307"/>
      <c r="C52" s="303"/>
      <c r="D52" s="304"/>
      <c r="E52" s="36">
        <v>3632</v>
      </c>
      <c r="F52" s="93">
        <v>5137</v>
      </c>
      <c r="G52" s="33"/>
      <c r="H52" s="38"/>
      <c r="I52" s="37" t="s">
        <v>18</v>
      </c>
      <c r="J52" s="33"/>
      <c r="K52" s="265">
        <v>0</v>
      </c>
      <c r="L52" s="257">
        <v>47.2</v>
      </c>
      <c r="M52" s="256">
        <v>4.5</v>
      </c>
      <c r="N52" s="257">
        <v>0</v>
      </c>
      <c r="O52" s="257">
        <v>18.5</v>
      </c>
      <c r="P52" s="256">
        <v>0</v>
      </c>
      <c r="Q52" s="256">
        <v>0</v>
      </c>
      <c r="R52" s="256">
        <v>30</v>
      </c>
      <c r="S52" s="271">
        <v>0</v>
      </c>
      <c r="T52" s="271">
        <v>0</v>
      </c>
      <c r="U52" s="406" t="s">
        <v>154</v>
      </c>
      <c r="V52" s="471" t="s">
        <v>154</v>
      </c>
      <c r="W52" s="471" t="s">
        <v>154</v>
      </c>
      <c r="X52" s="471" t="s">
        <v>154</v>
      </c>
      <c r="Y52" s="257" t="e">
        <f t="shared" si="0"/>
        <v>#VALUE!</v>
      </c>
      <c r="Z52" s="417" t="s">
        <v>42</v>
      </c>
    </row>
    <row r="53" spans="1:26" ht="12.75" hidden="1">
      <c r="A53" s="303"/>
      <c r="B53" s="307"/>
      <c r="C53" s="303"/>
      <c r="D53" s="304"/>
      <c r="E53" s="36">
        <v>3632</v>
      </c>
      <c r="F53" s="93">
        <v>5139</v>
      </c>
      <c r="G53" s="33"/>
      <c r="H53" s="60"/>
      <c r="I53" s="37" t="s">
        <v>18</v>
      </c>
      <c r="J53" s="33"/>
      <c r="K53" s="265">
        <v>4.6</v>
      </c>
      <c r="L53" s="257">
        <v>0.3</v>
      </c>
      <c r="M53" s="256">
        <v>0.6</v>
      </c>
      <c r="N53" s="257">
        <v>13</v>
      </c>
      <c r="O53" s="257">
        <v>17.9</v>
      </c>
      <c r="P53" s="256">
        <v>0</v>
      </c>
      <c r="Q53" s="256">
        <v>21.2</v>
      </c>
      <c r="R53" s="256">
        <v>20</v>
      </c>
      <c r="S53" s="271">
        <v>4.5</v>
      </c>
      <c r="T53" s="271">
        <v>0</v>
      </c>
      <c r="U53" s="406" t="s">
        <v>154</v>
      </c>
      <c r="V53" s="471" t="s">
        <v>154</v>
      </c>
      <c r="W53" s="471" t="s">
        <v>154</v>
      </c>
      <c r="X53" s="471" t="s">
        <v>154</v>
      </c>
      <c r="Y53" s="257" t="e">
        <f t="shared" si="0"/>
        <v>#VALUE!</v>
      </c>
      <c r="Z53" s="417" t="s">
        <v>39</v>
      </c>
    </row>
    <row r="54" spans="1:26" ht="12.75" hidden="1">
      <c r="A54" s="303"/>
      <c r="B54" s="307"/>
      <c r="C54" s="303"/>
      <c r="D54" s="304"/>
      <c r="E54" s="36">
        <v>3632</v>
      </c>
      <c r="F54" s="93">
        <v>5151</v>
      </c>
      <c r="G54" s="309"/>
      <c r="H54" s="36"/>
      <c r="I54" s="37" t="s">
        <v>18</v>
      </c>
      <c r="J54" s="310"/>
      <c r="K54" s="264">
        <v>15.6</v>
      </c>
      <c r="L54" s="269">
        <v>27</v>
      </c>
      <c r="M54" s="265">
        <v>21.6</v>
      </c>
      <c r="N54" s="269">
        <v>24.6</v>
      </c>
      <c r="O54" s="269">
        <v>22.7</v>
      </c>
      <c r="P54" s="265">
        <v>33.5</v>
      </c>
      <c r="Q54" s="265">
        <v>25.6</v>
      </c>
      <c r="R54" s="265">
        <v>47</v>
      </c>
      <c r="S54" s="271">
        <v>21.3</v>
      </c>
      <c r="T54" s="271">
        <v>3.7</v>
      </c>
      <c r="U54" s="406" t="s">
        <v>154</v>
      </c>
      <c r="V54" s="471" t="s">
        <v>154</v>
      </c>
      <c r="W54" s="471" t="s">
        <v>154</v>
      </c>
      <c r="X54" s="471" t="s">
        <v>154</v>
      </c>
      <c r="Y54" s="257" t="e">
        <f t="shared" si="0"/>
        <v>#VALUE!</v>
      </c>
      <c r="Z54" s="417" t="s">
        <v>40</v>
      </c>
    </row>
    <row r="55" spans="1:26" ht="12.75" hidden="1">
      <c r="A55" s="303"/>
      <c r="B55" s="307"/>
      <c r="C55" s="303"/>
      <c r="D55" s="304"/>
      <c r="E55" s="36">
        <v>3632</v>
      </c>
      <c r="F55" s="93">
        <v>5154</v>
      </c>
      <c r="G55" s="309"/>
      <c r="H55" s="36"/>
      <c r="I55" s="37" t="s">
        <v>18</v>
      </c>
      <c r="J55" s="313"/>
      <c r="K55" s="265">
        <v>27.8</v>
      </c>
      <c r="L55" s="269">
        <v>37.9</v>
      </c>
      <c r="M55" s="265">
        <v>46.3</v>
      </c>
      <c r="N55" s="269">
        <v>51.2</v>
      </c>
      <c r="O55" s="269">
        <v>50.6</v>
      </c>
      <c r="P55" s="265">
        <v>68.7</v>
      </c>
      <c r="Q55" s="265">
        <v>60.7</v>
      </c>
      <c r="R55" s="265">
        <v>80</v>
      </c>
      <c r="S55" s="271">
        <v>52.8</v>
      </c>
      <c r="T55" s="271">
        <v>9.3</v>
      </c>
      <c r="U55" s="406" t="s">
        <v>154</v>
      </c>
      <c r="V55" s="471" t="s">
        <v>154</v>
      </c>
      <c r="W55" s="471" t="s">
        <v>154</v>
      </c>
      <c r="X55" s="471" t="s">
        <v>154</v>
      </c>
      <c r="Y55" s="257" t="e">
        <f t="shared" si="0"/>
        <v>#VALUE!</v>
      </c>
      <c r="Z55" s="417" t="s">
        <v>41</v>
      </c>
    </row>
    <row r="56" spans="1:26" ht="12.75" hidden="1">
      <c r="A56" s="303"/>
      <c r="B56" s="307"/>
      <c r="C56" s="303"/>
      <c r="D56" s="304"/>
      <c r="E56" s="36">
        <v>3632</v>
      </c>
      <c r="F56" s="93">
        <v>5154</v>
      </c>
      <c r="G56" s="309"/>
      <c r="H56" s="36"/>
      <c r="I56" s="37" t="s">
        <v>18</v>
      </c>
      <c r="J56" s="313"/>
      <c r="K56" s="265"/>
      <c r="L56" s="269"/>
      <c r="M56" s="265"/>
      <c r="N56" s="269">
        <v>0</v>
      </c>
      <c r="O56" s="269">
        <v>0</v>
      </c>
      <c r="P56" s="265">
        <v>9</v>
      </c>
      <c r="Q56" s="265">
        <v>0</v>
      </c>
      <c r="R56" s="265">
        <v>0</v>
      </c>
      <c r="S56" s="271">
        <v>0</v>
      </c>
      <c r="T56" s="271">
        <v>0</v>
      </c>
      <c r="U56" s="406" t="s">
        <v>154</v>
      </c>
      <c r="V56" s="471" t="s">
        <v>154</v>
      </c>
      <c r="W56" s="471" t="s">
        <v>154</v>
      </c>
      <c r="X56" s="471" t="s">
        <v>154</v>
      </c>
      <c r="Y56" s="257" t="e">
        <f t="shared" si="0"/>
        <v>#VALUE!</v>
      </c>
      <c r="Z56" s="417" t="s">
        <v>104</v>
      </c>
    </row>
    <row r="57" spans="1:26" ht="12.75" hidden="1">
      <c r="A57" s="303"/>
      <c r="B57" s="307"/>
      <c r="C57" s="303"/>
      <c r="D57" s="304"/>
      <c r="E57" s="36">
        <v>3632</v>
      </c>
      <c r="F57" s="93">
        <v>5166</v>
      </c>
      <c r="G57" s="309"/>
      <c r="H57" s="36"/>
      <c r="I57" s="37" t="s">
        <v>18</v>
      </c>
      <c r="J57" s="313"/>
      <c r="K57" s="265">
        <v>0</v>
      </c>
      <c r="L57" s="269">
        <v>3</v>
      </c>
      <c r="M57" s="265">
        <v>11.1</v>
      </c>
      <c r="N57" s="269">
        <v>3</v>
      </c>
      <c r="O57" s="269">
        <v>3</v>
      </c>
      <c r="P57" s="265">
        <v>3</v>
      </c>
      <c r="Q57" s="265">
        <v>3</v>
      </c>
      <c r="R57" s="265">
        <v>3</v>
      </c>
      <c r="S57" s="271">
        <v>6.6</v>
      </c>
      <c r="T57" s="271">
        <v>0</v>
      </c>
      <c r="U57" s="406" t="s">
        <v>154</v>
      </c>
      <c r="V57" s="471" t="s">
        <v>154</v>
      </c>
      <c r="W57" s="471" t="s">
        <v>154</v>
      </c>
      <c r="X57" s="471" t="s">
        <v>154</v>
      </c>
      <c r="Y57" s="257" t="e">
        <f t="shared" si="0"/>
        <v>#VALUE!</v>
      </c>
      <c r="Z57" s="417" t="s">
        <v>140</v>
      </c>
    </row>
    <row r="58" spans="1:26" ht="12.75" hidden="1">
      <c r="A58" s="303"/>
      <c r="B58" s="307"/>
      <c r="C58" s="303"/>
      <c r="D58" s="304"/>
      <c r="E58" s="38">
        <v>3632</v>
      </c>
      <c r="F58" s="93">
        <v>5169</v>
      </c>
      <c r="G58" s="309"/>
      <c r="H58" s="36"/>
      <c r="I58" s="37" t="s">
        <v>18</v>
      </c>
      <c r="J58" s="310"/>
      <c r="K58" s="264">
        <v>123.8</v>
      </c>
      <c r="L58" s="269">
        <v>123.6</v>
      </c>
      <c r="M58" s="265">
        <v>151.6</v>
      </c>
      <c r="N58" s="269">
        <v>62.5</v>
      </c>
      <c r="O58" s="269">
        <v>390</v>
      </c>
      <c r="P58" s="265">
        <v>261.1</v>
      </c>
      <c r="Q58" s="265">
        <v>187.5</v>
      </c>
      <c r="R58" s="265">
        <v>150</v>
      </c>
      <c r="S58" s="271">
        <v>116.2</v>
      </c>
      <c r="T58" s="271">
        <v>0</v>
      </c>
      <c r="U58" s="406" t="s">
        <v>154</v>
      </c>
      <c r="V58" s="471" t="s">
        <v>154</v>
      </c>
      <c r="W58" s="471" t="s">
        <v>154</v>
      </c>
      <c r="X58" s="471" t="s">
        <v>154</v>
      </c>
      <c r="Y58" s="257" t="e">
        <f t="shared" si="0"/>
        <v>#VALUE!</v>
      </c>
      <c r="Z58" s="417" t="s">
        <v>147</v>
      </c>
    </row>
    <row r="59" spans="1:26" ht="12.75" hidden="1">
      <c r="A59" s="314"/>
      <c r="B59" s="315"/>
      <c r="C59" s="303"/>
      <c r="D59" s="304"/>
      <c r="E59" s="36">
        <v>3632</v>
      </c>
      <c r="F59" s="82">
        <v>5171</v>
      </c>
      <c r="G59" s="38"/>
      <c r="H59" s="36"/>
      <c r="I59" s="37" t="s">
        <v>18</v>
      </c>
      <c r="J59" s="310"/>
      <c r="K59" s="279">
        <v>243.8</v>
      </c>
      <c r="L59" s="269">
        <v>312.5</v>
      </c>
      <c r="M59" s="265">
        <v>334.4</v>
      </c>
      <c r="N59" s="269">
        <v>811.6</v>
      </c>
      <c r="O59" s="269">
        <v>285.8</v>
      </c>
      <c r="P59" s="265">
        <v>662.4</v>
      </c>
      <c r="Q59" s="265">
        <v>402.6</v>
      </c>
      <c r="R59" s="265">
        <v>300</v>
      </c>
      <c r="S59" s="271">
        <v>2184.6</v>
      </c>
      <c r="T59" s="271">
        <v>97</v>
      </c>
      <c r="U59" s="406" t="s">
        <v>154</v>
      </c>
      <c r="V59" s="471" t="s">
        <v>154</v>
      </c>
      <c r="W59" s="471" t="s">
        <v>154</v>
      </c>
      <c r="X59" s="471" t="s">
        <v>154</v>
      </c>
      <c r="Y59" s="257" t="e">
        <f t="shared" si="0"/>
        <v>#VALUE!</v>
      </c>
      <c r="Z59" s="417" t="s">
        <v>141</v>
      </c>
    </row>
    <row r="60" spans="1:26" ht="12.75" hidden="1">
      <c r="A60" s="316"/>
      <c r="B60" s="317"/>
      <c r="C60" s="303"/>
      <c r="D60" s="304"/>
      <c r="E60" s="38">
        <v>3632</v>
      </c>
      <c r="F60" s="93">
        <v>5192</v>
      </c>
      <c r="G60" s="38"/>
      <c r="H60" s="36"/>
      <c r="I60" s="37" t="s">
        <v>18</v>
      </c>
      <c r="J60" s="310"/>
      <c r="K60" s="279">
        <v>25.6</v>
      </c>
      <c r="L60" s="269">
        <v>25.8</v>
      </c>
      <c r="M60" s="265">
        <v>48.6</v>
      </c>
      <c r="N60" s="269">
        <v>16.7</v>
      </c>
      <c r="O60" s="269">
        <v>31.3</v>
      </c>
      <c r="P60" s="265">
        <v>27.5</v>
      </c>
      <c r="Q60" s="265">
        <f>53.3+5.6</f>
        <v>58.9</v>
      </c>
      <c r="R60" s="265">
        <v>50</v>
      </c>
      <c r="S60" s="271">
        <v>26.4</v>
      </c>
      <c r="T60" s="271">
        <v>0</v>
      </c>
      <c r="U60" s="406" t="s">
        <v>154</v>
      </c>
      <c r="V60" s="471" t="s">
        <v>154</v>
      </c>
      <c r="W60" s="471" t="s">
        <v>154</v>
      </c>
      <c r="X60" s="471" t="s">
        <v>154</v>
      </c>
      <c r="Y60" s="257" t="e">
        <f t="shared" si="0"/>
        <v>#VALUE!</v>
      </c>
      <c r="Z60" s="417" t="s">
        <v>43</v>
      </c>
    </row>
    <row r="61" spans="1:26" ht="12.75" hidden="1">
      <c r="A61" s="316"/>
      <c r="B61" s="317"/>
      <c r="C61" s="303"/>
      <c r="D61" s="304"/>
      <c r="E61" s="38">
        <v>3632</v>
      </c>
      <c r="F61" s="93">
        <v>5229</v>
      </c>
      <c r="G61" s="38"/>
      <c r="H61" s="36"/>
      <c r="I61" s="37" t="s">
        <v>18</v>
      </c>
      <c r="J61" s="310"/>
      <c r="K61" s="279">
        <v>4</v>
      </c>
      <c r="L61" s="269">
        <v>1</v>
      </c>
      <c r="M61" s="265">
        <v>1</v>
      </c>
      <c r="N61" s="269">
        <v>1</v>
      </c>
      <c r="O61" s="269">
        <v>1</v>
      </c>
      <c r="P61" s="265">
        <v>1</v>
      </c>
      <c r="Q61" s="265">
        <v>1</v>
      </c>
      <c r="R61" s="265">
        <v>2</v>
      </c>
      <c r="S61" s="271">
        <v>1</v>
      </c>
      <c r="T61" s="271">
        <v>0</v>
      </c>
      <c r="U61" s="406" t="s">
        <v>154</v>
      </c>
      <c r="V61" s="471" t="s">
        <v>154</v>
      </c>
      <c r="W61" s="471" t="s">
        <v>154</v>
      </c>
      <c r="X61" s="471" t="s">
        <v>154</v>
      </c>
      <c r="Y61" s="257" t="e">
        <f t="shared" si="0"/>
        <v>#VALUE!</v>
      </c>
      <c r="Z61" s="417" t="s">
        <v>57</v>
      </c>
    </row>
    <row r="62" spans="1:26" ht="12.75" hidden="1">
      <c r="A62" s="306"/>
      <c r="B62" s="317"/>
      <c r="C62" s="303"/>
      <c r="D62" s="304"/>
      <c r="E62" s="36"/>
      <c r="F62" s="93"/>
      <c r="G62" s="38"/>
      <c r="H62" s="36"/>
      <c r="I62" s="37"/>
      <c r="J62" s="310"/>
      <c r="K62" s="267">
        <f aca="true" t="shared" si="12" ref="K62:X62">SUM(K49:K61)</f>
        <v>478.30000000000007</v>
      </c>
      <c r="L62" s="267">
        <f t="shared" si="12"/>
        <v>611.9</v>
      </c>
      <c r="M62" s="267">
        <f t="shared" si="12"/>
        <v>653.8</v>
      </c>
      <c r="N62" s="280">
        <f t="shared" si="12"/>
        <v>1017.6000000000001</v>
      </c>
      <c r="O62" s="280">
        <f t="shared" si="12"/>
        <v>854.8999999999999</v>
      </c>
      <c r="P62" s="267">
        <f t="shared" si="12"/>
        <v>1100.3</v>
      </c>
      <c r="Q62" s="267">
        <f>SUM(Q49:Q61)</f>
        <v>787.3000000000001</v>
      </c>
      <c r="R62" s="267">
        <f>SUM(R49:R61)</f>
        <v>718</v>
      </c>
      <c r="S62" s="370">
        <f>SUM(S49:S61)</f>
        <v>2436.4</v>
      </c>
      <c r="T62" s="370">
        <v>114.5</v>
      </c>
      <c r="U62" s="267">
        <f>SUM(U49:U61)</f>
        <v>0</v>
      </c>
      <c r="V62" s="474">
        <f>SUM(V49:V61)</f>
        <v>0</v>
      </c>
      <c r="W62" s="474">
        <f>SUM(W49:W61)</f>
        <v>0</v>
      </c>
      <c r="X62" s="474">
        <f t="shared" si="12"/>
        <v>0</v>
      </c>
      <c r="Y62" s="257">
        <f t="shared" si="0"/>
        <v>0</v>
      </c>
      <c r="Z62" s="444" t="s">
        <v>79</v>
      </c>
    </row>
    <row r="63" spans="1:26" ht="12.75" hidden="1">
      <c r="A63" s="306"/>
      <c r="B63" s="318"/>
      <c r="C63" s="303"/>
      <c r="D63" s="304"/>
      <c r="E63" s="36">
        <v>3634</v>
      </c>
      <c r="F63" s="93"/>
      <c r="G63" s="38"/>
      <c r="H63" s="36"/>
      <c r="I63" s="37" t="s">
        <v>18</v>
      </c>
      <c r="J63" s="310"/>
      <c r="K63" s="267">
        <v>242.1</v>
      </c>
      <c r="L63" s="267">
        <v>0</v>
      </c>
      <c r="M63" s="267">
        <v>0</v>
      </c>
      <c r="N63" s="280">
        <v>0</v>
      </c>
      <c r="O63" s="280">
        <v>0</v>
      </c>
      <c r="P63" s="267">
        <v>0</v>
      </c>
      <c r="Q63" s="267"/>
      <c r="R63" s="267">
        <v>0</v>
      </c>
      <c r="S63" s="370"/>
      <c r="T63" s="370"/>
      <c r="U63" s="370"/>
      <c r="V63" s="474"/>
      <c r="W63" s="474"/>
      <c r="X63" s="474"/>
      <c r="Y63" s="257" t="e">
        <f t="shared" si="0"/>
        <v>#DIV/0!</v>
      </c>
      <c r="Z63" s="444" t="s">
        <v>71</v>
      </c>
    </row>
    <row r="64" spans="1:26" ht="12.75" hidden="1">
      <c r="A64" s="306"/>
      <c r="B64" s="318"/>
      <c r="C64" s="303"/>
      <c r="D64" s="304"/>
      <c r="E64" s="36">
        <v>3639</v>
      </c>
      <c r="F64" s="93"/>
      <c r="G64" s="38"/>
      <c r="H64" s="36"/>
      <c r="I64" s="37" t="s">
        <v>18</v>
      </c>
      <c r="J64" s="310"/>
      <c r="K64" s="267">
        <v>196.3</v>
      </c>
      <c r="L64" s="267">
        <v>0</v>
      </c>
      <c r="M64" s="267">
        <v>0</v>
      </c>
      <c r="N64" s="280">
        <v>0</v>
      </c>
      <c r="O64" s="280">
        <v>0</v>
      </c>
      <c r="P64" s="267">
        <v>0</v>
      </c>
      <c r="Q64" s="267"/>
      <c r="R64" s="267">
        <v>0</v>
      </c>
      <c r="S64" s="370"/>
      <c r="T64" s="370"/>
      <c r="U64" s="370"/>
      <c r="V64" s="474"/>
      <c r="W64" s="474"/>
      <c r="X64" s="474"/>
      <c r="Y64" s="257" t="e">
        <f t="shared" si="0"/>
        <v>#DIV/0!</v>
      </c>
      <c r="Z64" s="444" t="s">
        <v>72</v>
      </c>
    </row>
    <row r="65" spans="1:26" ht="12.75" hidden="1">
      <c r="A65" s="306"/>
      <c r="B65" s="318"/>
      <c r="C65" s="303"/>
      <c r="D65" s="304"/>
      <c r="E65" s="36">
        <v>3722</v>
      </c>
      <c r="F65" s="93">
        <v>5139</v>
      </c>
      <c r="G65" s="42"/>
      <c r="H65" s="40"/>
      <c r="I65" s="41" t="s">
        <v>18</v>
      </c>
      <c r="J65" s="319"/>
      <c r="K65" s="281">
        <v>23.4</v>
      </c>
      <c r="L65" s="282">
        <v>23.9</v>
      </c>
      <c r="M65" s="283">
        <v>29.2</v>
      </c>
      <c r="N65" s="282">
        <v>40.7</v>
      </c>
      <c r="O65" s="282">
        <v>60.4</v>
      </c>
      <c r="P65" s="283">
        <v>68</v>
      </c>
      <c r="Q65" s="283">
        <v>76</v>
      </c>
      <c r="R65" s="283">
        <v>60</v>
      </c>
      <c r="S65" s="372">
        <v>66.1</v>
      </c>
      <c r="T65" s="372">
        <v>5.2</v>
      </c>
      <c r="U65" s="406" t="s">
        <v>154</v>
      </c>
      <c r="V65" s="471" t="s">
        <v>154</v>
      </c>
      <c r="W65" s="471" t="s">
        <v>154</v>
      </c>
      <c r="X65" s="471" t="s">
        <v>154</v>
      </c>
      <c r="Y65" s="257" t="e">
        <f t="shared" si="0"/>
        <v>#VALUE!</v>
      </c>
      <c r="Z65" s="417" t="s">
        <v>108</v>
      </c>
    </row>
    <row r="66" spans="1:26" ht="12.75" hidden="1">
      <c r="A66" s="316"/>
      <c r="B66" s="318"/>
      <c r="C66" s="303"/>
      <c r="D66" s="304"/>
      <c r="E66" s="36">
        <v>3722</v>
      </c>
      <c r="F66" s="93">
        <v>5169</v>
      </c>
      <c r="G66" s="42"/>
      <c r="H66" s="284"/>
      <c r="I66" s="41" t="s">
        <v>18</v>
      </c>
      <c r="J66" s="319"/>
      <c r="K66" s="281">
        <v>13786.7</v>
      </c>
      <c r="L66" s="282">
        <v>15687</v>
      </c>
      <c r="M66" s="283">
        <v>18106.4</v>
      </c>
      <c r="N66" s="282">
        <v>17725.5</v>
      </c>
      <c r="O66" s="282">
        <v>17177.5</v>
      </c>
      <c r="P66" s="283">
        <v>18315</v>
      </c>
      <c r="Q66" s="283">
        <v>18629.6</v>
      </c>
      <c r="R66" s="283">
        <v>19000</v>
      </c>
      <c r="S66" s="372">
        <v>18736</v>
      </c>
      <c r="T66" s="372">
        <v>1546.5</v>
      </c>
      <c r="U66" s="406" t="s">
        <v>154</v>
      </c>
      <c r="V66" s="471" t="s">
        <v>154</v>
      </c>
      <c r="W66" s="471" t="s">
        <v>154</v>
      </c>
      <c r="X66" s="471" t="s">
        <v>154</v>
      </c>
      <c r="Y66" s="257" t="e">
        <f t="shared" si="0"/>
        <v>#VALUE!</v>
      </c>
      <c r="Z66" s="417" t="s">
        <v>148</v>
      </c>
    </row>
    <row r="67" spans="1:26" ht="12.75" hidden="1">
      <c r="A67" s="320"/>
      <c r="B67" s="315"/>
      <c r="C67" s="314"/>
      <c r="D67" s="321"/>
      <c r="E67" s="36">
        <v>3722</v>
      </c>
      <c r="F67" s="82">
        <v>5213</v>
      </c>
      <c r="G67" s="40"/>
      <c r="H67" s="284"/>
      <c r="I67" s="41" t="s">
        <v>18</v>
      </c>
      <c r="J67" s="322"/>
      <c r="K67" s="285">
        <v>2853</v>
      </c>
      <c r="L67" s="286">
        <v>0</v>
      </c>
      <c r="M67" s="287">
        <v>0</v>
      </c>
      <c r="N67" s="286">
        <v>0</v>
      </c>
      <c r="O67" s="286">
        <v>0</v>
      </c>
      <c r="P67" s="287">
        <v>0</v>
      </c>
      <c r="Q67" s="287">
        <v>0</v>
      </c>
      <c r="R67" s="287">
        <v>0</v>
      </c>
      <c r="S67" s="373">
        <v>0</v>
      </c>
      <c r="T67" s="373">
        <v>0</v>
      </c>
      <c r="U67" s="406" t="s">
        <v>154</v>
      </c>
      <c r="V67" s="471" t="s">
        <v>154</v>
      </c>
      <c r="W67" s="471" t="s">
        <v>154</v>
      </c>
      <c r="X67" s="471" t="s">
        <v>154</v>
      </c>
      <c r="Y67" s="257" t="e">
        <f t="shared" si="0"/>
        <v>#VALUE!</v>
      </c>
      <c r="Z67" s="288" t="s">
        <v>70</v>
      </c>
    </row>
    <row r="68" spans="1:26" ht="12.75" hidden="1">
      <c r="A68" s="320"/>
      <c r="B68" s="315"/>
      <c r="C68" s="314"/>
      <c r="D68" s="321"/>
      <c r="E68" s="38">
        <v>3722</v>
      </c>
      <c r="F68" s="93">
        <v>5909</v>
      </c>
      <c r="G68" s="42"/>
      <c r="H68" s="289"/>
      <c r="I68" s="290" t="s">
        <v>18</v>
      </c>
      <c r="J68" s="319"/>
      <c r="K68" s="281"/>
      <c r="L68" s="291"/>
      <c r="M68" s="292"/>
      <c r="N68" s="291"/>
      <c r="O68" s="291">
        <v>0</v>
      </c>
      <c r="P68" s="292">
        <v>0</v>
      </c>
      <c r="Q68" s="292">
        <v>0</v>
      </c>
      <c r="R68" s="292">
        <v>0</v>
      </c>
      <c r="S68" s="374">
        <v>0</v>
      </c>
      <c r="T68" s="374">
        <v>0</v>
      </c>
      <c r="U68" s="406" t="s">
        <v>154</v>
      </c>
      <c r="V68" s="471" t="s">
        <v>154</v>
      </c>
      <c r="W68" s="471" t="s">
        <v>154</v>
      </c>
      <c r="X68" s="471" t="s">
        <v>154</v>
      </c>
      <c r="Y68" s="257" t="e">
        <f t="shared" si="0"/>
        <v>#VALUE!</v>
      </c>
      <c r="Z68" s="446" t="s">
        <v>111</v>
      </c>
    </row>
    <row r="69" spans="1:26" ht="12.75" hidden="1">
      <c r="A69" s="314"/>
      <c r="B69" s="315"/>
      <c r="C69" s="314"/>
      <c r="D69" s="321"/>
      <c r="E69" s="36"/>
      <c r="F69" s="82"/>
      <c r="G69" s="323"/>
      <c r="H69" s="40"/>
      <c r="I69" s="37"/>
      <c r="J69" s="36"/>
      <c r="K69" s="293">
        <f aca="true" t="shared" si="13" ref="K69:S69">SUM(K65:K67)</f>
        <v>16663.1</v>
      </c>
      <c r="L69" s="293">
        <f t="shared" si="13"/>
        <v>15710.9</v>
      </c>
      <c r="M69" s="293">
        <f t="shared" si="13"/>
        <v>18135.600000000002</v>
      </c>
      <c r="N69" s="293">
        <f t="shared" si="13"/>
        <v>17766.2</v>
      </c>
      <c r="O69" s="293">
        <f t="shared" si="13"/>
        <v>17237.9</v>
      </c>
      <c r="P69" s="293">
        <f>SUM(P65:P67)+4.2</f>
        <v>18387.2</v>
      </c>
      <c r="Q69" s="293">
        <f>SUM(Q65:Q68)</f>
        <v>18705.6</v>
      </c>
      <c r="R69" s="293">
        <f t="shared" si="13"/>
        <v>19060</v>
      </c>
      <c r="S69" s="375">
        <f t="shared" si="13"/>
        <v>18802.1</v>
      </c>
      <c r="T69" s="375">
        <v>1551.7</v>
      </c>
      <c r="U69" s="293">
        <f>SUM(U65:U68)</f>
        <v>0</v>
      </c>
      <c r="V69" s="475">
        <f>SUM(V65:V68)</f>
        <v>0</v>
      </c>
      <c r="W69" s="475">
        <f>SUM(W65:W68)</f>
        <v>0</v>
      </c>
      <c r="X69" s="475">
        <f>SUM(X65:X68)</f>
        <v>0</v>
      </c>
      <c r="Y69" s="257">
        <f t="shared" si="0"/>
        <v>0</v>
      </c>
      <c r="Z69" s="438" t="s">
        <v>80</v>
      </c>
    </row>
    <row r="70" spans="1:26" ht="12.75">
      <c r="A70" s="327"/>
      <c r="B70" s="321"/>
      <c r="C70" s="330"/>
      <c r="D70" s="321"/>
      <c r="E70" s="38">
        <v>5212</v>
      </c>
      <c r="F70" s="38">
        <v>5901</v>
      </c>
      <c r="G70" s="325"/>
      <c r="H70" s="42"/>
      <c r="I70" s="296" t="s">
        <v>18</v>
      </c>
      <c r="J70" s="38"/>
      <c r="K70" s="262"/>
      <c r="L70" s="262"/>
      <c r="M70" s="262"/>
      <c r="N70" s="262"/>
      <c r="O70" s="262"/>
      <c r="P70" s="262"/>
      <c r="Q70" s="262"/>
      <c r="R70" s="262"/>
      <c r="S70" s="275">
        <v>0</v>
      </c>
      <c r="T70" s="275">
        <v>0</v>
      </c>
      <c r="U70" s="262">
        <v>20</v>
      </c>
      <c r="V70" s="472">
        <v>20</v>
      </c>
      <c r="W70" s="472">
        <v>20</v>
      </c>
      <c r="X70" s="472">
        <v>20</v>
      </c>
      <c r="Y70" s="437"/>
      <c r="Z70" s="447" t="s">
        <v>204</v>
      </c>
    </row>
    <row r="71" spans="1:26" ht="12.75">
      <c r="A71" s="327"/>
      <c r="B71" s="321"/>
      <c r="C71" s="330"/>
      <c r="D71" s="321"/>
      <c r="E71" s="38">
        <v>5279</v>
      </c>
      <c r="F71" s="38">
        <v>5132</v>
      </c>
      <c r="G71" s="325"/>
      <c r="H71" s="42"/>
      <c r="I71" s="296" t="s">
        <v>18</v>
      </c>
      <c r="J71" s="38"/>
      <c r="K71" s="262"/>
      <c r="L71" s="262"/>
      <c r="M71" s="262"/>
      <c r="N71" s="262"/>
      <c r="O71" s="262"/>
      <c r="P71" s="262"/>
      <c r="Q71" s="262"/>
      <c r="R71" s="262"/>
      <c r="S71" s="440">
        <v>0</v>
      </c>
      <c r="T71" s="440">
        <v>0</v>
      </c>
      <c r="U71" s="441">
        <v>50</v>
      </c>
      <c r="V71" s="476">
        <v>50</v>
      </c>
      <c r="W71" s="476">
        <v>50</v>
      </c>
      <c r="X71" s="476">
        <v>50</v>
      </c>
      <c r="Y71" s="437"/>
      <c r="Z71" s="448" t="s">
        <v>193</v>
      </c>
    </row>
    <row r="72" spans="1:26" ht="12.75">
      <c r="A72" s="327"/>
      <c r="B72" s="321"/>
      <c r="C72" s="330"/>
      <c r="D72" s="321"/>
      <c r="E72" s="38">
        <v>5279</v>
      </c>
      <c r="F72" s="38">
        <v>5137</v>
      </c>
      <c r="G72" s="325"/>
      <c r="H72" s="42"/>
      <c r="I72" s="296" t="s">
        <v>18</v>
      </c>
      <c r="J72" s="38"/>
      <c r="K72" s="262"/>
      <c r="L72" s="262"/>
      <c r="M72" s="262"/>
      <c r="N72" s="262"/>
      <c r="O72" s="262"/>
      <c r="P72" s="262"/>
      <c r="Q72" s="262"/>
      <c r="R72" s="262"/>
      <c r="S72" s="440">
        <v>0</v>
      </c>
      <c r="T72" s="440">
        <v>0</v>
      </c>
      <c r="U72" s="441">
        <v>6</v>
      </c>
      <c r="V72" s="476">
        <v>0</v>
      </c>
      <c r="W72" s="476">
        <v>0</v>
      </c>
      <c r="X72" s="476">
        <v>0</v>
      </c>
      <c r="Y72" s="437"/>
      <c r="Z72" s="448" t="s">
        <v>194</v>
      </c>
    </row>
    <row r="73" spans="1:26" ht="12.75">
      <c r="A73" s="327"/>
      <c r="B73" s="321"/>
      <c r="C73" s="330"/>
      <c r="D73" s="321"/>
      <c r="E73" s="38">
        <v>5279</v>
      </c>
      <c r="F73" s="38">
        <v>5139</v>
      </c>
      <c r="G73" s="325"/>
      <c r="H73" s="42"/>
      <c r="I73" s="296" t="s">
        <v>18</v>
      </c>
      <c r="J73" s="38"/>
      <c r="K73" s="262"/>
      <c r="L73" s="262"/>
      <c r="M73" s="262"/>
      <c r="N73" s="262"/>
      <c r="O73" s="262"/>
      <c r="P73" s="262"/>
      <c r="Q73" s="262"/>
      <c r="R73" s="262"/>
      <c r="S73" s="440">
        <v>0</v>
      </c>
      <c r="T73" s="440">
        <v>0</v>
      </c>
      <c r="U73" s="441">
        <v>4</v>
      </c>
      <c r="V73" s="476">
        <v>0</v>
      </c>
      <c r="W73" s="476">
        <v>0</v>
      </c>
      <c r="X73" s="476">
        <v>0</v>
      </c>
      <c r="Y73" s="437"/>
      <c r="Z73" s="448" t="s">
        <v>103</v>
      </c>
    </row>
    <row r="74" spans="1:26" ht="12.75">
      <c r="A74" s="327"/>
      <c r="B74" s="321"/>
      <c r="C74" s="330"/>
      <c r="D74" s="321"/>
      <c r="E74" s="38"/>
      <c r="F74" s="38"/>
      <c r="G74" s="325"/>
      <c r="H74" s="42"/>
      <c r="I74" s="296"/>
      <c r="J74" s="38"/>
      <c r="K74" s="262"/>
      <c r="L74" s="262"/>
      <c r="M74" s="262"/>
      <c r="N74" s="262"/>
      <c r="O74" s="262"/>
      <c r="P74" s="262"/>
      <c r="Q74" s="262"/>
      <c r="R74" s="262"/>
      <c r="S74" s="275">
        <f>SUM(S71:S73)</f>
        <v>0</v>
      </c>
      <c r="T74" s="275">
        <f>SUM(T71:T73)</f>
        <v>0</v>
      </c>
      <c r="U74" s="275">
        <f>SUM(U71:U73)</f>
        <v>60</v>
      </c>
      <c r="V74" s="477">
        <v>50</v>
      </c>
      <c r="W74" s="472">
        <f>SUM(W71:W73)</f>
        <v>50</v>
      </c>
      <c r="X74" s="472">
        <f>SUM(X71:X73)</f>
        <v>50</v>
      </c>
      <c r="Y74" s="437"/>
      <c r="Z74" s="447" t="s">
        <v>206</v>
      </c>
    </row>
    <row r="75" spans="1:26" ht="13.5" thickBot="1">
      <c r="A75" s="327"/>
      <c r="B75" s="321"/>
      <c r="C75" s="330"/>
      <c r="D75" s="321"/>
      <c r="E75" s="34"/>
      <c r="F75" s="432"/>
      <c r="G75" s="433"/>
      <c r="H75" s="434"/>
      <c r="I75" s="297"/>
      <c r="J75" s="34"/>
      <c r="K75" s="435"/>
      <c r="L75" s="435"/>
      <c r="M75" s="435"/>
      <c r="N75" s="435"/>
      <c r="O75" s="435"/>
      <c r="P75" s="435"/>
      <c r="Q75" s="435"/>
      <c r="R75" s="435"/>
      <c r="S75" s="436"/>
      <c r="T75" s="436"/>
      <c r="U75" s="435"/>
      <c r="V75" s="478"/>
      <c r="W75" s="478"/>
      <c r="X75" s="478"/>
      <c r="Y75" s="437"/>
      <c r="Z75" s="439"/>
    </row>
    <row r="76" spans="1:26" ht="25.5" customHeight="1" thickBot="1">
      <c r="A76" s="76"/>
      <c r="B76" s="77"/>
      <c r="C76" s="77"/>
      <c r="D76" s="77"/>
      <c r="E76" s="78"/>
      <c r="F76" s="77"/>
      <c r="G76" s="77"/>
      <c r="H76" s="77"/>
      <c r="I76" s="78"/>
      <c r="J76" s="78"/>
      <c r="K76" s="294" t="e">
        <f>SUM(K69,K62,K48,K41,K38,K33,K27,K20)+#REF!+K63+K64</f>
        <v>#REF!</v>
      </c>
      <c r="L76" s="294" t="e">
        <f>SUM(L69,L62,L48,L41,L38,L33,L27,L20)+#REF!+L63+L64</f>
        <v>#REF!</v>
      </c>
      <c r="M76" s="294" t="e">
        <f>SUM(M69,M62,M48,M41,M38,M33,M27,M20)+#REF!+M63+M64</f>
        <v>#REF!</v>
      </c>
      <c r="N76" s="294">
        <f>SUM(N20,N27,N30,N33,N38,N41,N48,N62,N69)</f>
        <v>41417</v>
      </c>
      <c r="O76" s="294">
        <f>SUM(O20,O27,O30,O33,O38,O41,O48,O62,O69)</f>
        <v>40197</v>
      </c>
      <c r="P76" s="294">
        <f>SUM(P20,P27,P30,P33,P38,P41,P48,P62,P69)</f>
        <v>40465.1</v>
      </c>
      <c r="Q76" s="294">
        <f>SUM(Q20,Q27,Q30,Q33,Q38,Q41,Q48,Q62,Q69)</f>
        <v>43012.1</v>
      </c>
      <c r="R76" s="294">
        <f>SUM(R20,R27,R30,R33,R38,R41,R48,R62,R69)</f>
        <v>41778</v>
      </c>
      <c r="S76" s="294">
        <f aca="true" t="shared" si="14" ref="S76:X76">SUM(S38,S41,S70,S74)</f>
        <v>17.2</v>
      </c>
      <c r="T76" s="294">
        <f t="shared" si="14"/>
        <v>861.1</v>
      </c>
      <c r="U76" s="294">
        <f t="shared" si="14"/>
        <v>845</v>
      </c>
      <c r="V76" s="479">
        <f t="shared" si="14"/>
        <v>835</v>
      </c>
      <c r="W76" s="479">
        <f t="shared" si="14"/>
        <v>835</v>
      </c>
      <c r="X76" s="479">
        <f t="shared" si="14"/>
        <v>835</v>
      </c>
      <c r="Y76" s="295">
        <f>V76/S76*100</f>
        <v>4854.651162790698</v>
      </c>
      <c r="Z76" s="449" t="s">
        <v>210</v>
      </c>
    </row>
    <row r="78" s="244" customFormat="1" ht="12.75"/>
    <row r="79" s="244" customFormat="1" ht="12.75"/>
    <row r="80" s="244" customFormat="1" ht="12.75"/>
    <row r="81" spans="10:26" ht="18"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</sheetData>
  <sheetProtection/>
  <printOptions/>
  <pageMargins left="0.5905511811023623" right="0.3937007874015748" top="0.1968503937007874" bottom="0.1968503937007874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3"/>
  <sheetViews>
    <sheetView zoomScalePageLayoutView="0" workbookViewId="0" topLeftCell="E1">
      <selection activeCell="W19" sqref="W19"/>
    </sheetView>
  </sheetViews>
  <sheetFormatPr defaultColWidth="9.140625" defaultRowHeight="12.75"/>
  <cols>
    <col min="1" max="2" width="5.8515625" style="0" hidden="1" customWidth="1"/>
    <col min="3" max="3" width="5.7109375" style="0" hidden="1" customWidth="1"/>
    <col min="4" max="4" width="4.7109375" style="0" hidden="1" customWidth="1"/>
    <col min="5" max="5" width="6.7109375" style="0" customWidth="1"/>
    <col min="6" max="6" width="7.7109375" style="0" customWidth="1"/>
    <col min="7" max="7" width="5.7109375" style="0" hidden="1" customWidth="1"/>
    <col min="8" max="8" width="6.28125" style="0" hidden="1" customWidth="1"/>
    <col min="9" max="9" width="5.8515625" style="0" customWidth="1"/>
    <col min="10" max="10" width="8.28125" style="0" customWidth="1"/>
    <col min="11" max="13" width="10.00390625" style="0" hidden="1" customWidth="1"/>
    <col min="14" max="14" width="11.140625" style="0" hidden="1" customWidth="1"/>
    <col min="15" max="15" width="11.00390625" style="0" hidden="1" customWidth="1"/>
    <col min="16" max="16" width="11.28125" style="0" hidden="1" customWidth="1"/>
    <col min="17" max="18" width="11.8515625" style="0" hidden="1" customWidth="1"/>
    <col min="19" max="21" width="11.8515625" style="0" customWidth="1"/>
    <col min="22" max="24" width="11.00390625" style="0" customWidth="1"/>
    <col min="25" max="25" width="10.421875" style="0" hidden="1" customWidth="1"/>
    <col min="26" max="26" width="114.00390625" style="0" customWidth="1"/>
    <col min="27" max="27" width="6.00390625" style="0" hidden="1" customWidth="1"/>
  </cols>
  <sheetData>
    <row r="1" spans="1:7" s="157" customFormat="1" ht="15.75">
      <c r="A1" s="158"/>
      <c r="B1" s="158"/>
      <c r="C1" s="158"/>
      <c r="D1" s="158"/>
      <c r="E1" s="158" t="s">
        <v>0</v>
      </c>
      <c r="F1" s="158"/>
      <c r="G1" s="158"/>
    </row>
    <row r="2" spans="1:26" s="157" customFormat="1" ht="15.75">
      <c r="A2" s="158"/>
      <c r="B2" s="158"/>
      <c r="C2" s="158"/>
      <c r="D2" s="158"/>
      <c r="E2" s="158"/>
      <c r="F2" s="158"/>
      <c r="G2" s="158"/>
      <c r="Z2" s="248" t="s">
        <v>156</v>
      </c>
    </row>
    <row r="3" spans="1:7" s="157" customFormat="1" ht="15.75">
      <c r="A3" s="158"/>
      <c r="B3" s="158"/>
      <c r="C3" s="158"/>
      <c r="D3" s="158"/>
      <c r="E3" s="156" t="s">
        <v>153</v>
      </c>
      <c r="F3" s="158"/>
      <c r="G3" s="158"/>
    </row>
    <row r="5" spans="1:27" ht="15.75" thickBot="1">
      <c r="A5" s="7"/>
      <c r="B5" s="7"/>
      <c r="C5" s="7"/>
      <c r="D5" s="7"/>
      <c r="E5" s="5"/>
      <c r="F5" s="5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300" customFormat="1" ht="12.75">
      <c r="A6" s="160" t="s">
        <v>14</v>
      </c>
      <c r="B6" s="161" t="s">
        <v>16</v>
      </c>
      <c r="C6" s="162" t="s">
        <v>13</v>
      </c>
      <c r="D6" s="163" t="s">
        <v>12</v>
      </c>
      <c r="E6" s="162" t="s">
        <v>1</v>
      </c>
      <c r="F6" s="164" t="s">
        <v>2</v>
      </c>
      <c r="G6" s="165" t="s">
        <v>3</v>
      </c>
      <c r="H6" s="165" t="s">
        <v>4</v>
      </c>
      <c r="I6" s="166" t="s">
        <v>5</v>
      </c>
      <c r="J6" s="165" t="s">
        <v>6</v>
      </c>
      <c r="K6" s="165"/>
      <c r="L6" s="164"/>
      <c r="M6" s="164"/>
      <c r="N6" s="165" t="s">
        <v>98</v>
      </c>
      <c r="O6" s="165" t="s">
        <v>98</v>
      </c>
      <c r="P6" s="165" t="s">
        <v>98</v>
      </c>
      <c r="Q6" s="242" t="s">
        <v>98</v>
      </c>
      <c r="R6" s="242" t="s">
        <v>49</v>
      </c>
      <c r="S6" s="165" t="s">
        <v>98</v>
      </c>
      <c r="T6" s="165" t="s">
        <v>98</v>
      </c>
      <c r="U6" s="165" t="s">
        <v>124</v>
      </c>
      <c r="V6" s="468" t="s">
        <v>49</v>
      </c>
      <c r="W6" s="468" t="s">
        <v>49</v>
      </c>
      <c r="X6" s="468" t="s">
        <v>49</v>
      </c>
      <c r="Y6" s="165" t="s">
        <v>50</v>
      </c>
      <c r="Z6" s="398" t="s">
        <v>17</v>
      </c>
      <c r="AA6" s="168"/>
    </row>
    <row r="7" spans="1:27" s="300" customFormat="1" ht="13.5" thickBot="1">
      <c r="A7" s="169"/>
      <c r="B7" s="170" t="s">
        <v>15</v>
      </c>
      <c r="C7" s="171"/>
      <c r="D7" s="172"/>
      <c r="E7" s="171" t="s">
        <v>7</v>
      </c>
      <c r="F7" s="173"/>
      <c r="G7" s="174"/>
      <c r="H7" s="174"/>
      <c r="I7" s="175"/>
      <c r="J7" s="174"/>
      <c r="K7" s="174">
        <v>2003</v>
      </c>
      <c r="L7" s="173">
        <v>2004</v>
      </c>
      <c r="M7" s="173">
        <v>2005</v>
      </c>
      <c r="N7" s="174">
        <v>2006</v>
      </c>
      <c r="O7" s="174">
        <v>2007</v>
      </c>
      <c r="P7" s="174">
        <v>2008</v>
      </c>
      <c r="Q7" s="243">
        <v>2009</v>
      </c>
      <c r="R7" s="243">
        <v>2010</v>
      </c>
      <c r="S7" s="174">
        <v>2010</v>
      </c>
      <c r="T7" s="174">
        <v>2011</v>
      </c>
      <c r="U7" s="174">
        <v>2012</v>
      </c>
      <c r="V7" s="469">
        <v>2013</v>
      </c>
      <c r="W7" s="469">
        <v>2014</v>
      </c>
      <c r="X7" s="469">
        <v>2015</v>
      </c>
      <c r="Y7" s="399" t="s">
        <v>121</v>
      </c>
      <c r="Z7" s="419"/>
      <c r="AA7" s="324"/>
    </row>
    <row r="8" spans="1:27" ht="17.25" thickBot="1" thickTop="1">
      <c r="A8" s="28" t="s">
        <v>9</v>
      </c>
      <c r="B8" s="29" t="s">
        <v>11</v>
      </c>
      <c r="C8" s="28" t="s">
        <v>9</v>
      </c>
      <c r="D8" s="92" t="s">
        <v>11</v>
      </c>
      <c r="E8" s="98" t="s">
        <v>8</v>
      </c>
      <c r="F8" s="30" t="s">
        <v>8</v>
      </c>
      <c r="G8" s="10" t="s">
        <v>9</v>
      </c>
      <c r="H8" s="10" t="s">
        <v>10</v>
      </c>
      <c r="I8" s="31" t="s">
        <v>8</v>
      </c>
      <c r="J8" s="10" t="s">
        <v>9</v>
      </c>
      <c r="K8" s="56"/>
      <c r="L8" s="100"/>
      <c r="M8" s="100"/>
      <c r="N8" s="84"/>
      <c r="O8" s="84"/>
      <c r="P8" s="84"/>
      <c r="Q8" s="84"/>
      <c r="R8" s="84"/>
      <c r="S8" s="376"/>
      <c r="T8" s="376"/>
      <c r="U8" s="376"/>
      <c r="V8" s="480"/>
      <c r="W8" s="480"/>
      <c r="X8" s="480"/>
      <c r="Y8" s="57"/>
      <c r="Z8" s="420" t="s">
        <v>51</v>
      </c>
      <c r="AA8" s="11"/>
    </row>
    <row r="9" spans="1:27" ht="15.75" thickBot="1" thickTop="1">
      <c r="A9" s="303"/>
      <c r="B9" s="307"/>
      <c r="C9" s="303"/>
      <c r="D9" s="304"/>
      <c r="E9" s="67">
        <v>5512</v>
      </c>
      <c r="F9" s="331">
        <v>5019</v>
      </c>
      <c r="G9" s="38"/>
      <c r="H9" s="36"/>
      <c r="I9" s="37" t="s">
        <v>18</v>
      </c>
      <c r="J9" s="305"/>
      <c r="K9" s="85">
        <v>0</v>
      </c>
      <c r="L9" s="101">
        <v>3.7</v>
      </c>
      <c r="M9" s="332">
        <v>3.1</v>
      </c>
      <c r="N9" s="333">
        <v>21.6</v>
      </c>
      <c r="O9" s="333">
        <v>0</v>
      </c>
      <c r="P9" s="333">
        <v>2</v>
      </c>
      <c r="Q9" s="333">
        <v>0</v>
      </c>
      <c r="R9" s="333">
        <v>6</v>
      </c>
      <c r="S9" s="377">
        <v>0.8</v>
      </c>
      <c r="T9" s="377">
        <v>33.8</v>
      </c>
      <c r="U9" s="377">
        <v>74</v>
      </c>
      <c r="V9" s="481">
        <v>6</v>
      </c>
      <c r="W9" s="481">
        <v>6</v>
      </c>
      <c r="X9" s="481">
        <v>6</v>
      </c>
      <c r="Y9" s="83">
        <f>+V9/S9*100</f>
        <v>750</v>
      </c>
      <c r="Z9" s="421" t="s">
        <v>125</v>
      </c>
      <c r="AA9" s="12"/>
    </row>
    <row r="10" spans="1:27" ht="15" thickTop="1">
      <c r="A10" s="301"/>
      <c r="B10" s="302"/>
      <c r="C10" s="303"/>
      <c r="D10" s="304"/>
      <c r="E10" s="67">
        <v>5512</v>
      </c>
      <c r="F10" s="331">
        <v>5021</v>
      </c>
      <c r="G10" s="38"/>
      <c r="H10" s="36"/>
      <c r="I10" s="37" t="s">
        <v>18</v>
      </c>
      <c r="J10" s="305"/>
      <c r="K10" s="335">
        <v>79.7</v>
      </c>
      <c r="L10" s="101">
        <v>102.2</v>
      </c>
      <c r="M10" s="332">
        <v>208.8</v>
      </c>
      <c r="N10" s="333">
        <v>246.6</v>
      </c>
      <c r="O10" s="333">
        <v>115.7</v>
      </c>
      <c r="P10" s="336">
        <v>123.4</v>
      </c>
      <c r="Q10" s="336">
        <v>167.4</v>
      </c>
      <c r="R10" s="336">
        <v>210</v>
      </c>
      <c r="S10" s="378">
        <v>130.8</v>
      </c>
      <c r="T10" s="378">
        <v>197.4</v>
      </c>
      <c r="U10" s="378">
        <v>250</v>
      </c>
      <c r="V10" s="482">
        <v>250</v>
      </c>
      <c r="W10" s="482">
        <v>250</v>
      </c>
      <c r="X10" s="482">
        <v>250</v>
      </c>
      <c r="Y10" s="83">
        <f aca="true" t="shared" si="0" ref="Y10:Y39">+V10/S10*100</f>
        <v>191.131498470948</v>
      </c>
      <c r="Z10" s="421" t="s">
        <v>192</v>
      </c>
      <c r="AA10" s="12"/>
    </row>
    <row r="11" spans="1:27" ht="14.25">
      <c r="A11" s="308"/>
      <c r="B11" s="307"/>
      <c r="C11" s="303"/>
      <c r="D11" s="304"/>
      <c r="E11" s="67">
        <v>5512</v>
      </c>
      <c r="F11" s="331">
        <v>5039</v>
      </c>
      <c r="G11" s="38"/>
      <c r="H11" s="36"/>
      <c r="I11" s="37" t="s">
        <v>18</v>
      </c>
      <c r="J11" s="305"/>
      <c r="K11" s="85">
        <v>0</v>
      </c>
      <c r="L11" s="101">
        <v>0.7</v>
      </c>
      <c r="M11" s="332">
        <v>1.4</v>
      </c>
      <c r="N11" s="333">
        <v>2.8</v>
      </c>
      <c r="O11" s="333">
        <v>0</v>
      </c>
      <c r="P11" s="333">
        <v>0.7</v>
      </c>
      <c r="Q11" s="333">
        <v>0</v>
      </c>
      <c r="R11" s="333">
        <v>2</v>
      </c>
      <c r="S11" s="377">
        <v>0.3</v>
      </c>
      <c r="T11" s="377">
        <v>6</v>
      </c>
      <c r="U11" s="377">
        <v>7</v>
      </c>
      <c r="V11" s="481">
        <v>2</v>
      </c>
      <c r="W11" s="481">
        <v>2</v>
      </c>
      <c r="X11" s="481">
        <v>2</v>
      </c>
      <c r="Y11" s="83">
        <f t="shared" si="0"/>
        <v>666.6666666666667</v>
      </c>
      <c r="Z11" s="421" t="s">
        <v>59</v>
      </c>
      <c r="AA11" s="12"/>
    </row>
    <row r="12" spans="1:27" ht="14.25">
      <c r="A12" s="308"/>
      <c r="B12" s="307"/>
      <c r="C12" s="303"/>
      <c r="D12" s="304"/>
      <c r="E12" s="67">
        <v>5512</v>
      </c>
      <c r="F12" s="331">
        <v>5031</v>
      </c>
      <c r="G12" s="38"/>
      <c r="H12" s="36"/>
      <c r="I12" s="37" t="s">
        <v>18</v>
      </c>
      <c r="J12" s="305"/>
      <c r="K12" s="85"/>
      <c r="L12" s="101"/>
      <c r="M12" s="332"/>
      <c r="N12" s="333"/>
      <c r="O12" s="333"/>
      <c r="P12" s="333">
        <v>0</v>
      </c>
      <c r="Q12" s="333">
        <v>7.7</v>
      </c>
      <c r="R12" s="333">
        <v>0</v>
      </c>
      <c r="S12" s="377">
        <v>10.5</v>
      </c>
      <c r="T12" s="377">
        <v>11.4</v>
      </c>
      <c r="U12" s="377">
        <v>10</v>
      </c>
      <c r="V12" s="481">
        <v>12</v>
      </c>
      <c r="W12" s="481">
        <v>12</v>
      </c>
      <c r="X12" s="481">
        <v>12</v>
      </c>
      <c r="Y12" s="83">
        <f t="shared" si="0"/>
        <v>114.28571428571428</v>
      </c>
      <c r="Z12" s="421" t="s">
        <v>126</v>
      </c>
      <c r="AA12" s="12"/>
    </row>
    <row r="13" spans="1:27" ht="14.25">
      <c r="A13" s="308"/>
      <c r="B13" s="307"/>
      <c r="C13" s="303"/>
      <c r="D13" s="304"/>
      <c r="E13" s="67">
        <v>5512</v>
      </c>
      <c r="F13" s="331">
        <v>5032</v>
      </c>
      <c r="G13" s="38"/>
      <c r="H13" s="36"/>
      <c r="I13" s="37" t="s">
        <v>18</v>
      </c>
      <c r="J13" s="305"/>
      <c r="K13" s="85"/>
      <c r="L13" s="101"/>
      <c r="M13" s="332"/>
      <c r="N13" s="333"/>
      <c r="O13" s="333"/>
      <c r="P13" s="333">
        <v>0</v>
      </c>
      <c r="Q13" s="333">
        <v>2.8</v>
      </c>
      <c r="R13" s="333">
        <v>0</v>
      </c>
      <c r="S13" s="377">
        <v>3.8</v>
      </c>
      <c r="T13" s="377">
        <v>4.1</v>
      </c>
      <c r="U13" s="377">
        <v>4</v>
      </c>
      <c r="V13" s="481">
        <v>5</v>
      </c>
      <c r="W13" s="481">
        <v>5</v>
      </c>
      <c r="X13" s="481">
        <v>5</v>
      </c>
      <c r="Y13" s="83">
        <f t="shared" si="0"/>
        <v>131.57894736842107</v>
      </c>
      <c r="Z13" s="421" t="s">
        <v>127</v>
      </c>
      <c r="AA13" s="12"/>
    </row>
    <row r="14" spans="1:27" ht="14.25">
      <c r="A14" s="308"/>
      <c r="B14" s="307"/>
      <c r="C14" s="303"/>
      <c r="D14" s="304"/>
      <c r="E14" s="67">
        <v>5512</v>
      </c>
      <c r="F14" s="331">
        <v>5132</v>
      </c>
      <c r="G14" s="38"/>
      <c r="H14" s="36"/>
      <c r="I14" s="37" t="s">
        <v>18</v>
      </c>
      <c r="J14" s="305"/>
      <c r="K14" s="335">
        <v>114.9</v>
      </c>
      <c r="L14" s="101">
        <v>412.1</v>
      </c>
      <c r="M14" s="332">
        <v>203.1</v>
      </c>
      <c r="N14" s="333">
        <v>52.1</v>
      </c>
      <c r="O14" s="333">
        <v>457.6</v>
      </c>
      <c r="P14" s="333">
        <v>310.1</v>
      </c>
      <c r="Q14" s="333">
        <v>273.9</v>
      </c>
      <c r="R14" s="333">
        <v>150</v>
      </c>
      <c r="S14" s="377">
        <v>103.9</v>
      </c>
      <c r="T14" s="377">
        <f>396.1+0.7</f>
        <v>396.8</v>
      </c>
      <c r="U14" s="377">
        <v>306</v>
      </c>
      <c r="V14" s="481">
        <v>300</v>
      </c>
      <c r="W14" s="481">
        <v>50</v>
      </c>
      <c r="X14" s="481">
        <v>50</v>
      </c>
      <c r="Y14" s="83">
        <f t="shared" si="0"/>
        <v>288.73917228103943</v>
      </c>
      <c r="Z14" s="421" t="s">
        <v>169</v>
      </c>
      <c r="AA14" s="12"/>
    </row>
    <row r="15" spans="1:27" ht="14.25">
      <c r="A15" s="308"/>
      <c r="B15" s="307"/>
      <c r="C15" s="303"/>
      <c r="D15" s="304"/>
      <c r="E15" s="67">
        <v>5512</v>
      </c>
      <c r="F15" s="331">
        <v>5134</v>
      </c>
      <c r="G15" s="38"/>
      <c r="H15" s="36"/>
      <c r="I15" s="37" t="s">
        <v>18</v>
      </c>
      <c r="J15" s="305"/>
      <c r="K15" s="335">
        <v>21.4</v>
      </c>
      <c r="L15" s="332">
        <v>0</v>
      </c>
      <c r="M15" s="332">
        <v>0</v>
      </c>
      <c r="N15" s="333">
        <v>3.2</v>
      </c>
      <c r="O15" s="333">
        <v>10.2</v>
      </c>
      <c r="P15" s="333">
        <v>41.8</v>
      </c>
      <c r="Q15" s="333">
        <v>1.4</v>
      </c>
      <c r="R15" s="333">
        <v>10</v>
      </c>
      <c r="S15" s="377">
        <f>23.1+0.9</f>
        <v>24</v>
      </c>
      <c r="T15" s="377">
        <v>17.6</v>
      </c>
      <c r="U15" s="377">
        <v>10</v>
      </c>
      <c r="V15" s="481">
        <v>10</v>
      </c>
      <c r="W15" s="481">
        <v>10</v>
      </c>
      <c r="X15" s="481">
        <v>10</v>
      </c>
      <c r="Y15" s="83">
        <f t="shared" si="0"/>
        <v>41.66666666666667</v>
      </c>
      <c r="Z15" s="421" t="s">
        <v>26</v>
      </c>
      <c r="AA15" s="12"/>
    </row>
    <row r="16" spans="1:27" ht="14.25">
      <c r="A16" s="303"/>
      <c r="B16" s="307"/>
      <c r="C16" s="303"/>
      <c r="D16" s="304"/>
      <c r="E16" s="67">
        <v>5512</v>
      </c>
      <c r="F16" s="331">
        <v>5136</v>
      </c>
      <c r="G16" s="38"/>
      <c r="H16" s="36"/>
      <c r="I16" s="37" t="s">
        <v>18</v>
      </c>
      <c r="J16" s="305"/>
      <c r="K16" s="335">
        <v>0.7</v>
      </c>
      <c r="L16" s="332">
        <v>0.3</v>
      </c>
      <c r="M16" s="332">
        <v>1.7</v>
      </c>
      <c r="N16" s="333">
        <v>0.6</v>
      </c>
      <c r="O16" s="333">
        <v>0.3</v>
      </c>
      <c r="P16" s="333">
        <v>0.3</v>
      </c>
      <c r="Q16" s="333">
        <v>0.3</v>
      </c>
      <c r="R16" s="333">
        <v>1</v>
      </c>
      <c r="S16" s="377">
        <v>0.3</v>
      </c>
      <c r="T16" s="377">
        <v>0.3</v>
      </c>
      <c r="U16" s="377">
        <v>1</v>
      </c>
      <c r="V16" s="481">
        <v>1</v>
      </c>
      <c r="W16" s="481">
        <v>1</v>
      </c>
      <c r="X16" s="481">
        <v>1</v>
      </c>
      <c r="Y16" s="83">
        <f t="shared" si="0"/>
        <v>333.33333333333337</v>
      </c>
      <c r="Z16" s="421" t="s">
        <v>27</v>
      </c>
      <c r="AA16" s="12"/>
    </row>
    <row r="17" spans="1:27" ht="14.25">
      <c r="A17" s="303"/>
      <c r="B17" s="307"/>
      <c r="C17" s="303"/>
      <c r="D17" s="304"/>
      <c r="E17" s="67">
        <v>5512</v>
      </c>
      <c r="F17" s="331">
        <v>5137</v>
      </c>
      <c r="G17" s="38"/>
      <c r="H17" s="36"/>
      <c r="I17" s="37" t="s">
        <v>18</v>
      </c>
      <c r="J17" s="305"/>
      <c r="K17" s="335">
        <v>214</v>
      </c>
      <c r="L17" s="332">
        <v>95</v>
      </c>
      <c r="M17" s="332">
        <v>256.6</v>
      </c>
      <c r="N17" s="333">
        <v>123.5</v>
      </c>
      <c r="O17" s="333">
        <v>143.5</v>
      </c>
      <c r="P17" s="333">
        <v>543.9</v>
      </c>
      <c r="Q17" s="333">
        <v>227.6</v>
      </c>
      <c r="R17" s="333">
        <v>250</v>
      </c>
      <c r="S17" s="377">
        <v>108.1</v>
      </c>
      <c r="T17" s="377">
        <v>195.4</v>
      </c>
      <c r="U17" s="377">
        <v>506</v>
      </c>
      <c r="V17" s="481">
        <v>250</v>
      </c>
      <c r="W17" s="481">
        <v>50</v>
      </c>
      <c r="X17" s="481">
        <v>50</v>
      </c>
      <c r="Y17" s="83">
        <f t="shared" si="0"/>
        <v>231.26734505087882</v>
      </c>
      <c r="Z17" s="421" t="s">
        <v>172</v>
      </c>
      <c r="AA17" s="12"/>
    </row>
    <row r="18" spans="1:27" ht="14.25">
      <c r="A18" s="308"/>
      <c r="B18" s="307"/>
      <c r="C18" s="303"/>
      <c r="D18" s="304"/>
      <c r="E18" s="67">
        <v>5512</v>
      </c>
      <c r="F18" s="331">
        <v>5139</v>
      </c>
      <c r="G18" s="38"/>
      <c r="H18" s="36"/>
      <c r="I18" s="37" t="s">
        <v>18</v>
      </c>
      <c r="J18" s="305"/>
      <c r="K18" s="335">
        <v>44.8</v>
      </c>
      <c r="L18" s="101">
        <v>34.8</v>
      </c>
      <c r="M18" s="101">
        <v>16.9</v>
      </c>
      <c r="N18" s="86">
        <v>54.5</v>
      </c>
      <c r="O18" s="86">
        <v>20.2</v>
      </c>
      <c r="P18" s="86">
        <v>112.7</v>
      </c>
      <c r="Q18" s="86">
        <v>89.2</v>
      </c>
      <c r="R18" s="86">
        <v>60</v>
      </c>
      <c r="S18" s="379">
        <v>127.6</v>
      </c>
      <c r="T18" s="379">
        <v>134.6</v>
      </c>
      <c r="U18" s="379">
        <v>90</v>
      </c>
      <c r="V18" s="483">
        <v>60</v>
      </c>
      <c r="W18" s="483">
        <v>60</v>
      </c>
      <c r="X18" s="483">
        <v>60</v>
      </c>
      <c r="Y18" s="83">
        <f t="shared" si="0"/>
        <v>47.02194357366771</v>
      </c>
      <c r="Z18" s="421" t="s">
        <v>28</v>
      </c>
      <c r="AA18" s="12"/>
    </row>
    <row r="19" spans="1:27" ht="14.25">
      <c r="A19" s="303"/>
      <c r="B19" s="307"/>
      <c r="C19" s="303"/>
      <c r="D19" s="304"/>
      <c r="E19" s="67">
        <v>5512</v>
      </c>
      <c r="F19" s="331">
        <v>5151</v>
      </c>
      <c r="G19" s="309"/>
      <c r="H19" s="36"/>
      <c r="I19" s="37" t="s">
        <v>18</v>
      </c>
      <c r="J19" s="310"/>
      <c r="K19" s="333">
        <v>0</v>
      </c>
      <c r="L19" s="337">
        <v>0</v>
      </c>
      <c r="M19" s="337">
        <v>1.1</v>
      </c>
      <c r="N19" s="333">
        <v>3.3</v>
      </c>
      <c r="O19" s="333">
        <v>6.5</v>
      </c>
      <c r="P19" s="333">
        <v>11.2</v>
      </c>
      <c r="Q19" s="333">
        <v>14.3</v>
      </c>
      <c r="R19" s="333">
        <v>30</v>
      </c>
      <c r="S19" s="377">
        <v>22.8</v>
      </c>
      <c r="T19" s="377">
        <v>17.4</v>
      </c>
      <c r="U19" s="377">
        <v>30</v>
      </c>
      <c r="V19" s="481">
        <v>35</v>
      </c>
      <c r="W19" s="481">
        <v>35</v>
      </c>
      <c r="X19" s="481">
        <v>35</v>
      </c>
      <c r="Y19" s="83">
        <f t="shared" si="0"/>
        <v>153.50877192982455</v>
      </c>
      <c r="Z19" s="421" t="s">
        <v>29</v>
      </c>
      <c r="AA19" s="12"/>
    </row>
    <row r="20" spans="1:27" ht="14.25">
      <c r="A20" s="303"/>
      <c r="B20" s="307"/>
      <c r="C20" s="303"/>
      <c r="D20" s="304"/>
      <c r="E20" s="67">
        <v>5512</v>
      </c>
      <c r="F20" s="331">
        <v>5153</v>
      </c>
      <c r="G20" s="309"/>
      <c r="H20" s="36"/>
      <c r="I20" s="37" t="s">
        <v>18</v>
      </c>
      <c r="J20" s="313"/>
      <c r="K20" s="338">
        <v>4</v>
      </c>
      <c r="L20" s="107">
        <v>6</v>
      </c>
      <c r="M20" s="339">
        <v>7.5</v>
      </c>
      <c r="N20" s="333">
        <v>55.8</v>
      </c>
      <c r="O20" s="333">
        <v>44.1</v>
      </c>
      <c r="P20" s="333">
        <v>56.1</v>
      </c>
      <c r="Q20" s="333">
        <v>83.6</v>
      </c>
      <c r="R20" s="333">
        <v>80</v>
      </c>
      <c r="S20" s="377">
        <v>70.5</v>
      </c>
      <c r="T20" s="377">
        <v>100.9</v>
      </c>
      <c r="U20" s="377">
        <v>90</v>
      </c>
      <c r="V20" s="481">
        <v>100</v>
      </c>
      <c r="W20" s="481">
        <v>100</v>
      </c>
      <c r="X20" s="481">
        <v>100</v>
      </c>
      <c r="Y20" s="83">
        <f t="shared" si="0"/>
        <v>141.84397163120568</v>
      </c>
      <c r="Z20" s="421" t="s">
        <v>30</v>
      </c>
      <c r="AA20" s="12"/>
    </row>
    <row r="21" spans="1:27" ht="14.25">
      <c r="A21" s="303"/>
      <c r="B21" s="307"/>
      <c r="C21" s="303"/>
      <c r="D21" s="304"/>
      <c r="E21" s="67">
        <v>5512</v>
      </c>
      <c r="F21" s="331">
        <v>5154</v>
      </c>
      <c r="G21" s="38"/>
      <c r="H21" s="36"/>
      <c r="I21" s="37" t="s">
        <v>18</v>
      </c>
      <c r="J21" s="305"/>
      <c r="K21" s="335">
        <v>18.3</v>
      </c>
      <c r="L21" s="332">
        <v>32</v>
      </c>
      <c r="M21" s="332">
        <v>21.9</v>
      </c>
      <c r="N21" s="333">
        <v>37.9</v>
      </c>
      <c r="O21" s="333">
        <v>91</v>
      </c>
      <c r="P21" s="333">
        <v>61.7</v>
      </c>
      <c r="Q21" s="333">
        <v>92.5</v>
      </c>
      <c r="R21" s="333">
        <v>140</v>
      </c>
      <c r="S21" s="377">
        <v>67.2</v>
      </c>
      <c r="T21" s="377">
        <v>59.1</v>
      </c>
      <c r="U21" s="377">
        <v>90</v>
      </c>
      <c r="V21" s="481">
        <v>95</v>
      </c>
      <c r="W21" s="481">
        <v>95</v>
      </c>
      <c r="X21" s="481">
        <v>95</v>
      </c>
      <c r="Y21" s="83">
        <f t="shared" si="0"/>
        <v>141.3690476190476</v>
      </c>
      <c r="Z21" s="421" t="s">
        <v>128</v>
      </c>
      <c r="AA21" s="12"/>
    </row>
    <row r="22" spans="1:27" ht="14.25">
      <c r="A22" s="303"/>
      <c r="B22" s="307"/>
      <c r="C22" s="303"/>
      <c r="D22" s="304"/>
      <c r="E22" s="67">
        <v>5512</v>
      </c>
      <c r="F22" s="331">
        <v>5156</v>
      </c>
      <c r="G22" s="309"/>
      <c r="H22" s="36"/>
      <c r="I22" s="37" t="s">
        <v>18</v>
      </c>
      <c r="J22" s="310"/>
      <c r="K22" s="333">
        <v>119.5</v>
      </c>
      <c r="L22" s="337">
        <v>97.1</v>
      </c>
      <c r="M22" s="337">
        <v>141.5</v>
      </c>
      <c r="N22" s="333">
        <v>125.3</v>
      </c>
      <c r="O22" s="333">
        <v>112.6</v>
      </c>
      <c r="P22" s="333">
        <v>105</v>
      </c>
      <c r="Q22" s="333">
        <v>88.9</v>
      </c>
      <c r="R22" s="333">
        <v>180</v>
      </c>
      <c r="S22" s="377">
        <v>115.3</v>
      </c>
      <c r="T22" s="377">
        <v>164.5</v>
      </c>
      <c r="U22" s="377">
        <v>215</v>
      </c>
      <c r="V22" s="481">
        <v>200</v>
      </c>
      <c r="W22" s="481">
        <v>200</v>
      </c>
      <c r="X22" s="481">
        <v>200</v>
      </c>
      <c r="Y22" s="83">
        <f t="shared" si="0"/>
        <v>173.46053772766697</v>
      </c>
      <c r="Z22" s="421" t="s">
        <v>31</v>
      </c>
      <c r="AA22" s="12"/>
    </row>
    <row r="23" spans="1:27" ht="14.25">
      <c r="A23" s="303"/>
      <c r="B23" s="307"/>
      <c r="C23" s="303"/>
      <c r="D23" s="304"/>
      <c r="E23" s="67">
        <v>5512</v>
      </c>
      <c r="F23" s="331">
        <v>5161</v>
      </c>
      <c r="G23" s="309"/>
      <c r="H23" s="36"/>
      <c r="I23" s="37" t="s">
        <v>18</v>
      </c>
      <c r="J23" s="310"/>
      <c r="K23" s="333"/>
      <c r="L23" s="337"/>
      <c r="M23" s="337"/>
      <c r="N23" s="333"/>
      <c r="O23" s="333"/>
      <c r="P23" s="333"/>
      <c r="Q23" s="333">
        <v>0</v>
      </c>
      <c r="R23" s="333"/>
      <c r="S23" s="377">
        <v>0</v>
      </c>
      <c r="T23" s="377">
        <v>0</v>
      </c>
      <c r="U23" s="377">
        <v>2</v>
      </c>
      <c r="V23" s="481">
        <v>1</v>
      </c>
      <c r="W23" s="481">
        <v>1</v>
      </c>
      <c r="X23" s="481">
        <v>1</v>
      </c>
      <c r="Y23" s="83" t="e">
        <f t="shared" si="0"/>
        <v>#DIV/0!</v>
      </c>
      <c r="Z23" s="421" t="s">
        <v>168</v>
      </c>
      <c r="AA23" s="12"/>
    </row>
    <row r="24" spans="1:27" ht="14.25">
      <c r="A24" s="303"/>
      <c r="B24" s="307"/>
      <c r="C24" s="303"/>
      <c r="D24" s="304"/>
      <c r="E24" s="67">
        <v>5512</v>
      </c>
      <c r="F24" s="331">
        <v>5162</v>
      </c>
      <c r="G24" s="38"/>
      <c r="H24" s="36"/>
      <c r="I24" s="37" t="s">
        <v>18</v>
      </c>
      <c r="J24" s="305"/>
      <c r="K24" s="335">
        <v>3.5</v>
      </c>
      <c r="L24" s="332">
        <v>4.1</v>
      </c>
      <c r="M24" s="332">
        <v>13</v>
      </c>
      <c r="N24" s="333">
        <v>20.9</v>
      </c>
      <c r="O24" s="333">
        <v>16</v>
      </c>
      <c r="P24" s="333">
        <v>27.7</v>
      </c>
      <c r="Q24" s="333">
        <v>37.1</v>
      </c>
      <c r="R24" s="333">
        <v>35</v>
      </c>
      <c r="S24" s="377">
        <v>31.9</v>
      </c>
      <c r="T24" s="377">
        <v>21.2</v>
      </c>
      <c r="U24" s="377">
        <v>35</v>
      </c>
      <c r="V24" s="481">
        <v>15</v>
      </c>
      <c r="W24" s="481">
        <v>15</v>
      </c>
      <c r="X24" s="481">
        <v>15</v>
      </c>
      <c r="Y24" s="83">
        <f t="shared" si="0"/>
        <v>47.02194357366771</v>
      </c>
      <c r="Z24" s="421" t="s">
        <v>32</v>
      </c>
      <c r="AA24" s="12"/>
    </row>
    <row r="25" spans="1:27" ht="14.25">
      <c r="A25" s="308"/>
      <c r="B25" s="307"/>
      <c r="C25" s="303"/>
      <c r="D25" s="304"/>
      <c r="E25" s="67">
        <v>5512</v>
      </c>
      <c r="F25" s="331">
        <v>5163</v>
      </c>
      <c r="G25" s="38"/>
      <c r="H25" s="36"/>
      <c r="I25" s="37" t="s">
        <v>18</v>
      </c>
      <c r="J25" s="305"/>
      <c r="K25" s="335">
        <v>68.4</v>
      </c>
      <c r="L25" s="332">
        <v>68.3</v>
      </c>
      <c r="M25" s="332">
        <v>68.3</v>
      </c>
      <c r="N25" s="333">
        <v>68.3</v>
      </c>
      <c r="O25" s="333">
        <v>68.3</v>
      </c>
      <c r="P25" s="333">
        <v>68.3</v>
      </c>
      <c r="Q25" s="333">
        <v>68.3</v>
      </c>
      <c r="R25" s="333">
        <v>70</v>
      </c>
      <c r="S25" s="377">
        <v>90.7</v>
      </c>
      <c r="T25" s="377">
        <v>80.1</v>
      </c>
      <c r="U25" s="377">
        <v>136</v>
      </c>
      <c r="V25" s="481">
        <v>136</v>
      </c>
      <c r="W25" s="481">
        <v>136</v>
      </c>
      <c r="X25" s="483">
        <v>136</v>
      </c>
      <c r="Y25" s="83">
        <f t="shared" si="0"/>
        <v>149.94487320837925</v>
      </c>
      <c r="Z25" s="421" t="s">
        <v>159</v>
      </c>
      <c r="AA25" s="12"/>
    </row>
    <row r="26" spans="1:27" ht="14.25">
      <c r="A26" s="308"/>
      <c r="B26" s="307"/>
      <c r="C26" s="303"/>
      <c r="D26" s="304"/>
      <c r="E26" s="67">
        <v>5512</v>
      </c>
      <c r="F26" s="331">
        <v>5164</v>
      </c>
      <c r="G26" s="38"/>
      <c r="H26" s="36"/>
      <c r="I26" s="37" t="s">
        <v>18</v>
      </c>
      <c r="J26" s="305"/>
      <c r="K26" s="335">
        <v>4.2</v>
      </c>
      <c r="L26" s="101">
        <v>13.1</v>
      </c>
      <c r="M26" s="101">
        <v>10.1</v>
      </c>
      <c r="N26" s="86">
        <v>0</v>
      </c>
      <c r="O26" s="86">
        <v>0</v>
      </c>
      <c r="P26" s="86">
        <v>0</v>
      </c>
      <c r="Q26" s="86">
        <v>0</v>
      </c>
      <c r="R26" s="86">
        <v>5</v>
      </c>
      <c r="S26" s="379">
        <v>0</v>
      </c>
      <c r="T26" s="379">
        <v>0</v>
      </c>
      <c r="U26" s="379">
        <v>0</v>
      </c>
      <c r="V26" s="483">
        <v>0</v>
      </c>
      <c r="W26" s="483">
        <v>0</v>
      </c>
      <c r="X26" s="483">
        <v>0</v>
      </c>
      <c r="Y26" s="83" t="e">
        <f t="shared" si="0"/>
        <v>#DIV/0!</v>
      </c>
      <c r="Z26" s="421" t="s">
        <v>53</v>
      </c>
      <c r="AA26" s="12"/>
    </row>
    <row r="27" spans="1:27" ht="14.25">
      <c r="A27" s="308"/>
      <c r="B27" s="307"/>
      <c r="C27" s="303"/>
      <c r="D27" s="304"/>
      <c r="E27" s="67">
        <v>5512</v>
      </c>
      <c r="F27" s="331">
        <v>5166</v>
      </c>
      <c r="G27" s="38"/>
      <c r="H27" s="36"/>
      <c r="I27" s="37" t="s">
        <v>18</v>
      </c>
      <c r="J27" s="305"/>
      <c r="K27" s="335">
        <v>2.3</v>
      </c>
      <c r="L27" s="332">
        <v>0.7</v>
      </c>
      <c r="M27" s="332">
        <v>5.9</v>
      </c>
      <c r="N27" s="333">
        <v>0</v>
      </c>
      <c r="O27" s="333">
        <v>1.5</v>
      </c>
      <c r="P27" s="333">
        <v>0</v>
      </c>
      <c r="Q27" s="333">
        <v>1.8</v>
      </c>
      <c r="R27" s="333">
        <v>0</v>
      </c>
      <c r="S27" s="377">
        <v>14</v>
      </c>
      <c r="T27" s="377">
        <v>3</v>
      </c>
      <c r="U27" s="377">
        <v>0</v>
      </c>
      <c r="V27" s="481">
        <v>0</v>
      </c>
      <c r="W27" s="481">
        <v>0</v>
      </c>
      <c r="X27" s="481">
        <v>0</v>
      </c>
      <c r="Y27" s="83">
        <f t="shared" si="0"/>
        <v>0</v>
      </c>
      <c r="Z27" s="421" t="s">
        <v>161</v>
      </c>
      <c r="AA27" s="12"/>
    </row>
    <row r="28" spans="1:27" ht="14.25">
      <c r="A28" s="303"/>
      <c r="B28" s="307"/>
      <c r="C28" s="303"/>
      <c r="D28" s="304"/>
      <c r="E28" s="67">
        <v>5512</v>
      </c>
      <c r="F28" s="331">
        <v>5167</v>
      </c>
      <c r="G28" s="38"/>
      <c r="H28" s="36"/>
      <c r="I28" s="37" t="s">
        <v>18</v>
      </c>
      <c r="J28" s="305"/>
      <c r="K28" s="335">
        <v>0</v>
      </c>
      <c r="L28" s="332">
        <v>46.6</v>
      </c>
      <c r="M28" s="332">
        <v>11.4</v>
      </c>
      <c r="N28" s="333">
        <v>15.5</v>
      </c>
      <c r="O28" s="333">
        <v>16</v>
      </c>
      <c r="P28" s="333">
        <v>13.7</v>
      </c>
      <c r="Q28" s="333">
        <v>9.8</v>
      </c>
      <c r="R28" s="333">
        <v>20</v>
      </c>
      <c r="S28" s="377">
        <v>13.1</v>
      </c>
      <c r="T28" s="377">
        <v>41.5</v>
      </c>
      <c r="U28" s="377">
        <v>20</v>
      </c>
      <c r="V28" s="481">
        <v>20</v>
      </c>
      <c r="W28" s="481">
        <v>20</v>
      </c>
      <c r="X28" s="481">
        <v>20</v>
      </c>
      <c r="Y28" s="83">
        <f t="shared" si="0"/>
        <v>152.67175572519085</v>
      </c>
      <c r="Z28" s="421" t="s">
        <v>160</v>
      </c>
      <c r="AA28" s="12"/>
    </row>
    <row r="29" spans="1:27" ht="14.25">
      <c r="A29" s="303"/>
      <c r="B29" s="307"/>
      <c r="C29" s="303"/>
      <c r="D29" s="304"/>
      <c r="E29" s="67">
        <v>5512</v>
      </c>
      <c r="F29" s="331">
        <v>5169</v>
      </c>
      <c r="G29" s="309"/>
      <c r="H29" s="38"/>
      <c r="I29" s="37" t="s">
        <v>18</v>
      </c>
      <c r="J29" s="305"/>
      <c r="K29" s="335">
        <v>10.1</v>
      </c>
      <c r="L29" s="332">
        <v>22</v>
      </c>
      <c r="M29" s="332">
        <v>15.3</v>
      </c>
      <c r="N29" s="333">
        <v>3.1</v>
      </c>
      <c r="O29" s="333">
        <v>47.1</v>
      </c>
      <c r="P29" s="333">
        <v>75.8</v>
      </c>
      <c r="Q29" s="333">
        <v>54.2</v>
      </c>
      <c r="R29" s="333">
        <v>60</v>
      </c>
      <c r="S29" s="377">
        <v>18.3</v>
      </c>
      <c r="T29" s="377">
        <v>66.2</v>
      </c>
      <c r="U29" s="377">
        <v>79</v>
      </c>
      <c r="V29" s="481">
        <v>30</v>
      </c>
      <c r="W29" s="481">
        <v>30</v>
      </c>
      <c r="X29" s="481">
        <v>30</v>
      </c>
      <c r="Y29" s="83">
        <f t="shared" si="0"/>
        <v>163.9344262295082</v>
      </c>
      <c r="Z29" s="421" t="s">
        <v>33</v>
      </c>
      <c r="AA29" s="12"/>
    </row>
    <row r="30" spans="1:27" ht="14.25">
      <c r="A30" s="303"/>
      <c r="B30" s="307"/>
      <c r="C30" s="303"/>
      <c r="D30" s="304"/>
      <c r="E30" s="67">
        <v>5512</v>
      </c>
      <c r="F30" s="331">
        <v>5171</v>
      </c>
      <c r="G30" s="33"/>
      <c r="H30" s="34"/>
      <c r="I30" s="37" t="s">
        <v>18</v>
      </c>
      <c r="J30" s="33"/>
      <c r="K30" s="87">
        <v>464.1</v>
      </c>
      <c r="L30" s="102">
        <v>200.9</v>
      </c>
      <c r="M30" s="102">
        <v>468.4</v>
      </c>
      <c r="N30" s="333">
        <v>398.4</v>
      </c>
      <c r="O30" s="333">
        <v>460.3</v>
      </c>
      <c r="P30" s="333">
        <v>168.6</v>
      </c>
      <c r="Q30" s="333">
        <v>367.5</v>
      </c>
      <c r="R30" s="333">
        <v>400</v>
      </c>
      <c r="S30" s="377">
        <f>322.8+2.8</f>
        <v>325.6</v>
      </c>
      <c r="T30" s="377">
        <v>248.8</v>
      </c>
      <c r="U30" s="377">
        <v>300</v>
      </c>
      <c r="V30" s="481">
        <v>300</v>
      </c>
      <c r="W30" s="481">
        <v>300</v>
      </c>
      <c r="X30" s="481">
        <v>300</v>
      </c>
      <c r="Y30" s="83">
        <f t="shared" si="0"/>
        <v>92.13759213759212</v>
      </c>
      <c r="Z30" s="421" t="s">
        <v>176</v>
      </c>
      <c r="AA30" s="12"/>
    </row>
    <row r="31" spans="1:27" ht="14.25" hidden="1">
      <c r="A31" s="314"/>
      <c r="B31" s="317"/>
      <c r="C31" s="303"/>
      <c r="D31" s="340"/>
      <c r="E31" s="67">
        <v>5512</v>
      </c>
      <c r="F31" s="341">
        <v>5173</v>
      </c>
      <c r="G31" s="36"/>
      <c r="H31" s="36"/>
      <c r="I31" s="37" t="s">
        <v>18</v>
      </c>
      <c r="J31" s="342"/>
      <c r="K31" s="305">
        <v>0</v>
      </c>
      <c r="L31" s="343">
        <v>1.6</v>
      </c>
      <c r="M31" s="344">
        <v>3</v>
      </c>
      <c r="N31" s="90">
        <v>0</v>
      </c>
      <c r="O31" s="90">
        <v>0</v>
      </c>
      <c r="P31" s="90">
        <v>0</v>
      </c>
      <c r="Q31" s="90"/>
      <c r="R31" s="90"/>
      <c r="S31" s="380"/>
      <c r="T31" s="380"/>
      <c r="U31" s="380"/>
      <c r="V31" s="484"/>
      <c r="W31" s="484"/>
      <c r="X31" s="484"/>
      <c r="Y31" s="83" t="e">
        <f t="shared" si="0"/>
        <v>#DIV/0!</v>
      </c>
      <c r="Z31" s="422" t="s">
        <v>60</v>
      </c>
      <c r="AA31" s="12"/>
    </row>
    <row r="32" spans="1:27" ht="14.25">
      <c r="A32" s="314"/>
      <c r="B32" s="307"/>
      <c r="C32" s="303"/>
      <c r="D32" s="304"/>
      <c r="E32" s="67">
        <v>5512</v>
      </c>
      <c r="F32" s="345">
        <v>5173</v>
      </c>
      <c r="G32" s="36"/>
      <c r="H32" s="36"/>
      <c r="I32" s="37" t="s">
        <v>18</v>
      </c>
      <c r="J32" s="342"/>
      <c r="K32" s="305"/>
      <c r="L32" s="343"/>
      <c r="M32" s="344"/>
      <c r="N32" s="90">
        <v>0</v>
      </c>
      <c r="O32" s="90">
        <v>0</v>
      </c>
      <c r="P32" s="90">
        <v>4.3</v>
      </c>
      <c r="Q32" s="90">
        <v>0</v>
      </c>
      <c r="R32" s="90">
        <v>10</v>
      </c>
      <c r="S32" s="380">
        <v>0</v>
      </c>
      <c r="T32" s="380">
        <v>0</v>
      </c>
      <c r="U32" s="380">
        <v>27</v>
      </c>
      <c r="V32" s="484">
        <v>0</v>
      </c>
      <c r="W32" s="484">
        <v>0</v>
      </c>
      <c r="X32" s="484">
        <v>0</v>
      </c>
      <c r="Y32" s="83" t="e">
        <f t="shared" si="0"/>
        <v>#DIV/0!</v>
      </c>
      <c r="Z32" s="422" t="s">
        <v>60</v>
      </c>
      <c r="AA32" s="12"/>
    </row>
    <row r="33" spans="1:27" ht="14.25">
      <c r="A33" s="303"/>
      <c r="B33" s="307"/>
      <c r="C33" s="303"/>
      <c r="D33" s="304"/>
      <c r="E33" s="67">
        <v>5512</v>
      </c>
      <c r="F33" s="331">
        <v>5178</v>
      </c>
      <c r="G33" s="309"/>
      <c r="H33" s="36"/>
      <c r="I33" s="37" t="s">
        <v>18</v>
      </c>
      <c r="J33" s="310"/>
      <c r="K33" s="333">
        <v>942.2</v>
      </c>
      <c r="L33" s="337">
        <v>1329.5</v>
      </c>
      <c r="M33" s="337">
        <v>1329.5</v>
      </c>
      <c r="N33" s="333">
        <v>1329.5</v>
      </c>
      <c r="O33" s="333">
        <v>443.2</v>
      </c>
      <c r="P33" s="333">
        <v>0</v>
      </c>
      <c r="Q33" s="333">
        <v>0</v>
      </c>
      <c r="R33" s="333">
        <v>0</v>
      </c>
      <c r="S33" s="377">
        <v>0</v>
      </c>
      <c r="T33" s="377">
        <v>0</v>
      </c>
      <c r="U33" s="377">
        <v>0</v>
      </c>
      <c r="V33" s="481">
        <v>0</v>
      </c>
      <c r="W33" s="481">
        <v>0</v>
      </c>
      <c r="X33" s="481">
        <v>0</v>
      </c>
      <c r="Y33" s="83" t="e">
        <f t="shared" si="0"/>
        <v>#DIV/0!</v>
      </c>
      <c r="Z33" s="421" t="s">
        <v>112</v>
      </c>
      <c r="AA33" s="12"/>
    </row>
    <row r="34" spans="1:27" ht="14.25" hidden="1">
      <c r="A34" s="303"/>
      <c r="B34" s="307"/>
      <c r="C34" s="303"/>
      <c r="D34" s="304"/>
      <c r="E34" s="67">
        <v>5512</v>
      </c>
      <c r="F34" s="346">
        <v>5194</v>
      </c>
      <c r="G34" s="309"/>
      <c r="H34" s="36"/>
      <c r="I34" s="37" t="s">
        <v>18</v>
      </c>
      <c r="J34" s="313"/>
      <c r="K34" s="338">
        <v>0</v>
      </c>
      <c r="L34" s="339">
        <v>0</v>
      </c>
      <c r="M34" s="339">
        <v>5</v>
      </c>
      <c r="N34" s="333">
        <v>0</v>
      </c>
      <c r="O34" s="333">
        <v>0</v>
      </c>
      <c r="P34" s="333">
        <v>0</v>
      </c>
      <c r="Q34" s="333"/>
      <c r="R34" s="333"/>
      <c r="S34" s="377"/>
      <c r="T34" s="377"/>
      <c r="U34" s="377"/>
      <c r="V34" s="481"/>
      <c r="W34" s="481"/>
      <c r="X34" s="481"/>
      <c r="Y34" s="83" t="e">
        <f t="shared" si="0"/>
        <v>#DIV/0!</v>
      </c>
      <c r="Z34" s="421" t="s">
        <v>47</v>
      </c>
      <c r="AA34" s="12"/>
    </row>
    <row r="35" spans="1:27" ht="14.25">
      <c r="A35" s="303"/>
      <c r="B35" s="307"/>
      <c r="C35" s="303"/>
      <c r="D35" s="304"/>
      <c r="E35" s="69">
        <v>5512</v>
      </c>
      <c r="F35" s="347">
        <v>5229</v>
      </c>
      <c r="G35" s="309"/>
      <c r="H35" s="36"/>
      <c r="I35" s="37" t="s">
        <v>18</v>
      </c>
      <c r="J35" s="313"/>
      <c r="K35" s="338">
        <v>5</v>
      </c>
      <c r="L35" s="339">
        <v>5</v>
      </c>
      <c r="M35" s="339">
        <v>5</v>
      </c>
      <c r="N35" s="333">
        <v>5</v>
      </c>
      <c r="O35" s="333">
        <v>5</v>
      </c>
      <c r="P35" s="333">
        <v>5</v>
      </c>
      <c r="Q35" s="333">
        <v>5</v>
      </c>
      <c r="R35" s="333">
        <v>5</v>
      </c>
      <c r="S35" s="377">
        <v>5</v>
      </c>
      <c r="T35" s="377">
        <v>5</v>
      </c>
      <c r="U35" s="377">
        <v>5</v>
      </c>
      <c r="V35" s="481">
        <v>5</v>
      </c>
      <c r="W35" s="481">
        <v>5</v>
      </c>
      <c r="X35" s="481">
        <v>5</v>
      </c>
      <c r="Y35" s="83">
        <f t="shared" si="0"/>
        <v>100</v>
      </c>
      <c r="Z35" s="423" t="s">
        <v>34</v>
      </c>
      <c r="AA35" s="12"/>
    </row>
    <row r="36" spans="1:27" ht="14.25">
      <c r="A36" s="314"/>
      <c r="B36" s="315"/>
      <c r="C36" s="348"/>
      <c r="D36" s="321"/>
      <c r="E36" s="69">
        <v>5512</v>
      </c>
      <c r="F36" s="392">
        <v>5365</v>
      </c>
      <c r="G36" s="309"/>
      <c r="H36" s="38"/>
      <c r="I36" s="70" t="s">
        <v>18</v>
      </c>
      <c r="J36" s="310"/>
      <c r="K36" s="333"/>
      <c r="L36" s="337"/>
      <c r="M36" s="337"/>
      <c r="N36" s="333"/>
      <c r="O36" s="333"/>
      <c r="P36" s="333">
        <v>0</v>
      </c>
      <c r="Q36" s="333">
        <v>10</v>
      </c>
      <c r="R36" s="333"/>
      <c r="S36" s="377">
        <v>1</v>
      </c>
      <c r="T36" s="377">
        <v>0</v>
      </c>
      <c r="U36" s="377">
        <v>0</v>
      </c>
      <c r="V36" s="481">
        <v>0</v>
      </c>
      <c r="W36" s="481">
        <v>0</v>
      </c>
      <c r="X36" s="481">
        <v>0</v>
      </c>
      <c r="Y36" s="83">
        <f t="shared" si="0"/>
        <v>0</v>
      </c>
      <c r="Z36" s="423" t="s">
        <v>122</v>
      </c>
      <c r="AA36" s="12"/>
    </row>
    <row r="37" spans="1:27" ht="14.25">
      <c r="A37" s="314"/>
      <c r="B37" s="315"/>
      <c r="C37" s="348"/>
      <c r="D37" s="321"/>
      <c r="E37" s="69">
        <v>5512</v>
      </c>
      <c r="F37" s="392">
        <v>6121</v>
      </c>
      <c r="G37" s="309"/>
      <c r="H37" s="38"/>
      <c r="I37" s="70" t="s">
        <v>18</v>
      </c>
      <c r="J37" s="310"/>
      <c r="K37" s="333"/>
      <c r="L37" s="337"/>
      <c r="M37" s="337"/>
      <c r="N37" s="333"/>
      <c r="O37" s="333"/>
      <c r="P37" s="333">
        <v>0</v>
      </c>
      <c r="Q37" s="333">
        <v>0</v>
      </c>
      <c r="R37" s="333"/>
      <c r="S37" s="377">
        <v>202.1</v>
      </c>
      <c r="T37" s="377">
        <v>84</v>
      </c>
      <c r="U37" s="377">
        <v>70</v>
      </c>
      <c r="V37" s="481">
        <v>0</v>
      </c>
      <c r="W37" s="481">
        <v>0</v>
      </c>
      <c r="X37" s="481">
        <v>0</v>
      </c>
      <c r="Y37" s="83">
        <f t="shared" si="0"/>
        <v>0</v>
      </c>
      <c r="Z37" s="424" t="s">
        <v>129</v>
      </c>
      <c r="AA37" s="12"/>
    </row>
    <row r="38" spans="1:27" ht="14.25">
      <c r="A38" s="314"/>
      <c r="B38" s="315"/>
      <c r="C38" s="348"/>
      <c r="D38" s="321"/>
      <c r="E38" s="349">
        <v>5512</v>
      </c>
      <c r="F38" s="350">
        <v>6122</v>
      </c>
      <c r="G38" s="34"/>
      <c r="H38" s="34"/>
      <c r="I38" s="35" t="s">
        <v>18</v>
      </c>
      <c r="J38" s="387"/>
      <c r="K38" s="388">
        <v>0</v>
      </c>
      <c r="L38" s="389">
        <v>54.5</v>
      </c>
      <c r="M38" s="390">
        <v>0</v>
      </c>
      <c r="N38" s="391">
        <v>130.5</v>
      </c>
      <c r="O38" s="216">
        <v>0</v>
      </c>
      <c r="P38" s="216">
        <v>59.5</v>
      </c>
      <c r="Q38" s="216">
        <v>0</v>
      </c>
      <c r="R38" s="216">
        <v>100</v>
      </c>
      <c r="S38" s="381">
        <v>48</v>
      </c>
      <c r="T38" s="381">
        <v>60</v>
      </c>
      <c r="U38" s="381">
        <v>0</v>
      </c>
      <c r="V38" s="485">
        <v>100</v>
      </c>
      <c r="W38" s="486">
        <v>100</v>
      </c>
      <c r="X38" s="486">
        <v>100</v>
      </c>
      <c r="Y38" s="159">
        <f t="shared" si="0"/>
        <v>208.33333333333334</v>
      </c>
      <c r="Z38" s="425" t="s">
        <v>170</v>
      </c>
      <c r="AA38" s="12"/>
    </row>
    <row r="39" spans="1:27" ht="14.25">
      <c r="A39" s="314"/>
      <c r="B39" s="317"/>
      <c r="C39" s="303"/>
      <c r="D39" s="340"/>
      <c r="E39" s="352">
        <v>5512</v>
      </c>
      <c r="F39" s="341">
        <v>6123</v>
      </c>
      <c r="G39" s="36"/>
      <c r="H39" s="36"/>
      <c r="I39" s="37" t="s">
        <v>18</v>
      </c>
      <c r="J39" s="342"/>
      <c r="K39" s="305">
        <v>0</v>
      </c>
      <c r="L39" s="343">
        <v>238.4</v>
      </c>
      <c r="M39" s="343">
        <v>0</v>
      </c>
      <c r="N39" s="241">
        <v>0</v>
      </c>
      <c r="O39" s="217">
        <v>700</v>
      </c>
      <c r="P39" s="217">
        <v>2399.4</v>
      </c>
      <c r="Q39" s="217">
        <v>1088.2</v>
      </c>
      <c r="R39" s="217">
        <v>0</v>
      </c>
      <c r="S39" s="382">
        <v>5017</v>
      </c>
      <c r="T39" s="382">
        <v>1472</v>
      </c>
      <c r="U39" s="382">
        <v>270</v>
      </c>
      <c r="V39" s="487">
        <v>1905</v>
      </c>
      <c r="W39" s="488">
        <v>0</v>
      </c>
      <c r="X39" s="488">
        <v>0</v>
      </c>
      <c r="Y39" s="83">
        <f t="shared" si="0"/>
        <v>37.970898943591784</v>
      </c>
      <c r="Z39" s="426" t="s">
        <v>182</v>
      </c>
      <c r="AA39" s="12"/>
    </row>
    <row r="40" spans="1:27" ht="14.25">
      <c r="A40" s="409"/>
      <c r="B40" s="354"/>
      <c r="C40" s="334"/>
      <c r="D40" s="340"/>
      <c r="E40" s="355"/>
      <c r="F40" s="356"/>
      <c r="G40" s="36"/>
      <c r="H40" s="36"/>
      <c r="I40" s="37"/>
      <c r="J40" s="342"/>
      <c r="K40" s="342"/>
      <c r="L40" s="351"/>
      <c r="M40" s="351"/>
      <c r="N40" s="410"/>
      <c r="O40" s="411"/>
      <c r="P40" s="411"/>
      <c r="Q40" s="411"/>
      <c r="R40" s="411"/>
      <c r="S40" s="412"/>
      <c r="T40" s="412"/>
      <c r="U40" s="412"/>
      <c r="V40" s="489"/>
      <c r="W40" s="489"/>
      <c r="X40" s="489"/>
      <c r="Y40" s="94"/>
      <c r="Z40" s="426" t="s">
        <v>195</v>
      </c>
      <c r="AA40" s="12"/>
    </row>
    <row r="41" spans="1:27" ht="14.25">
      <c r="A41" s="409"/>
      <c r="B41" s="354"/>
      <c r="C41" s="334"/>
      <c r="D41" s="340"/>
      <c r="E41" s="355"/>
      <c r="F41" s="356"/>
      <c r="G41" s="36"/>
      <c r="H41" s="36"/>
      <c r="I41" s="37"/>
      <c r="J41" s="342"/>
      <c r="K41" s="342"/>
      <c r="L41" s="351"/>
      <c r="M41" s="351"/>
      <c r="N41" s="410"/>
      <c r="O41" s="411"/>
      <c r="P41" s="411"/>
      <c r="Q41" s="411"/>
      <c r="R41" s="411"/>
      <c r="S41" s="412"/>
      <c r="T41" s="412"/>
      <c r="U41" s="412"/>
      <c r="V41" s="489"/>
      <c r="W41" s="489"/>
      <c r="X41" s="489"/>
      <c r="Y41" s="94"/>
      <c r="Z41" s="427" t="s">
        <v>177</v>
      </c>
      <c r="AA41" s="12"/>
    </row>
    <row r="42" spans="1:27" ht="14.25">
      <c r="A42" s="409"/>
      <c r="B42" s="354"/>
      <c r="C42" s="334"/>
      <c r="D42" s="340"/>
      <c r="E42" s="355"/>
      <c r="F42" s="356"/>
      <c r="G42" s="36"/>
      <c r="H42" s="36"/>
      <c r="I42" s="37"/>
      <c r="J42" s="342"/>
      <c r="K42" s="342"/>
      <c r="L42" s="351"/>
      <c r="M42" s="351"/>
      <c r="N42" s="410"/>
      <c r="O42" s="411"/>
      <c r="P42" s="411"/>
      <c r="Q42" s="411"/>
      <c r="R42" s="411"/>
      <c r="S42" s="412"/>
      <c r="T42" s="412"/>
      <c r="U42" s="412"/>
      <c r="V42" s="489"/>
      <c r="W42" s="489"/>
      <c r="X42" s="489"/>
      <c r="Y42" s="94"/>
      <c r="Z42" s="427" t="s">
        <v>196</v>
      </c>
      <c r="AA42" s="12"/>
    </row>
    <row r="43" spans="1:27" ht="15" thickBot="1">
      <c r="A43" s="309"/>
      <c r="B43" s="353"/>
      <c r="C43" s="309"/>
      <c r="D43" s="354"/>
      <c r="E43" s="355"/>
      <c r="F43" s="356"/>
      <c r="G43" s="36"/>
      <c r="H43" s="36"/>
      <c r="I43" s="37"/>
      <c r="J43" s="342"/>
      <c r="K43" s="88"/>
      <c r="L43" s="108"/>
      <c r="M43" s="351"/>
      <c r="N43" s="89"/>
      <c r="O43" s="89"/>
      <c r="P43" s="89"/>
      <c r="Q43" s="89"/>
      <c r="R43" s="89"/>
      <c r="S43" s="383"/>
      <c r="T43" s="383"/>
      <c r="U43" s="383"/>
      <c r="V43" s="490"/>
      <c r="W43" s="490"/>
      <c r="X43" s="490"/>
      <c r="Y43" s="94"/>
      <c r="Z43" s="427"/>
      <c r="AA43" s="12"/>
    </row>
    <row r="44" spans="1:27" s="364" customFormat="1" ht="25.5" customHeight="1" thickBot="1">
      <c r="A44" s="357"/>
      <c r="B44" s="358"/>
      <c r="C44" s="359"/>
      <c r="D44" s="358"/>
      <c r="E44" s="360"/>
      <c r="F44" s="361"/>
      <c r="G44" s="362"/>
      <c r="H44" s="95"/>
      <c r="I44" s="96"/>
      <c r="J44" s="363"/>
      <c r="K44" s="97">
        <f aca="true" t="shared" si="1" ref="K44:X44">SUM(K9:K43)</f>
        <v>2117.1000000000004</v>
      </c>
      <c r="L44" s="97">
        <f t="shared" si="1"/>
        <v>2768.6</v>
      </c>
      <c r="M44" s="97">
        <f t="shared" si="1"/>
        <v>2798.5</v>
      </c>
      <c r="N44" s="97">
        <f t="shared" si="1"/>
        <v>2698.3999999999996</v>
      </c>
      <c r="O44" s="97">
        <f t="shared" si="1"/>
        <v>2759.1</v>
      </c>
      <c r="P44" s="97">
        <f t="shared" si="1"/>
        <v>4191.2</v>
      </c>
      <c r="Q44" s="97">
        <f t="shared" si="1"/>
        <v>2691.5</v>
      </c>
      <c r="R44" s="97">
        <f t="shared" si="1"/>
        <v>1824</v>
      </c>
      <c r="S44" s="97">
        <f t="shared" si="1"/>
        <v>6552.6</v>
      </c>
      <c r="T44" s="97">
        <f t="shared" si="1"/>
        <v>3421.1</v>
      </c>
      <c r="U44" s="97">
        <f t="shared" si="1"/>
        <v>2627</v>
      </c>
      <c r="V44" s="491">
        <f t="shared" si="1"/>
        <v>3838</v>
      </c>
      <c r="W44" s="491">
        <f t="shared" si="1"/>
        <v>1483</v>
      </c>
      <c r="X44" s="491">
        <f t="shared" si="1"/>
        <v>1483</v>
      </c>
      <c r="Y44" s="75">
        <f>+V44/S44*100</f>
        <v>58.572169825718035</v>
      </c>
      <c r="Z44" s="428" t="s">
        <v>101</v>
      </c>
      <c r="AA44" s="12"/>
    </row>
    <row r="45" spans="1:27" ht="14.25">
      <c r="A45" s="308"/>
      <c r="B45" s="307"/>
      <c r="C45" s="308"/>
      <c r="D45" s="304"/>
      <c r="E45" s="365">
        <v>6112</v>
      </c>
      <c r="F45" s="366">
        <v>5019</v>
      </c>
      <c r="G45" s="33"/>
      <c r="H45" s="34"/>
      <c r="I45" s="155" t="s">
        <v>18</v>
      </c>
      <c r="J45" s="313"/>
      <c r="K45" s="310">
        <v>0</v>
      </c>
      <c r="L45" s="341">
        <v>0</v>
      </c>
      <c r="M45" s="341">
        <v>0</v>
      </c>
      <c r="N45" s="61">
        <v>1.3</v>
      </c>
      <c r="O45" s="367">
        <v>8.3</v>
      </c>
      <c r="P45" s="326">
        <v>2.7</v>
      </c>
      <c r="Q45" s="326">
        <v>0</v>
      </c>
      <c r="R45" s="326">
        <v>10</v>
      </c>
      <c r="S45" s="384">
        <v>0</v>
      </c>
      <c r="T45" s="384">
        <v>0</v>
      </c>
      <c r="U45" s="384">
        <v>10</v>
      </c>
      <c r="V45" s="492">
        <v>10</v>
      </c>
      <c r="W45" s="492">
        <v>10</v>
      </c>
      <c r="X45" s="492">
        <v>10</v>
      </c>
      <c r="Y45" s="83" t="e">
        <f aca="true" t="shared" si="2" ref="Y45:Y56">+V45/S45*100</f>
        <v>#DIV/0!</v>
      </c>
      <c r="Z45" s="429" t="s">
        <v>92</v>
      </c>
      <c r="AA45" s="12"/>
    </row>
    <row r="46" spans="1:27" ht="14.25">
      <c r="A46" s="308"/>
      <c r="B46" s="307"/>
      <c r="C46" s="308"/>
      <c r="D46" s="304"/>
      <c r="E46" s="365">
        <v>6112</v>
      </c>
      <c r="F46" s="366">
        <v>5021</v>
      </c>
      <c r="G46" s="33"/>
      <c r="H46" s="34"/>
      <c r="I46" s="35" t="s">
        <v>18</v>
      </c>
      <c r="J46" s="313"/>
      <c r="K46" s="310">
        <v>0</v>
      </c>
      <c r="L46" s="341">
        <v>0</v>
      </c>
      <c r="M46" s="341">
        <v>91.7</v>
      </c>
      <c r="N46" s="61">
        <v>73.6</v>
      </c>
      <c r="O46" s="367">
        <v>150.4</v>
      </c>
      <c r="P46" s="326">
        <v>112.5</v>
      </c>
      <c r="Q46" s="326">
        <v>113.5</v>
      </c>
      <c r="R46" s="326">
        <v>100</v>
      </c>
      <c r="S46" s="384">
        <v>73.8</v>
      </c>
      <c r="T46" s="384">
        <v>117.9</v>
      </c>
      <c r="U46" s="384">
        <v>160</v>
      </c>
      <c r="V46" s="492">
        <v>150</v>
      </c>
      <c r="W46" s="492">
        <v>150</v>
      </c>
      <c r="X46" s="492">
        <v>150</v>
      </c>
      <c r="Y46" s="83">
        <f t="shared" si="2"/>
        <v>203.25203252032523</v>
      </c>
      <c r="Z46" s="429" t="s">
        <v>67</v>
      </c>
      <c r="AA46" s="12"/>
    </row>
    <row r="47" spans="1:27" ht="14.25">
      <c r="A47" s="306"/>
      <c r="B47" s="318"/>
      <c r="C47" s="303"/>
      <c r="D47" s="304"/>
      <c r="E47" s="67">
        <v>6112</v>
      </c>
      <c r="F47" s="82">
        <v>5023</v>
      </c>
      <c r="G47" s="42"/>
      <c r="H47" s="40"/>
      <c r="I47" s="41" t="s">
        <v>18</v>
      </c>
      <c r="J47" s="319"/>
      <c r="K47" s="368">
        <v>2757.3</v>
      </c>
      <c r="L47" s="103">
        <v>2801.9</v>
      </c>
      <c r="M47" s="103">
        <v>2872.4</v>
      </c>
      <c r="N47" s="61">
        <v>3044.8</v>
      </c>
      <c r="O47" s="61">
        <v>3189.3</v>
      </c>
      <c r="P47" s="61">
        <v>2691.2</v>
      </c>
      <c r="Q47" s="61">
        <v>2917.7</v>
      </c>
      <c r="R47" s="61">
        <v>3400</v>
      </c>
      <c r="S47" s="385">
        <v>3306</v>
      </c>
      <c r="T47" s="385">
        <v>3267.2</v>
      </c>
      <c r="U47" s="385">
        <v>3390</v>
      </c>
      <c r="V47" s="493">
        <v>3400</v>
      </c>
      <c r="W47" s="484">
        <v>3400</v>
      </c>
      <c r="X47" s="484">
        <v>3400</v>
      </c>
      <c r="Y47" s="83">
        <f t="shared" si="2"/>
        <v>102.84331518451299</v>
      </c>
      <c r="Z47" s="430" t="s">
        <v>93</v>
      </c>
      <c r="AA47" s="12"/>
    </row>
    <row r="48" spans="1:27" ht="14.25">
      <c r="A48" s="308"/>
      <c r="B48" s="307"/>
      <c r="C48" s="303"/>
      <c r="D48" s="304"/>
      <c r="E48" s="67">
        <v>6112</v>
      </c>
      <c r="F48" s="93">
        <v>5031</v>
      </c>
      <c r="G48" s="42"/>
      <c r="H48" s="40"/>
      <c r="I48" s="41" t="s">
        <v>18</v>
      </c>
      <c r="J48" s="319"/>
      <c r="K48" s="369">
        <v>453.5</v>
      </c>
      <c r="L48" s="104">
        <v>504.2</v>
      </c>
      <c r="M48" s="104">
        <v>546.7</v>
      </c>
      <c r="N48" s="90">
        <v>565.5</v>
      </c>
      <c r="O48" s="90">
        <v>628.4</v>
      </c>
      <c r="P48" s="90">
        <v>477.9</v>
      </c>
      <c r="Q48" s="90">
        <v>460.3</v>
      </c>
      <c r="R48" s="90">
        <v>640</v>
      </c>
      <c r="S48" s="380">
        <v>441.1</v>
      </c>
      <c r="T48" s="380">
        <v>459.5</v>
      </c>
      <c r="U48" s="380">
        <v>640</v>
      </c>
      <c r="V48" s="484">
        <v>640</v>
      </c>
      <c r="W48" s="494">
        <v>640</v>
      </c>
      <c r="X48" s="494">
        <v>640</v>
      </c>
      <c r="Y48" s="83">
        <f t="shared" si="2"/>
        <v>145.09181591475854</v>
      </c>
      <c r="Z48" s="430" t="s">
        <v>19</v>
      </c>
      <c r="AA48" s="12"/>
    </row>
    <row r="49" spans="1:27" ht="14.25">
      <c r="A49" s="303"/>
      <c r="B49" s="307"/>
      <c r="C49" s="303"/>
      <c r="D49" s="304"/>
      <c r="E49" s="67">
        <v>6112</v>
      </c>
      <c r="F49" s="93">
        <v>5032</v>
      </c>
      <c r="G49" s="42"/>
      <c r="H49" s="40"/>
      <c r="I49" s="41" t="s">
        <v>18</v>
      </c>
      <c r="J49" s="319"/>
      <c r="K49" s="369">
        <v>167.3</v>
      </c>
      <c r="L49" s="104">
        <v>174.5</v>
      </c>
      <c r="M49" s="104">
        <v>189.3</v>
      </c>
      <c r="N49" s="90">
        <v>213.8</v>
      </c>
      <c r="O49" s="90">
        <v>217.5</v>
      </c>
      <c r="P49" s="90">
        <v>243.9</v>
      </c>
      <c r="Q49" s="90">
        <v>266.4</v>
      </c>
      <c r="R49" s="90">
        <v>300</v>
      </c>
      <c r="S49" s="380">
        <v>238</v>
      </c>
      <c r="T49" s="380">
        <v>295.9</v>
      </c>
      <c r="U49" s="380">
        <v>310</v>
      </c>
      <c r="V49" s="484">
        <v>310</v>
      </c>
      <c r="W49" s="494">
        <v>310</v>
      </c>
      <c r="X49" s="494">
        <v>310</v>
      </c>
      <c r="Y49" s="83">
        <f t="shared" si="2"/>
        <v>130.25210084033614</v>
      </c>
      <c r="Z49" s="430" t="s">
        <v>20</v>
      </c>
      <c r="AA49" s="12"/>
    </row>
    <row r="50" spans="1:27" ht="14.25" hidden="1">
      <c r="A50" s="303"/>
      <c r="B50" s="307"/>
      <c r="C50" s="303"/>
      <c r="D50" s="304"/>
      <c r="E50" s="67">
        <v>6112</v>
      </c>
      <c r="F50" s="82">
        <v>5038</v>
      </c>
      <c r="G50" s="42"/>
      <c r="H50" s="40"/>
      <c r="I50" s="41" t="s">
        <v>18</v>
      </c>
      <c r="J50" s="319"/>
      <c r="K50" s="369">
        <v>6.4</v>
      </c>
      <c r="L50" s="104">
        <v>0</v>
      </c>
      <c r="M50" s="104">
        <v>0</v>
      </c>
      <c r="N50" s="90">
        <v>0</v>
      </c>
      <c r="O50" s="90">
        <v>0</v>
      </c>
      <c r="P50" s="90">
        <v>0</v>
      </c>
      <c r="Q50" s="90"/>
      <c r="R50" s="90">
        <v>0</v>
      </c>
      <c r="S50" s="380">
        <v>0</v>
      </c>
      <c r="T50" s="380"/>
      <c r="U50" s="380"/>
      <c r="V50" s="484"/>
      <c r="W50" s="494"/>
      <c r="X50" s="494"/>
      <c r="Y50" s="83" t="e">
        <f t="shared" si="2"/>
        <v>#DIV/0!</v>
      </c>
      <c r="Z50" s="430" t="s">
        <v>21</v>
      </c>
      <c r="AA50" s="12"/>
    </row>
    <row r="51" spans="1:27" ht="14.25">
      <c r="A51" s="303"/>
      <c r="B51" s="307"/>
      <c r="C51" s="303"/>
      <c r="D51" s="304"/>
      <c r="E51" s="67">
        <v>6112</v>
      </c>
      <c r="F51" s="82">
        <v>5039</v>
      </c>
      <c r="G51" s="42"/>
      <c r="H51" s="40"/>
      <c r="I51" s="41" t="s">
        <v>18</v>
      </c>
      <c r="J51" s="319"/>
      <c r="K51" s="369"/>
      <c r="L51" s="104"/>
      <c r="M51" s="104"/>
      <c r="N51" s="90">
        <v>0</v>
      </c>
      <c r="O51" s="90">
        <v>2.9</v>
      </c>
      <c r="P51" s="90">
        <v>0.9</v>
      </c>
      <c r="Q51" s="90">
        <v>0</v>
      </c>
      <c r="R51" s="90">
        <v>5</v>
      </c>
      <c r="S51" s="380">
        <v>0</v>
      </c>
      <c r="T51" s="380">
        <v>0</v>
      </c>
      <c r="U51" s="380">
        <v>5</v>
      </c>
      <c r="V51" s="484">
        <v>5</v>
      </c>
      <c r="W51" s="484">
        <v>5</v>
      </c>
      <c r="X51" s="484">
        <v>5</v>
      </c>
      <c r="Y51" s="83" t="e">
        <f t="shared" si="2"/>
        <v>#DIV/0!</v>
      </c>
      <c r="Z51" s="430" t="s">
        <v>102</v>
      </c>
      <c r="AA51" s="12"/>
    </row>
    <row r="52" spans="1:27" ht="14.25">
      <c r="A52" s="303"/>
      <c r="B52" s="307"/>
      <c r="C52" s="303"/>
      <c r="D52" s="304"/>
      <c r="E52" s="67">
        <v>6112</v>
      </c>
      <c r="F52" s="82">
        <v>5167</v>
      </c>
      <c r="G52" s="42"/>
      <c r="H52" s="40"/>
      <c r="I52" s="41" t="s">
        <v>18</v>
      </c>
      <c r="J52" s="319"/>
      <c r="K52" s="369"/>
      <c r="L52" s="104"/>
      <c r="M52" s="104"/>
      <c r="N52" s="90">
        <v>0</v>
      </c>
      <c r="O52" s="90">
        <v>11.6</v>
      </c>
      <c r="P52" s="90">
        <v>4.6</v>
      </c>
      <c r="Q52" s="90">
        <v>0</v>
      </c>
      <c r="R52" s="90">
        <v>20</v>
      </c>
      <c r="S52" s="380">
        <v>0</v>
      </c>
      <c r="T52" s="380">
        <v>3.8</v>
      </c>
      <c r="U52" s="380">
        <v>20</v>
      </c>
      <c r="V52" s="484">
        <v>20</v>
      </c>
      <c r="W52" s="484">
        <v>20</v>
      </c>
      <c r="X52" s="484">
        <v>20</v>
      </c>
      <c r="Y52" s="83" t="e">
        <f t="shared" si="2"/>
        <v>#DIV/0!</v>
      </c>
      <c r="Z52" s="430" t="s">
        <v>100</v>
      </c>
      <c r="AA52" s="12"/>
    </row>
    <row r="53" spans="1:27" ht="14.25">
      <c r="A53" s="303"/>
      <c r="B53" s="307"/>
      <c r="C53" s="303"/>
      <c r="D53" s="304"/>
      <c r="E53" s="67">
        <v>6112</v>
      </c>
      <c r="F53" s="82">
        <v>5173</v>
      </c>
      <c r="G53" s="42"/>
      <c r="H53" s="40"/>
      <c r="I53" s="41" t="s">
        <v>18</v>
      </c>
      <c r="J53" s="319"/>
      <c r="K53" s="369">
        <v>135.9</v>
      </c>
      <c r="L53" s="104">
        <v>257.3</v>
      </c>
      <c r="M53" s="104">
        <v>392.5</v>
      </c>
      <c r="N53" s="90">
        <v>304.1</v>
      </c>
      <c r="O53" s="90">
        <v>406</v>
      </c>
      <c r="P53" s="90">
        <v>306.8</v>
      </c>
      <c r="Q53" s="90">
        <v>397.3</v>
      </c>
      <c r="R53" s="90">
        <v>400</v>
      </c>
      <c r="S53" s="380">
        <v>572.5</v>
      </c>
      <c r="T53" s="380">
        <v>190.5</v>
      </c>
      <c r="U53" s="380">
        <v>400</v>
      </c>
      <c r="V53" s="484">
        <v>400</v>
      </c>
      <c r="W53" s="484">
        <v>400</v>
      </c>
      <c r="X53" s="484">
        <v>400</v>
      </c>
      <c r="Y53" s="83">
        <f t="shared" si="2"/>
        <v>69.86899563318777</v>
      </c>
      <c r="Z53" s="430" t="s">
        <v>23</v>
      </c>
      <c r="AA53" s="12"/>
    </row>
    <row r="54" spans="1:27" ht="14.25">
      <c r="A54" s="308"/>
      <c r="B54" s="307"/>
      <c r="C54" s="303"/>
      <c r="D54" s="304"/>
      <c r="E54" s="67">
        <v>6112</v>
      </c>
      <c r="F54" s="82">
        <v>5176</v>
      </c>
      <c r="G54" s="42"/>
      <c r="H54" s="40"/>
      <c r="I54" s="41" t="s">
        <v>18</v>
      </c>
      <c r="J54" s="319"/>
      <c r="K54" s="369">
        <v>0</v>
      </c>
      <c r="L54" s="104">
        <v>0</v>
      </c>
      <c r="M54" s="104">
        <v>0</v>
      </c>
      <c r="N54" s="90">
        <v>1.5</v>
      </c>
      <c r="O54" s="90">
        <v>4.1</v>
      </c>
      <c r="P54" s="90">
        <v>0</v>
      </c>
      <c r="Q54" s="90">
        <v>0</v>
      </c>
      <c r="R54" s="90">
        <v>10</v>
      </c>
      <c r="S54" s="380">
        <v>0</v>
      </c>
      <c r="T54" s="380">
        <v>11</v>
      </c>
      <c r="U54" s="380">
        <v>10</v>
      </c>
      <c r="V54" s="484">
        <v>10</v>
      </c>
      <c r="W54" s="484">
        <v>10</v>
      </c>
      <c r="X54" s="484">
        <v>10</v>
      </c>
      <c r="Y54" s="83" t="e">
        <f t="shared" si="2"/>
        <v>#DIV/0!</v>
      </c>
      <c r="Z54" s="430" t="s">
        <v>24</v>
      </c>
      <c r="AA54" s="12"/>
    </row>
    <row r="55" spans="1:27" ht="14.25">
      <c r="A55" s="308"/>
      <c r="B55" s="307"/>
      <c r="C55" s="303"/>
      <c r="D55" s="304"/>
      <c r="E55" s="69">
        <v>6112</v>
      </c>
      <c r="F55" s="93">
        <v>5179</v>
      </c>
      <c r="G55" s="42"/>
      <c r="H55" s="40"/>
      <c r="I55" s="41" t="s">
        <v>18</v>
      </c>
      <c r="J55" s="319"/>
      <c r="K55" s="369">
        <v>17.1</v>
      </c>
      <c r="L55" s="104">
        <v>18</v>
      </c>
      <c r="M55" s="104">
        <v>28.4</v>
      </c>
      <c r="N55" s="90">
        <v>26.8</v>
      </c>
      <c r="O55" s="90">
        <v>31.6</v>
      </c>
      <c r="P55" s="90">
        <v>25.1</v>
      </c>
      <c r="Q55" s="90">
        <v>27.5</v>
      </c>
      <c r="R55" s="90">
        <v>40</v>
      </c>
      <c r="S55" s="380">
        <v>32.3</v>
      </c>
      <c r="T55" s="380">
        <v>18.4</v>
      </c>
      <c r="U55" s="380">
        <v>40</v>
      </c>
      <c r="V55" s="484">
        <v>40</v>
      </c>
      <c r="W55" s="484">
        <v>40</v>
      </c>
      <c r="X55" s="484">
        <v>40</v>
      </c>
      <c r="Y55" s="83">
        <f t="shared" si="2"/>
        <v>123.8390092879257</v>
      </c>
      <c r="Z55" s="430" t="s">
        <v>25</v>
      </c>
      <c r="AA55" s="12"/>
    </row>
    <row r="56" spans="1:27" ht="14.25">
      <c r="A56" s="308"/>
      <c r="B56" s="307"/>
      <c r="C56" s="303"/>
      <c r="D56" s="304"/>
      <c r="E56" s="69">
        <v>6112</v>
      </c>
      <c r="F56" s="93">
        <v>5499</v>
      </c>
      <c r="G56" s="42"/>
      <c r="H56" s="40"/>
      <c r="I56" s="41" t="s">
        <v>18</v>
      </c>
      <c r="J56" s="319"/>
      <c r="K56" s="369">
        <v>4</v>
      </c>
      <c r="L56" s="104">
        <v>0</v>
      </c>
      <c r="M56" s="104">
        <v>8.8</v>
      </c>
      <c r="N56" s="90">
        <v>13.6</v>
      </c>
      <c r="O56" s="90">
        <v>6.4</v>
      </c>
      <c r="P56" s="90">
        <v>8.1</v>
      </c>
      <c r="Q56" s="90">
        <v>6.6</v>
      </c>
      <c r="R56" s="90">
        <v>15</v>
      </c>
      <c r="S56" s="380">
        <v>6</v>
      </c>
      <c r="T56" s="380">
        <v>0</v>
      </c>
      <c r="U56" s="380">
        <v>3.3</v>
      </c>
      <c r="V56" s="484">
        <v>3.3</v>
      </c>
      <c r="W56" s="484">
        <v>3.3</v>
      </c>
      <c r="X56" s="484">
        <v>3.3</v>
      </c>
      <c r="Y56" s="83">
        <f t="shared" si="2"/>
        <v>54.99999999999999</v>
      </c>
      <c r="Z56" s="430" t="s">
        <v>54</v>
      </c>
      <c r="AA56" s="12"/>
    </row>
    <row r="57" spans="1:27" ht="14.25">
      <c r="A57" s="316"/>
      <c r="B57" s="317"/>
      <c r="C57" s="303"/>
      <c r="D57" s="304"/>
      <c r="E57" s="99"/>
      <c r="F57" s="32"/>
      <c r="G57" s="33"/>
      <c r="H57" s="38"/>
      <c r="I57" s="70"/>
      <c r="J57" s="33"/>
      <c r="K57" s="91"/>
      <c r="L57" s="105"/>
      <c r="M57" s="105"/>
      <c r="N57" s="90"/>
      <c r="O57" s="90"/>
      <c r="P57" s="90"/>
      <c r="Q57" s="90"/>
      <c r="R57" s="90"/>
      <c r="S57" s="380"/>
      <c r="T57" s="380"/>
      <c r="U57" s="380"/>
      <c r="V57" s="484"/>
      <c r="W57" s="484"/>
      <c r="X57" s="484"/>
      <c r="Y57" s="83"/>
      <c r="Z57" s="430"/>
      <c r="AA57" s="12"/>
    </row>
    <row r="58" spans="1:27" ht="15" thickBot="1">
      <c r="A58" s="328"/>
      <c r="B58" s="329"/>
      <c r="C58" s="303"/>
      <c r="D58" s="304"/>
      <c r="E58" s="99"/>
      <c r="F58" s="32"/>
      <c r="G58" s="33"/>
      <c r="H58" s="34"/>
      <c r="I58" s="35"/>
      <c r="J58" s="33"/>
      <c r="K58" s="60"/>
      <c r="L58" s="106"/>
      <c r="M58" s="106"/>
      <c r="N58" s="60"/>
      <c r="O58" s="60"/>
      <c r="P58" s="60"/>
      <c r="Q58" s="60"/>
      <c r="R58" s="60"/>
      <c r="S58" s="386"/>
      <c r="T58" s="386"/>
      <c r="U58" s="386"/>
      <c r="V58" s="495"/>
      <c r="W58" s="495"/>
      <c r="X58" s="495"/>
      <c r="Y58" s="94"/>
      <c r="Z58" s="430"/>
      <c r="AA58" s="12"/>
    </row>
    <row r="59" spans="1:27" s="364" customFormat="1" ht="25.5" customHeight="1" thickBot="1">
      <c r="A59" s="63"/>
      <c r="B59" s="64"/>
      <c r="C59" s="62"/>
      <c r="D59" s="62"/>
      <c r="E59" s="81"/>
      <c r="F59" s="65"/>
      <c r="G59" s="62"/>
      <c r="H59" s="62"/>
      <c r="I59" s="62"/>
      <c r="J59" s="65"/>
      <c r="K59" s="66">
        <f>SUM(K45:K58)</f>
        <v>3541.5000000000005</v>
      </c>
      <c r="L59" s="66">
        <f aca="true" t="shared" si="3" ref="L59:X60">SUM(L45:L58)</f>
        <v>3755.9</v>
      </c>
      <c r="M59" s="66">
        <f t="shared" si="3"/>
        <v>4129.8</v>
      </c>
      <c r="N59" s="66">
        <f t="shared" si="3"/>
        <v>4245.000000000001</v>
      </c>
      <c r="O59" s="66">
        <f t="shared" si="3"/>
        <v>4656.5</v>
      </c>
      <c r="P59" s="66">
        <f t="shared" si="3"/>
        <v>3873.7</v>
      </c>
      <c r="Q59" s="66">
        <f>SUM(Q45:Q58)</f>
        <v>4189.3</v>
      </c>
      <c r="R59" s="66">
        <f>SUM(R45:R58)</f>
        <v>4940</v>
      </c>
      <c r="S59" s="66">
        <f>SUM(S45:S58)</f>
        <v>4669.7</v>
      </c>
      <c r="T59" s="66">
        <f>SUM(T45:T58)</f>
        <v>4364.2</v>
      </c>
      <c r="U59" s="66">
        <f>SUM(U45:U58)</f>
        <v>4988.3</v>
      </c>
      <c r="V59" s="496">
        <f t="shared" si="3"/>
        <v>4988.3</v>
      </c>
      <c r="W59" s="496">
        <f t="shared" si="3"/>
        <v>4988.3</v>
      </c>
      <c r="X59" s="496">
        <f t="shared" si="3"/>
        <v>4988.3</v>
      </c>
      <c r="Y59" s="75">
        <f>+V59/S59*100</f>
        <v>106.82270809687991</v>
      </c>
      <c r="Z59" s="431" t="s">
        <v>81</v>
      </c>
      <c r="AA59" s="13"/>
    </row>
    <row r="60" spans="1:27" s="364" customFormat="1" ht="25.5" customHeight="1" thickBot="1">
      <c r="A60" s="63"/>
      <c r="B60" s="64"/>
      <c r="C60" s="62"/>
      <c r="D60" s="62"/>
      <c r="E60" s="81"/>
      <c r="F60" s="65"/>
      <c r="G60" s="62"/>
      <c r="H60" s="62"/>
      <c r="I60" s="62"/>
      <c r="J60" s="65"/>
      <c r="K60" s="66">
        <f>SUM(K46:K59)</f>
        <v>7083.000000000001</v>
      </c>
      <c r="L60" s="66">
        <f t="shared" si="3"/>
        <v>7511.8</v>
      </c>
      <c r="M60" s="66">
        <f t="shared" si="3"/>
        <v>8259.6</v>
      </c>
      <c r="N60" s="66">
        <f t="shared" si="3"/>
        <v>8488.7</v>
      </c>
      <c r="O60" s="66">
        <f t="shared" si="3"/>
        <v>9304.7</v>
      </c>
      <c r="P60" s="66">
        <f t="shared" si="3"/>
        <v>7744.7</v>
      </c>
      <c r="Q60" s="66">
        <f>SUM(Q46:Q59)</f>
        <v>8378.6</v>
      </c>
      <c r="R60" s="66">
        <f>SUM(R46:R59)</f>
        <v>9870</v>
      </c>
      <c r="S60" s="66">
        <f aca="true" t="shared" si="4" ref="S60:X60">SUM(S44,S59)</f>
        <v>11222.3</v>
      </c>
      <c r="T60" s="66">
        <f t="shared" si="4"/>
        <v>7785.299999999999</v>
      </c>
      <c r="U60" s="66">
        <f t="shared" si="4"/>
        <v>7615.3</v>
      </c>
      <c r="V60" s="496">
        <f t="shared" si="4"/>
        <v>8826.3</v>
      </c>
      <c r="W60" s="496">
        <f t="shared" si="4"/>
        <v>6471.3</v>
      </c>
      <c r="X60" s="496">
        <f t="shared" si="4"/>
        <v>6471.3</v>
      </c>
      <c r="Y60" s="75">
        <f>+V60/S60*100</f>
        <v>78.64965292319756</v>
      </c>
      <c r="Z60" s="431" t="s">
        <v>211</v>
      </c>
      <c r="AA60" s="13"/>
    </row>
    <row r="61" ht="12.75">
      <c r="E61" s="244"/>
    </row>
    <row r="62" ht="12.75">
      <c r="E62" s="244"/>
    </row>
    <row r="63" s="244" customFormat="1" ht="12.75"/>
    <row r="64" spans="8:26" ht="18">
      <c r="H64" s="39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7" ht="14.25">
      <c r="A65" s="20"/>
      <c r="B65" s="20"/>
      <c r="C65" s="20"/>
      <c r="D65" s="20"/>
      <c r="E65" s="20"/>
      <c r="F65" s="20"/>
      <c r="G65" s="20"/>
      <c r="H65" s="20"/>
      <c r="I65" s="22"/>
      <c r="J65" s="20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12"/>
    </row>
    <row r="66" spans="1:27" ht="14.25">
      <c r="A66" s="20"/>
      <c r="B66" s="20"/>
      <c r="C66" s="20"/>
      <c r="D66" s="20"/>
      <c r="E66" s="20"/>
      <c r="F66" s="20"/>
      <c r="G66" s="20"/>
      <c r="H66" s="20"/>
      <c r="I66" s="22"/>
      <c r="J66" s="20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12"/>
    </row>
    <row r="67" spans="1:27" ht="14.25">
      <c r="A67" s="20"/>
      <c r="B67" s="20"/>
      <c r="C67" s="20"/>
      <c r="D67" s="20"/>
      <c r="E67" s="20"/>
      <c r="F67" s="20"/>
      <c r="G67" s="20"/>
      <c r="H67" s="20"/>
      <c r="I67" s="22"/>
      <c r="J67" s="20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12"/>
    </row>
    <row r="68" spans="1:27" ht="14.25">
      <c r="A68" s="20"/>
      <c r="B68" s="20"/>
      <c r="C68" s="20"/>
      <c r="D68" s="20"/>
      <c r="E68" s="20"/>
      <c r="F68" s="20"/>
      <c r="G68" s="20"/>
      <c r="H68" s="20"/>
      <c r="I68" s="22"/>
      <c r="J68" s="20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12"/>
    </row>
    <row r="69" spans="1:27" ht="14.25">
      <c r="A69" s="20"/>
      <c r="B69" s="20"/>
      <c r="C69" s="20"/>
      <c r="D69" s="20"/>
      <c r="E69" s="20"/>
      <c r="F69" s="20"/>
      <c r="G69" s="20"/>
      <c r="H69" s="20"/>
      <c r="I69" s="22"/>
      <c r="J69" s="20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12"/>
    </row>
    <row r="70" spans="1:27" ht="14.25">
      <c r="A70" s="20"/>
      <c r="B70" s="20"/>
      <c r="C70" s="20"/>
      <c r="D70" s="20"/>
      <c r="E70" s="20"/>
      <c r="F70" s="20"/>
      <c r="G70" s="20"/>
      <c r="H70" s="20"/>
      <c r="I70" s="22"/>
      <c r="J70" s="20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12"/>
    </row>
    <row r="71" spans="1:27" ht="14.25">
      <c r="A71" s="20"/>
      <c r="B71" s="20"/>
      <c r="C71" s="20"/>
      <c r="D71" s="20"/>
      <c r="E71" s="20"/>
      <c r="F71" s="20"/>
      <c r="G71" s="20"/>
      <c r="H71" s="20"/>
      <c r="I71" s="22"/>
      <c r="J71" s="20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12"/>
    </row>
    <row r="72" spans="1:27" ht="14.25">
      <c r="A72" s="20"/>
      <c r="B72" s="20"/>
      <c r="C72" s="20"/>
      <c r="D72" s="20"/>
      <c r="E72" s="20"/>
      <c r="F72" s="20"/>
      <c r="G72" s="20"/>
      <c r="H72" s="20"/>
      <c r="I72" s="22"/>
      <c r="J72" s="2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12"/>
    </row>
    <row r="73" spans="1:27" ht="14.25">
      <c r="A73" s="20"/>
      <c r="B73" s="20"/>
      <c r="C73" s="20"/>
      <c r="D73" s="20"/>
      <c r="E73" s="20"/>
      <c r="F73" s="20"/>
      <c r="G73" s="20"/>
      <c r="H73" s="20"/>
      <c r="I73" s="22"/>
      <c r="J73" s="20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12"/>
    </row>
    <row r="74" spans="1:27" ht="14.25">
      <c r="A74" s="20"/>
      <c r="B74" s="20"/>
      <c r="C74" s="20"/>
      <c r="D74" s="20"/>
      <c r="E74" s="20"/>
      <c r="F74" s="20"/>
      <c r="G74" s="20"/>
      <c r="H74" s="20"/>
      <c r="I74" s="22"/>
      <c r="J74" s="20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12"/>
    </row>
    <row r="75" spans="1:27" ht="14.25">
      <c r="A75" s="20"/>
      <c r="B75" s="20"/>
      <c r="C75" s="20"/>
      <c r="D75" s="20"/>
      <c r="E75" s="20"/>
      <c r="F75" s="20"/>
      <c r="G75" s="20"/>
      <c r="H75" s="20"/>
      <c r="I75" s="22"/>
      <c r="J75" s="20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12"/>
    </row>
    <row r="76" spans="1:27" ht="14.25">
      <c r="A76" s="20"/>
      <c r="B76" s="20"/>
      <c r="C76" s="20"/>
      <c r="D76" s="20"/>
      <c r="E76" s="20"/>
      <c r="F76" s="20"/>
      <c r="G76" s="20"/>
      <c r="H76" s="20"/>
      <c r="I76" s="22"/>
      <c r="J76" s="20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12"/>
    </row>
    <row r="77" spans="1:27" ht="14.25">
      <c r="A77" s="20"/>
      <c r="B77" s="20"/>
      <c r="C77" s="20"/>
      <c r="D77" s="20"/>
      <c r="E77" s="20"/>
      <c r="F77" s="20"/>
      <c r="G77" s="20"/>
      <c r="H77" s="20"/>
      <c r="I77" s="22"/>
      <c r="J77" s="20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12"/>
    </row>
    <row r="78" spans="1:27" ht="14.25">
      <c r="A78" s="20"/>
      <c r="B78" s="20"/>
      <c r="C78" s="20"/>
      <c r="D78" s="20"/>
      <c r="E78" s="20"/>
      <c r="F78" s="20"/>
      <c r="G78" s="20"/>
      <c r="H78" s="20"/>
      <c r="I78" s="22"/>
      <c r="J78" s="20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12"/>
    </row>
    <row r="79" spans="1:27" ht="14.25">
      <c r="A79" s="20"/>
      <c r="B79" s="20"/>
      <c r="C79" s="20"/>
      <c r="D79" s="20"/>
      <c r="E79" s="20"/>
      <c r="F79" s="20"/>
      <c r="G79" s="20"/>
      <c r="H79" s="20"/>
      <c r="I79" s="22"/>
      <c r="J79" s="20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12"/>
    </row>
    <row r="80" spans="1:27" ht="14.25">
      <c r="A80" s="20"/>
      <c r="B80" s="20"/>
      <c r="C80" s="20"/>
      <c r="D80" s="20"/>
      <c r="E80" s="20"/>
      <c r="F80" s="20"/>
      <c r="G80" s="20"/>
      <c r="H80" s="20"/>
      <c r="I80" s="22"/>
      <c r="J80" s="20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12"/>
    </row>
    <row r="81" spans="1:27" ht="14.25">
      <c r="A81" s="20"/>
      <c r="B81" s="20"/>
      <c r="C81" s="20"/>
      <c r="D81" s="20"/>
      <c r="E81" s="20"/>
      <c r="F81" s="20"/>
      <c r="G81" s="20"/>
      <c r="H81" s="20"/>
      <c r="I81" s="22"/>
      <c r="J81" s="20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12"/>
    </row>
    <row r="82" spans="1:27" ht="15" thickBot="1">
      <c r="A82" s="20"/>
      <c r="B82" s="20"/>
      <c r="C82" s="20"/>
      <c r="D82" s="20"/>
      <c r="E82" s="20"/>
      <c r="F82" s="20"/>
      <c r="G82" s="20"/>
      <c r="H82" s="20"/>
      <c r="I82" s="22"/>
      <c r="J82" s="20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12"/>
    </row>
    <row r="83" spans="1:27" ht="15" thickBo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13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s="1" customFormat="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7" ht="15.75">
      <c r="A94" s="15"/>
      <c r="B94" s="15"/>
      <c r="C94" s="15"/>
      <c r="D94" s="15"/>
      <c r="E94" s="15"/>
      <c r="F94" s="15"/>
      <c r="G94" s="15"/>
      <c r="H94" s="24"/>
      <c r="I94" s="2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6"/>
    </row>
    <row r="95" spans="1:27" ht="15">
      <c r="A95" s="25"/>
      <c r="B95" s="25"/>
      <c r="C95" s="25"/>
      <c r="D95" s="25"/>
      <c r="E95" s="16"/>
      <c r="F95" s="25"/>
      <c r="G95" s="2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6"/>
    </row>
    <row r="96" spans="1:27" ht="15.75" thickBot="1">
      <c r="A96" s="17"/>
      <c r="B96" s="17"/>
      <c r="C96" s="17"/>
      <c r="D96" s="17"/>
      <c r="E96" s="3"/>
      <c r="F96" s="3"/>
      <c r="G96" s="1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6"/>
    </row>
    <row r="97" spans="1:27" ht="15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8"/>
    </row>
    <row r="98" spans="1:27" ht="16.5" thickBo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9"/>
    </row>
    <row r="99" spans="1:27" ht="16.5" thickBot="1" thickTop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11"/>
    </row>
    <row r="100" spans="1:27" ht="15" thickTop="1">
      <c r="A100" s="21"/>
      <c r="B100" s="21"/>
      <c r="C100" s="21"/>
      <c r="D100" s="21"/>
      <c r="E100" s="20"/>
      <c r="F100" s="20"/>
      <c r="G100" s="21"/>
      <c r="H100" s="20"/>
      <c r="I100" s="22"/>
      <c r="J100" s="21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12"/>
    </row>
    <row r="101" spans="1:27" ht="14.25">
      <c r="A101" s="20"/>
      <c r="B101" s="20"/>
      <c r="C101" s="20"/>
      <c r="D101" s="20"/>
      <c r="E101" s="20"/>
      <c r="F101" s="20"/>
      <c r="G101" s="20"/>
      <c r="H101" s="20"/>
      <c r="I101" s="22"/>
      <c r="J101" s="20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12"/>
    </row>
    <row r="102" spans="1:27" ht="14.25">
      <c r="A102" s="20"/>
      <c r="B102" s="20"/>
      <c r="C102" s="20"/>
      <c r="D102" s="20"/>
      <c r="E102" s="20"/>
      <c r="F102" s="20"/>
      <c r="G102" s="20"/>
      <c r="H102" s="20"/>
      <c r="I102" s="22"/>
      <c r="J102" s="20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12"/>
    </row>
    <row r="103" spans="1:27" ht="14.25">
      <c r="A103" s="20"/>
      <c r="B103" s="20"/>
      <c r="C103" s="20"/>
      <c r="D103" s="20"/>
      <c r="E103" s="20"/>
      <c r="F103" s="20"/>
      <c r="G103" s="20"/>
      <c r="H103" s="20"/>
      <c r="I103" s="22"/>
      <c r="J103" s="20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12"/>
    </row>
    <row r="104" spans="1:27" ht="14.25">
      <c r="A104" s="20"/>
      <c r="B104" s="20"/>
      <c r="C104" s="20"/>
      <c r="D104" s="20"/>
      <c r="E104" s="20"/>
      <c r="F104" s="20"/>
      <c r="G104" s="20"/>
      <c r="H104" s="20"/>
      <c r="I104" s="22"/>
      <c r="J104" s="20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12"/>
    </row>
    <row r="105" spans="1:27" ht="14.25">
      <c r="A105" s="20"/>
      <c r="B105" s="20"/>
      <c r="C105" s="20"/>
      <c r="D105" s="20"/>
      <c r="E105" s="20"/>
      <c r="F105" s="20"/>
      <c r="G105" s="20"/>
      <c r="H105" s="20"/>
      <c r="I105" s="22"/>
      <c r="J105" s="20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12"/>
    </row>
    <row r="106" spans="1:27" ht="14.25">
      <c r="A106" s="20"/>
      <c r="B106" s="20"/>
      <c r="C106" s="20"/>
      <c r="D106" s="20"/>
      <c r="E106" s="20"/>
      <c r="F106" s="20"/>
      <c r="G106" s="20"/>
      <c r="H106" s="20"/>
      <c r="I106" s="22"/>
      <c r="J106" s="20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12"/>
    </row>
    <row r="107" spans="1:27" ht="14.25">
      <c r="A107" s="20"/>
      <c r="B107" s="20"/>
      <c r="C107" s="20"/>
      <c r="D107" s="20"/>
      <c r="E107" s="20"/>
      <c r="F107" s="20"/>
      <c r="G107" s="20"/>
      <c r="H107" s="20"/>
      <c r="I107" s="22"/>
      <c r="J107" s="20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12"/>
    </row>
    <row r="108" spans="1:27" ht="14.25">
      <c r="A108" s="20"/>
      <c r="B108" s="20"/>
      <c r="C108" s="20"/>
      <c r="D108" s="20"/>
      <c r="E108" s="20"/>
      <c r="F108" s="20"/>
      <c r="G108" s="20"/>
      <c r="H108" s="20"/>
      <c r="I108" s="22"/>
      <c r="J108" s="20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12"/>
    </row>
    <row r="109" spans="1:27" ht="14.25">
      <c r="A109" s="20"/>
      <c r="B109" s="20"/>
      <c r="C109" s="20"/>
      <c r="D109" s="20"/>
      <c r="E109" s="20"/>
      <c r="F109" s="20"/>
      <c r="G109" s="20"/>
      <c r="H109" s="20"/>
      <c r="I109" s="22"/>
      <c r="J109" s="20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12"/>
    </row>
    <row r="110" spans="1:27" ht="14.25">
      <c r="A110" s="20"/>
      <c r="B110" s="20"/>
      <c r="C110" s="20"/>
      <c r="D110" s="20"/>
      <c r="E110" s="20"/>
      <c r="F110" s="20"/>
      <c r="G110" s="20"/>
      <c r="H110" s="20"/>
      <c r="I110" s="22"/>
      <c r="J110" s="20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12"/>
    </row>
    <row r="111" spans="1:27" ht="14.25">
      <c r="A111" s="20"/>
      <c r="B111" s="20"/>
      <c r="C111" s="20"/>
      <c r="D111" s="20"/>
      <c r="E111" s="20"/>
      <c r="F111" s="20"/>
      <c r="G111" s="20"/>
      <c r="H111" s="20"/>
      <c r="I111" s="22"/>
      <c r="J111" s="20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12"/>
    </row>
    <row r="112" spans="1:27" ht="14.25">
      <c r="A112" s="20"/>
      <c r="B112" s="20"/>
      <c r="C112" s="20"/>
      <c r="D112" s="20"/>
      <c r="E112" s="20"/>
      <c r="F112" s="20"/>
      <c r="G112" s="20"/>
      <c r="H112" s="20"/>
      <c r="I112" s="22"/>
      <c r="J112" s="20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12"/>
    </row>
    <row r="113" spans="1:27" ht="14.25">
      <c r="A113" s="20"/>
      <c r="B113" s="20"/>
      <c r="C113" s="20"/>
      <c r="D113" s="20"/>
      <c r="E113" s="20"/>
      <c r="F113" s="20"/>
      <c r="G113" s="20"/>
      <c r="H113" s="20"/>
      <c r="I113" s="22"/>
      <c r="J113" s="20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12"/>
    </row>
    <row r="114" spans="1:27" ht="14.25">
      <c r="A114" s="20"/>
      <c r="B114" s="20"/>
      <c r="C114" s="20"/>
      <c r="D114" s="20"/>
      <c r="E114" s="20"/>
      <c r="F114" s="20"/>
      <c r="G114" s="20"/>
      <c r="H114" s="20"/>
      <c r="I114" s="22"/>
      <c r="J114" s="20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12"/>
    </row>
    <row r="115" spans="1:27" ht="14.25">
      <c r="A115" s="20"/>
      <c r="B115" s="20"/>
      <c r="C115" s="20"/>
      <c r="D115" s="20"/>
      <c r="E115" s="20"/>
      <c r="F115" s="20"/>
      <c r="G115" s="20"/>
      <c r="H115" s="20"/>
      <c r="I115" s="22"/>
      <c r="J115" s="20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12"/>
    </row>
    <row r="116" spans="1:27" ht="14.25">
      <c r="A116" s="20"/>
      <c r="B116" s="20"/>
      <c r="C116" s="20"/>
      <c r="D116" s="20"/>
      <c r="E116" s="20"/>
      <c r="F116" s="20"/>
      <c r="G116" s="20"/>
      <c r="H116" s="20"/>
      <c r="I116" s="22"/>
      <c r="J116" s="20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12"/>
    </row>
    <row r="117" spans="1:27" ht="14.25">
      <c r="A117" s="20"/>
      <c r="B117" s="20"/>
      <c r="C117" s="20"/>
      <c r="D117" s="20"/>
      <c r="E117" s="20"/>
      <c r="F117" s="20"/>
      <c r="G117" s="20"/>
      <c r="H117" s="20"/>
      <c r="I117" s="22"/>
      <c r="J117" s="20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12"/>
    </row>
    <row r="118" spans="1:27" ht="14.25">
      <c r="A118" s="20"/>
      <c r="B118" s="20"/>
      <c r="C118" s="20"/>
      <c r="D118" s="20"/>
      <c r="E118" s="20"/>
      <c r="F118" s="20"/>
      <c r="G118" s="20"/>
      <c r="H118" s="20"/>
      <c r="I118" s="22"/>
      <c r="J118" s="20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12"/>
    </row>
    <row r="119" spans="1:27" ht="14.25">
      <c r="A119" s="20"/>
      <c r="B119" s="20"/>
      <c r="C119" s="20"/>
      <c r="D119" s="20"/>
      <c r="E119" s="20"/>
      <c r="F119" s="20"/>
      <c r="G119" s="20"/>
      <c r="H119" s="20"/>
      <c r="I119" s="22"/>
      <c r="J119" s="20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12"/>
    </row>
    <row r="120" spans="1:27" ht="14.25">
      <c r="A120" s="20"/>
      <c r="B120" s="20"/>
      <c r="C120" s="20"/>
      <c r="D120" s="20"/>
      <c r="E120" s="20"/>
      <c r="F120" s="20"/>
      <c r="G120" s="20"/>
      <c r="H120" s="20"/>
      <c r="I120" s="22"/>
      <c r="J120" s="20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12"/>
    </row>
    <row r="121" spans="1:27" ht="14.25">
      <c r="A121" s="20"/>
      <c r="B121" s="20"/>
      <c r="C121" s="20"/>
      <c r="D121" s="20"/>
      <c r="E121" s="20"/>
      <c r="F121" s="20"/>
      <c r="G121" s="20"/>
      <c r="H121" s="20"/>
      <c r="I121" s="22"/>
      <c r="J121" s="20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12"/>
    </row>
    <row r="122" spans="1:27" ht="14.25">
      <c r="A122" s="20"/>
      <c r="B122" s="20"/>
      <c r="C122" s="20"/>
      <c r="D122" s="20"/>
      <c r="E122" s="20"/>
      <c r="F122" s="20"/>
      <c r="G122" s="20"/>
      <c r="H122" s="20"/>
      <c r="I122" s="22"/>
      <c r="J122" s="20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12"/>
    </row>
    <row r="123" spans="1:27" ht="15" thickBot="1">
      <c r="A123" s="20"/>
      <c r="B123" s="20"/>
      <c r="C123" s="20"/>
      <c r="D123" s="20"/>
      <c r="E123" s="20"/>
      <c r="F123" s="20"/>
      <c r="G123" s="20"/>
      <c r="H123" s="20"/>
      <c r="I123" s="22"/>
      <c r="J123" s="20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12"/>
    </row>
    <row r="124" spans="1:27" ht="15" thickBo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13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2"/>
      <c r="B130" s="2"/>
      <c r="C130" s="2"/>
      <c r="D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</sheetData>
  <sheetProtection/>
  <printOptions/>
  <pageMargins left="0.984251968503937" right="0.3937007874015748" top="0.5905511811023623" bottom="0.5905511811023623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1"/>
  <sheetViews>
    <sheetView tabSelected="1" zoomScalePageLayoutView="0" workbookViewId="0" topLeftCell="E1">
      <selection activeCell="V73" sqref="V73"/>
    </sheetView>
  </sheetViews>
  <sheetFormatPr defaultColWidth="9.140625" defaultRowHeight="12.75"/>
  <cols>
    <col min="1" max="2" width="5.8515625" style="176" hidden="1" customWidth="1"/>
    <col min="3" max="3" width="5.7109375" style="176" hidden="1" customWidth="1"/>
    <col min="4" max="4" width="0.2890625" style="176" hidden="1" customWidth="1"/>
    <col min="5" max="5" width="6.7109375" style="176" customWidth="1"/>
    <col min="6" max="6" width="7.7109375" style="176" customWidth="1"/>
    <col min="7" max="7" width="5.7109375" style="176" hidden="1" customWidth="1"/>
    <col min="8" max="8" width="7.57421875" style="176" hidden="1" customWidth="1"/>
    <col min="9" max="9" width="5.7109375" style="176" customWidth="1"/>
    <col min="10" max="10" width="6.8515625" style="176" customWidth="1"/>
    <col min="11" max="12" width="11.7109375" style="176" hidden="1" customWidth="1"/>
    <col min="13" max="13" width="12.421875" style="176" hidden="1" customWidth="1"/>
    <col min="14" max="14" width="12.28125" style="176" hidden="1" customWidth="1"/>
    <col min="15" max="15" width="12.140625" style="176" hidden="1" customWidth="1"/>
    <col min="16" max="16" width="13.140625" style="176" hidden="1" customWidth="1"/>
    <col min="17" max="17" width="13.00390625" style="176" hidden="1" customWidth="1"/>
    <col min="18" max="18" width="12.7109375" style="176" hidden="1" customWidth="1"/>
    <col min="19" max="21" width="12.7109375" style="176" customWidth="1"/>
    <col min="22" max="22" width="13.140625" style="176" customWidth="1"/>
    <col min="23" max="24" width="12.421875" style="176" customWidth="1"/>
    <col min="25" max="25" width="11.8515625" style="176" hidden="1" customWidth="1"/>
    <col min="26" max="26" width="145.28125" style="176" customWidth="1"/>
    <col min="27" max="16384" width="9.140625" style="176" customWidth="1"/>
  </cols>
  <sheetData>
    <row r="1" spans="5:26" s="198" customFormat="1" ht="12.75" customHeight="1">
      <c r="E1" s="218" t="s">
        <v>0</v>
      </c>
      <c r="F1" s="218"/>
      <c r="G1" s="218"/>
      <c r="H1" s="219"/>
      <c r="I1" s="219"/>
      <c r="J1" s="219"/>
      <c r="K1" s="219"/>
      <c r="L1" s="219"/>
      <c r="M1" s="219"/>
      <c r="N1" s="220"/>
      <c r="Z1" s="248" t="s">
        <v>209</v>
      </c>
    </row>
    <row r="2" spans="5:14" s="198" customFormat="1" ht="5.25" customHeight="1">
      <c r="E2" s="218"/>
      <c r="F2" s="218"/>
      <c r="G2" s="218"/>
      <c r="H2" s="219"/>
      <c r="I2" s="219"/>
      <c r="J2" s="219"/>
      <c r="K2" s="219"/>
      <c r="L2" s="219"/>
      <c r="M2" s="219"/>
      <c r="N2" s="220"/>
    </row>
    <row r="3" spans="1:14" s="200" customFormat="1" ht="16.5" thickBot="1">
      <c r="A3" s="199" t="s">
        <v>48</v>
      </c>
      <c r="B3" s="199"/>
      <c r="C3" s="199"/>
      <c r="D3" s="199"/>
      <c r="E3" s="221" t="s">
        <v>208</v>
      </c>
      <c r="F3" s="218"/>
      <c r="G3" s="218"/>
      <c r="H3" s="219"/>
      <c r="I3" s="219"/>
      <c r="J3" s="219"/>
      <c r="K3" s="219"/>
      <c r="L3" s="219"/>
      <c r="M3" s="219"/>
      <c r="N3" s="219"/>
    </row>
    <row r="4" spans="1:26" ht="15.75" hidden="1" thickBot="1">
      <c r="A4" s="201"/>
      <c r="B4" s="201"/>
      <c r="C4" s="201"/>
      <c r="D4" s="201"/>
      <c r="E4" s="200"/>
      <c r="F4" s="200"/>
      <c r="G4" s="201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spans="1:26" ht="12.75">
      <c r="A5" s="177" t="s">
        <v>14</v>
      </c>
      <c r="B5" s="178" t="s">
        <v>16</v>
      </c>
      <c r="C5" s="179" t="s">
        <v>13</v>
      </c>
      <c r="D5" s="180" t="s">
        <v>12</v>
      </c>
      <c r="E5" s="162" t="s">
        <v>1</v>
      </c>
      <c r="F5" s="165" t="s">
        <v>2</v>
      </c>
      <c r="G5" s="165" t="s">
        <v>3</v>
      </c>
      <c r="H5" s="165" t="s">
        <v>4</v>
      </c>
      <c r="I5" s="166" t="s">
        <v>5</v>
      </c>
      <c r="J5" s="166" t="s">
        <v>6</v>
      </c>
      <c r="K5" s="162"/>
      <c r="L5" s="165"/>
      <c r="M5" s="164"/>
      <c r="N5" s="165" t="s">
        <v>98</v>
      </c>
      <c r="O5" s="165" t="s">
        <v>98</v>
      </c>
      <c r="P5" s="165" t="s">
        <v>98</v>
      </c>
      <c r="Q5" s="401" t="s">
        <v>98</v>
      </c>
      <c r="R5" s="242" t="s">
        <v>49</v>
      </c>
      <c r="S5" s="165" t="s">
        <v>98</v>
      </c>
      <c r="T5" s="165" t="s">
        <v>98</v>
      </c>
      <c r="U5" s="165" t="s">
        <v>124</v>
      </c>
      <c r="V5" s="468" t="s">
        <v>49</v>
      </c>
      <c r="W5" s="468" t="s">
        <v>49</v>
      </c>
      <c r="X5" s="468" t="s">
        <v>49</v>
      </c>
      <c r="Y5" s="402" t="s">
        <v>50</v>
      </c>
      <c r="Z5" s="398" t="s">
        <v>17</v>
      </c>
    </row>
    <row r="6" spans="1:26" ht="13.5" thickBot="1">
      <c r="A6" s="181"/>
      <c r="B6" s="182" t="s">
        <v>15</v>
      </c>
      <c r="C6" s="183"/>
      <c r="D6" s="184"/>
      <c r="E6" s="171" t="s">
        <v>7</v>
      </c>
      <c r="F6" s="174"/>
      <c r="G6" s="174"/>
      <c r="H6" s="174"/>
      <c r="I6" s="175"/>
      <c r="J6" s="175"/>
      <c r="K6" s="171">
        <v>2003</v>
      </c>
      <c r="L6" s="174">
        <v>2004</v>
      </c>
      <c r="M6" s="173">
        <v>2005</v>
      </c>
      <c r="N6" s="174">
        <v>2006</v>
      </c>
      <c r="O6" s="174">
        <v>2007</v>
      </c>
      <c r="P6" s="174">
        <v>2008</v>
      </c>
      <c r="Q6" s="403">
        <v>2009</v>
      </c>
      <c r="R6" s="243">
        <v>2010</v>
      </c>
      <c r="S6" s="174">
        <v>2010</v>
      </c>
      <c r="T6" s="174">
        <v>2011</v>
      </c>
      <c r="U6" s="174">
        <v>2012</v>
      </c>
      <c r="V6" s="469">
        <v>2013</v>
      </c>
      <c r="W6" s="469">
        <v>2014</v>
      </c>
      <c r="X6" s="469">
        <v>2015</v>
      </c>
      <c r="Y6" s="404" t="s">
        <v>121</v>
      </c>
      <c r="Z6" s="400"/>
    </row>
    <row r="7" spans="1:26" ht="13.5" thickTop="1">
      <c r="A7" s="185"/>
      <c r="B7" s="186"/>
      <c r="C7" s="187"/>
      <c r="D7" s="188"/>
      <c r="E7" s="141">
        <v>6171</v>
      </c>
      <c r="F7" s="49">
        <v>5011</v>
      </c>
      <c r="G7" s="48"/>
      <c r="H7" s="49"/>
      <c r="I7" s="50" t="s">
        <v>18</v>
      </c>
      <c r="J7" s="119">
        <v>218</v>
      </c>
      <c r="K7" s="123">
        <v>41324.3</v>
      </c>
      <c r="L7" s="72">
        <v>39221</v>
      </c>
      <c r="M7" s="72">
        <v>38652.6</v>
      </c>
      <c r="N7" s="72">
        <v>42294.4</v>
      </c>
      <c r="O7" s="72">
        <v>43896.9</v>
      </c>
      <c r="P7" s="72">
        <v>46727.9</v>
      </c>
      <c r="Q7" s="142">
        <v>50999.2</v>
      </c>
      <c r="R7" s="230">
        <v>48960</v>
      </c>
      <c r="S7" s="230">
        <v>48962.7</v>
      </c>
      <c r="T7" s="230">
        <v>50210</v>
      </c>
      <c r="U7" s="230">
        <f>55923.2-4200</f>
        <v>51723.2</v>
      </c>
      <c r="V7" s="497">
        <v>50500</v>
      </c>
      <c r="W7" s="497">
        <v>50000</v>
      </c>
      <c r="X7" s="497">
        <v>50000</v>
      </c>
      <c r="Y7" s="238">
        <f>+V7/S7*100</f>
        <v>103.13973698345885</v>
      </c>
      <c r="Z7" s="59" t="s">
        <v>173</v>
      </c>
    </row>
    <row r="8" spans="1:26" ht="12.75">
      <c r="A8" s="187"/>
      <c r="B8" s="189"/>
      <c r="C8" s="187"/>
      <c r="D8" s="188"/>
      <c r="E8" s="68">
        <v>6171</v>
      </c>
      <c r="F8" s="45">
        <v>5019</v>
      </c>
      <c r="G8" s="51"/>
      <c r="H8" s="52"/>
      <c r="I8" s="53" t="s">
        <v>18</v>
      </c>
      <c r="J8" s="119">
        <v>218</v>
      </c>
      <c r="K8" s="124">
        <v>4.7</v>
      </c>
      <c r="L8" s="73">
        <v>0.5</v>
      </c>
      <c r="M8" s="73">
        <v>0</v>
      </c>
      <c r="N8" s="73">
        <v>0.3</v>
      </c>
      <c r="O8" s="73">
        <v>0</v>
      </c>
      <c r="P8" s="149">
        <v>0</v>
      </c>
      <c r="Q8" s="143">
        <v>0</v>
      </c>
      <c r="R8" s="231">
        <v>10</v>
      </c>
      <c r="S8" s="231">
        <v>0</v>
      </c>
      <c r="T8" s="231">
        <v>0</v>
      </c>
      <c r="U8" s="231">
        <v>0</v>
      </c>
      <c r="V8" s="498">
        <v>10</v>
      </c>
      <c r="W8" s="498">
        <v>10</v>
      </c>
      <c r="X8" s="498">
        <v>10</v>
      </c>
      <c r="Y8" s="238" t="e">
        <f aca="true" t="shared" si="0" ref="Y8:Y74">+V8/S8*100</f>
        <v>#DIV/0!</v>
      </c>
      <c r="Z8" s="59" t="s">
        <v>46</v>
      </c>
    </row>
    <row r="9" spans="1:26" ht="12.75">
      <c r="A9" s="190"/>
      <c r="B9" s="189"/>
      <c r="C9" s="187"/>
      <c r="D9" s="188"/>
      <c r="E9" s="68">
        <v>6171</v>
      </c>
      <c r="F9" s="45">
        <v>5021</v>
      </c>
      <c r="G9" s="44"/>
      <c r="H9" s="45"/>
      <c r="I9" s="46" t="s">
        <v>18</v>
      </c>
      <c r="J9" s="119">
        <v>218</v>
      </c>
      <c r="K9" s="125">
        <v>192</v>
      </c>
      <c r="L9" s="74">
        <v>190.5</v>
      </c>
      <c r="M9" s="74">
        <v>252.6</v>
      </c>
      <c r="N9" s="74">
        <v>478.7</v>
      </c>
      <c r="O9" s="74">
        <v>418.9</v>
      </c>
      <c r="P9" s="74">
        <v>440.5</v>
      </c>
      <c r="Q9" s="142">
        <v>401.8</v>
      </c>
      <c r="R9" s="230">
        <v>520</v>
      </c>
      <c r="S9" s="230">
        <v>467.7</v>
      </c>
      <c r="T9" s="230">
        <v>702.9</v>
      </c>
      <c r="U9" s="230">
        <v>1094</v>
      </c>
      <c r="V9" s="497">
        <v>1800</v>
      </c>
      <c r="W9" s="497">
        <v>1000</v>
      </c>
      <c r="X9" s="497">
        <v>1000</v>
      </c>
      <c r="Y9" s="238">
        <f t="shared" si="0"/>
        <v>384.86209108402824</v>
      </c>
      <c r="Z9" s="59" t="s">
        <v>198</v>
      </c>
    </row>
    <row r="10" spans="1:26" ht="12.75">
      <c r="A10" s="190"/>
      <c r="B10" s="189"/>
      <c r="C10" s="187"/>
      <c r="D10" s="188"/>
      <c r="E10" s="68">
        <v>6171</v>
      </c>
      <c r="F10" s="45">
        <v>5024</v>
      </c>
      <c r="G10" s="44"/>
      <c r="H10" s="45"/>
      <c r="I10" s="46" t="s">
        <v>18</v>
      </c>
      <c r="J10" s="119">
        <v>218</v>
      </c>
      <c r="K10" s="125">
        <v>106.4</v>
      </c>
      <c r="L10" s="74">
        <v>0</v>
      </c>
      <c r="M10" s="74">
        <v>0</v>
      </c>
      <c r="N10" s="74">
        <v>75</v>
      </c>
      <c r="O10" s="74">
        <v>732.6</v>
      </c>
      <c r="P10" s="72">
        <v>0</v>
      </c>
      <c r="Q10" s="142">
        <v>0</v>
      </c>
      <c r="R10" s="230">
        <v>0</v>
      </c>
      <c r="S10" s="230">
        <v>0</v>
      </c>
      <c r="T10" s="230">
        <v>814</v>
      </c>
      <c r="U10" s="230">
        <v>0</v>
      </c>
      <c r="V10" s="497">
        <v>0</v>
      </c>
      <c r="W10" s="497">
        <v>0</v>
      </c>
      <c r="X10" s="497">
        <v>0</v>
      </c>
      <c r="Y10" s="238" t="e">
        <f t="shared" si="0"/>
        <v>#DIV/0!</v>
      </c>
      <c r="Z10" s="59" t="s">
        <v>55</v>
      </c>
    </row>
    <row r="11" spans="1:26" ht="12.75">
      <c r="A11" s="190"/>
      <c r="B11" s="189"/>
      <c r="C11" s="187"/>
      <c r="D11" s="188"/>
      <c r="E11" s="68">
        <v>6171</v>
      </c>
      <c r="F11" s="45">
        <v>5029</v>
      </c>
      <c r="G11" s="51"/>
      <c r="H11" s="52"/>
      <c r="I11" s="53" t="s">
        <v>18</v>
      </c>
      <c r="J11" s="119">
        <v>218</v>
      </c>
      <c r="K11" s="126">
        <v>0</v>
      </c>
      <c r="L11" s="73">
        <v>6.6</v>
      </c>
      <c r="M11" s="73">
        <v>0</v>
      </c>
      <c r="N11" s="73">
        <v>0</v>
      </c>
      <c r="O11" s="73">
        <v>0</v>
      </c>
      <c r="P11" s="149">
        <v>0</v>
      </c>
      <c r="Q11" s="143">
        <v>0</v>
      </c>
      <c r="R11" s="231">
        <v>10</v>
      </c>
      <c r="S11" s="231">
        <v>0</v>
      </c>
      <c r="T11" s="231">
        <v>0</v>
      </c>
      <c r="U11" s="231">
        <v>0</v>
      </c>
      <c r="V11" s="498">
        <v>10</v>
      </c>
      <c r="W11" s="498">
        <v>10</v>
      </c>
      <c r="X11" s="498">
        <v>10</v>
      </c>
      <c r="Y11" s="238" t="e">
        <f t="shared" si="0"/>
        <v>#DIV/0!</v>
      </c>
      <c r="Z11" s="59" t="s">
        <v>61</v>
      </c>
    </row>
    <row r="12" spans="1:26" ht="12.75">
      <c r="A12" s="187"/>
      <c r="B12" s="189"/>
      <c r="C12" s="187"/>
      <c r="D12" s="188"/>
      <c r="E12" s="68">
        <v>6171</v>
      </c>
      <c r="F12" s="44">
        <v>5031</v>
      </c>
      <c r="G12" s="44"/>
      <c r="H12" s="45"/>
      <c r="I12" s="46" t="s">
        <v>18</v>
      </c>
      <c r="J12" s="119">
        <v>218</v>
      </c>
      <c r="K12" s="125">
        <v>10819.6</v>
      </c>
      <c r="L12" s="74">
        <v>10566</v>
      </c>
      <c r="M12" s="74">
        <v>10130.4</v>
      </c>
      <c r="N12" s="74">
        <v>11229.6</v>
      </c>
      <c r="O12" s="74">
        <v>11640.6</v>
      </c>
      <c r="P12" s="72">
        <v>12375.7</v>
      </c>
      <c r="Q12" s="142">
        <v>12425.4</v>
      </c>
      <c r="R12" s="230">
        <v>11900</v>
      </c>
      <c r="S12" s="230">
        <v>12363.3</v>
      </c>
      <c r="T12" s="230">
        <v>12788.2</v>
      </c>
      <c r="U12" s="230">
        <f>14523.6-1092</f>
        <v>13431.6</v>
      </c>
      <c r="V12" s="497">
        <v>13100</v>
      </c>
      <c r="W12" s="497">
        <v>13000</v>
      </c>
      <c r="X12" s="497">
        <v>13000</v>
      </c>
      <c r="Y12" s="238">
        <f t="shared" si="0"/>
        <v>105.95876505463752</v>
      </c>
      <c r="Z12" s="59" t="s">
        <v>19</v>
      </c>
    </row>
    <row r="13" spans="1:26" ht="12.75">
      <c r="A13" s="187"/>
      <c r="B13" s="189"/>
      <c r="C13" s="187"/>
      <c r="D13" s="188"/>
      <c r="E13" s="68">
        <v>6171</v>
      </c>
      <c r="F13" s="44">
        <v>5032</v>
      </c>
      <c r="G13" s="44"/>
      <c r="H13" s="45"/>
      <c r="I13" s="46" t="s">
        <v>18</v>
      </c>
      <c r="J13" s="119">
        <v>218</v>
      </c>
      <c r="K13" s="125">
        <v>3737.3</v>
      </c>
      <c r="L13" s="74">
        <v>3261.3</v>
      </c>
      <c r="M13" s="74">
        <v>3522</v>
      </c>
      <c r="N13" s="74">
        <v>3887.2</v>
      </c>
      <c r="O13" s="74">
        <v>4029.4</v>
      </c>
      <c r="P13" s="72">
        <v>4283.9</v>
      </c>
      <c r="Q13" s="142">
        <v>4641.8</v>
      </c>
      <c r="R13" s="230">
        <v>4480</v>
      </c>
      <c r="S13" s="230">
        <v>4478.5</v>
      </c>
      <c r="T13" s="230">
        <v>4606.8</v>
      </c>
      <c r="U13" s="230">
        <f>5039.6-378</f>
        <v>4661.6</v>
      </c>
      <c r="V13" s="497">
        <v>4650</v>
      </c>
      <c r="W13" s="497">
        <v>4500</v>
      </c>
      <c r="X13" s="497">
        <v>4500</v>
      </c>
      <c r="Y13" s="238">
        <f t="shared" si="0"/>
        <v>103.82940716757842</v>
      </c>
      <c r="Z13" s="59" t="s">
        <v>20</v>
      </c>
    </row>
    <row r="14" spans="1:26" ht="12.75">
      <c r="A14" s="190"/>
      <c r="B14" s="189"/>
      <c r="C14" s="187"/>
      <c r="D14" s="188"/>
      <c r="E14" s="68">
        <v>6171</v>
      </c>
      <c r="F14" s="45">
        <v>5038</v>
      </c>
      <c r="G14" s="44"/>
      <c r="H14" s="45"/>
      <c r="I14" s="46" t="s">
        <v>18</v>
      </c>
      <c r="J14" s="119">
        <v>218</v>
      </c>
      <c r="K14" s="125">
        <v>150.1</v>
      </c>
      <c r="L14" s="74">
        <v>215.2</v>
      </c>
      <c r="M14" s="74">
        <v>209</v>
      </c>
      <c r="N14" s="74">
        <v>235.7</v>
      </c>
      <c r="O14" s="74">
        <v>232.9</v>
      </c>
      <c r="P14" s="72">
        <v>241.8</v>
      </c>
      <c r="Q14" s="142">
        <v>253.1</v>
      </c>
      <c r="R14" s="230">
        <v>296</v>
      </c>
      <c r="S14" s="230">
        <v>285.9</v>
      </c>
      <c r="T14" s="230">
        <v>265.6</v>
      </c>
      <c r="U14" s="230">
        <v>300</v>
      </c>
      <c r="V14" s="497">
        <v>300</v>
      </c>
      <c r="W14" s="497">
        <v>300</v>
      </c>
      <c r="X14" s="497">
        <v>300</v>
      </c>
      <c r="Y14" s="238">
        <f t="shared" si="0"/>
        <v>104.93179433368311</v>
      </c>
      <c r="Z14" s="59" t="s">
        <v>21</v>
      </c>
    </row>
    <row r="15" spans="1:26" ht="12.75" hidden="1">
      <c r="A15" s="187"/>
      <c r="B15" s="189"/>
      <c r="C15" s="187"/>
      <c r="D15" s="188"/>
      <c r="E15" s="68">
        <v>6171</v>
      </c>
      <c r="F15" s="45">
        <v>5131</v>
      </c>
      <c r="G15" s="47"/>
      <c r="H15" s="45"/>
      <c r="I15" s="46" t="s">
        <v>18</v>
      </c>
      <c r="J15" s="119">
        <v>19218</v>
      </c>
      <c r="K15" s="127">
        <v>15.2</v>
      </c>
      <c r="L15" s="109">
        <v>8.8</v>
      </c>
      <c r="M15" s="109">
        <v>2.7</v>
      </c>
      <c r="N15" s="109">
        <v>0</v>
      </c>
      <c r="O15" s="109">
        <v>0</v>
      </c>
      <c r="P15" s="109">
        <v>0</v>
      </c>
      <c r="Q15" s="144"/>
      <c r="R15" s="232">
        <v>0</v>
      </c>
      <c r="S15" s="232"/>
      <c r="T15" s="232"/>
      <c r="U15" s="232"/>
      <c r="V15" s="499"/>
      <c r="W15" s="499"/>
      <c r="X15" s="499"/>
      <c r="Y15" s="238" t="e">
        <f t="shared" si="0"/>
        <v>#DIV/0!</v>
      </c>
      <c r="Z15" s="59" t="s">
        <v>45</v>
      </c>
    </row>
    <row r="16" spans="1:26" ht="12.75">
      <c r="A16" s="187"/>
      <c r="B16" s="189"/>
      <c r="C16" s="187"/>
      <c r="D16" s="188"/>
      <c r="E16" s="68">
        <v>6171</v>
      </c>
      <c r="F16" s="44">
        <v>5132</v>
      </c>
      <c r="G16" s="44"/>
      <c r="H16" s="45"/>
      <c r="I16" s="46" t="s">
        <v>18</v>
      </c>
      <c r="J16" s="119">
        <v>218</v>
      </c>
      <c r="K16" s="125">
        <v>0.8</v>
      </c>
      <c r="L16" s="74">
        <v>1.5</v>
      </c>
      <c r="M16" s="74">
        <v>4.4</v>
      </c>
      <c r="N16" s="74">
        <v>0</v>
      </c>
      <c r="O16" s="74">
        <v>0.8</v>
      </c>
      <c r="P16" s="72">
        <v>83.2</v>
      </c>
      <c r="Q16" s="142">
        <v>42.6</v>
      </c>
      <c r="R16" s="230">
        <v>10</v>
      </c>
      <c r="S16" s="230">
        <v>5.7</v>
      </c>
      <c r="T16" s="230">
        <v>9.4</v>
      </c>
      <c r="U16" s="230">
        <v>5</v>
      </c>
      <c r="V16" s="497">
        <v>10</v>
      </c>
      <c r="W16" s="497">
        <v>10</v>
      </c>
      <c r="X16" s="497">
        <v>10</v>
      </c>
      <c r="Y16" s="238">
        <f t="shared" si="0"/>
        <v>175.43859649122805</v>
      </c>
      <c r="Z16" s="59" t="s">
        <v>119</v>
      </c>
    </row>
    <row r="17" spans="1:26" ht="12.75">
      <c r="A17" s="187"/>
      <c r="B17" s="189"/>
      <c r="C17" s="187"/>
      <c r="D17" s="188"/>
      <c r="E17" s="68">
        <v>6171</v>
      </c>
      <c r="F17" s="45">
        <v>5133</v>
      </c>
      <c r="G17" s="44"/>
      <c r="H17" s="45"/>
      <c r="I17" s="46" t="s">
        <v>18</v>
      </c>
      <c r="J17" s="119">
        <v>218</v>
      </c>
      <c r="K17" s="125"/>
      <c r="L17" s="74"/>
      <c r="M17" s="74"/>
      <c r="N17" s="74">
        <v>0</v>
      </c>
      <c r="O17" s="74">
        <v>0</v>
      </c>
      <c r="P17" s="72">
        <v>3.5</v>
      </c>
      <c r="Q17" s="142">
        <v>7.4</v>
      </c>
      <c r="R17" s="230">
        <v>10</v>
      </c>
      <c r="S17" s="230">
        <v>0.4</v>
      </c>
      <c r="T17" s="230">
        <v>1.5</v>
      </c>
      <c r="U17" s="230">
        <v>1</v>
      </c>
      <c r="V17" s="497">
        <v>5</v>
      </c>
      <c r="W17" s="497">
        <v>5</v>
      </c>
      <c r="X17" s="497">
        <v>5</v>
      </c>
      <c r="Y17" s="238">
        <f t="shared" si="0"/>
        <v>1250</v>
      </c>
      <c r="Z17" s="59" t="s">
        <v>106</v>
      </c>
    </row>
    <row r="18" spans="1:26" ht="12.75">
      <c r="A18" s="187"/>
      <c r="B18" s="189"/>
      <c r="C18" s="187"/>
      <c r="D18" s="188"/>
      <c r="E18" s="68">
        <v>6171</v>
      </c>
      <c r="F18" s="45">
        <v>5134</v>
      </c>
      <c r="G18" s="47"/>
      <c r="H18" s="45"/>
      <c r="I18" s="46" t="s">
        <v>18</v>
      </c>
      <c r="J18" s="119">
        <v>218</v>
      </c>
      <c r="K18" s="127">
        <v>10.4</v>
      </c>
      <c r="L18" s="74">
        <v>18.1</v>
      </c>
      <c r="M18" s="74">
        <v>12.1</v>
      </c>
      <c r="N18" s="74">
        <v>22.5</v>
      </c>
      <c r="O18" s="74">
        <v>19.2</v>
      </c>
      <c r="P18" s="72">
        <v>12.8</v>
      </c>
      <c r="Q18" s="142">
        <v>20.4</v>
      </c>
      <c r="R18" s="230">
        <v>10</v>
      </c>
      <c r="S18" s="230">
        <v>14.2</v>
      </c>
      <c r="T18" s="230">
        <v>22</v>
      </c>
      <c r="U18" s="230">
        <v>15</v>
      </c>
      <c r="V18" s="497">
        <v>30</v>
      </c>
      <c r="W18" s="497">
        <v>30</v>
      </c>
      <c r="X18" s="497">
        <v>30</v>
      </c>
      <c r="Y18" s="238">
        <f t="shared" si="0"/>
        <v>211.26760563380284</v>
      </c>
      <c r="Z18" s="59" t="s">
        <v>171</v>
      </c>
    </row>
    <row r="19" spans="1:26" ht="12.75">
      <c r="A19" s="187"/>
      <c r="B19" s="189"/>
      <c r="C19" s="187"/>
      <c r="D19" s="188"/>
      <c r="E19" s="68">
        <v>6171</v>
      </c>
      <c r="F19" s="45">
        <v>5136</v>
      </c>
      <c r="G19" s="47"/>
      <c r="H19" s="45"/>
      <c r="I19" s="46" t="s">
        <v>18</v>
      </c>
      <c r="J19" s="119">
        <v>218</v>
      </c>
      <c r="K19" s="127">
        <v>156</v>
      </c>
      <c r="L19" s="109">
        <v>159</v>
      </c>
      <c r="M19" s="109">
        <v>148.6</v>
      </c>
      <c r="N19" s="109">
        <v>211.5</v>
      </c>
      <c r="O19" s="109">
        <v>200.4</v>
      </c>
      <c r="P19" s="109">
        <v>199.1</v>
      </c>
      <c r="Q19" s="144">
        <v>176.7</v>
      </c>
      <c r="R19" s="232">
        <v>200</v>
      </c>
      <c r="S19" s="232">
        <v>143.6</v>
      </c>
      <c r="T19" s="232">
        <v>151</v>
      </c>
      <c r="U19" s="232">
        <v>120</v>
      </c>
      <c r="V19" s="499">
        <v>100</v>
      </c>
      <c r="W19" s="499">
        <v>100</v>
      </c>
      <c r="X19" s="499">
        <v>100</v>
      </c>
      <c r="Y19" s="238">
        <f t="shared" si="0"/>
        <v>69.63788300835655</v>
      </c>
      <c r="Z19" s="59" t="s">
        <v>120</v>
      </c>
    </row>
    <row r="20" spans="1:26" ht="12.75">
      <c r="A20" s="187"/>
      <c r="B20" s="189"/>
      <c r="C20" s="187"/>
      <c r="D20" s="188"/>
      <c r="E20" s="68">
        <v>6171</v>
      </c>
      <c r="F20" s="44">
        <v>5137</v>
      </c>
      <c r="G20" s="44"/>
      <c r="H20" s="45"/>
      <c r="I20" s="46" t="s">
        <v>18</v>
      </c>
      <c r="J20" s="119">
        <v>218</v>
      </c>
      <c r="K20" s="125">
        <v>1235.4</v>
      </c>
      <c r="L20" s="74">
        <v>1485.8</v>
      </c>
      <c r="M20" s="74">
        <v>1374.4</v>
      </c>
      <c r="N20" s="74">
        <v>654.3</v>
      </c>
      <c r="O20" s="74">
        <v>1834</v>
      </c>
      <c r="P20" s="72">
        <v>1280.7</v>
      </c>
      <c r="Q20" s="142">
        <v>924.4</v>
      </c>
      <c r="R20" s="230">
        <v>800</v>
      </c>
      <c r="S20" s="230">
        <v>1235.6</v>
      </c>
      <c r="T20" s="230">
        <v>855.3</v>
      </c>
      <c r="U20" s="230">
        <v>788.4</v>
      </c>
      <c r="V20" s="497">
        <v>700</v>
      </c>
      <c r="W20" s="497">
        <v>500</v>
      </c>
      <c r="X20" s="497">
        <v>500</v>
      </c>
      <c r="Y20" s="238">
        <f t="shared" si="0"/>
        <v>56.65263839430237</v>
      </c>
      <c r="Z20" s="59" t="s">
        <v>197</v>
      </c>
    </row>
    <row r="21" spans="1:26" ht="12.75">
      <c r="A21" s="190"/>
      <c r="B21" s="189"/>
      <c r="C21" s="187"/>
      <c r="D21" s="188"/>
      <c r="E21" s="68">
        <v>6171</v>
      </c>
      <c r="F21" s="44">
        <v>5137</v>
      </c>
      <c r="G21" s="44"/>
      <c r="H21" s="45"/>
      <c r="I21" s="46" t="s">
        <v>18</v>
      </c>
      <c r="J21" s="119">
        <v>1218</v>
      </c>
      <c r="K21" s="128">
        <v>745</v>
      </c>
      <c r="L21" s="74">
        <v>1454.3</v>
      </c>
      <c r="M21" s="74">
        <v>1171</v>
      </c>
      <c r="N21" s="74">
        <v>1172.9</v>
      </c>
      <c r="O21" s="74">
        <v>378.1</v>
      </c>
      <c r="P21" s="72">
        <v>766.1</v>
      </c>
      <c r="Q21" s="142">
        <v>455.9</v>
      </c>
      <c r="R21" s="230">
        <v>900</v>
      </c>
      <c r="S21" s="230">
        <v>1272.1</v>
      </c>
      <c r="T21" s="230">
        <v>290.1</v>
      </c>
      <c r="U21" s="230">
        <v>900</v>
      </c>
      <c r="V21" s="497">
        <v>850</v>
      </c>
      <c r="W21" s="497">
        <v>850</v>
      </c>
      <c r="X21" s="497">
        <v>850</v>
      </c>
      <c r="Y21" s="238">
        <f t="shared" si="0"/>
        <v>66.81864633283547</v>
      </c>
      <c r="Z21" s="59" t="s">
        <v>183</v>
      </c>
    </row>
    <row r="22" spans="1:26" ht="12.75">
      <c r="A22" s="190"/>
      <c r="B22" s="189"/>
      <c r="C22" s="187"/>
      <c r="D22" s="188"/>
      <c r="E22" s="68">
        <v>6171</v>
      </c>
      <c r="F22" s="44">
        <v>5139</v>
      </c>
      <c r="G22" s="44"/>
      <c r="H22" s="45"/>
      <c r="I22" s="46" t="s">
        <v>18</v>
      </c>
      <c r="J22" s="119">
        <v>218</v>
      </c>
      <c r="K22" s="125">
        <v>1919.7</v>
      </c>
      <c r="L22" s="74">
        <v>1500.7</v>
      </c>
      <c r="M22" s="74">
        <v>1443.2</v>
      </c>
      <c r="N22" s="74">
        <v>1526.7</v>
      </c>
      <c r="O22" s="74">
        <v>1598.8</v>
      </c>
      <c r="P22" s="72">
        <v>1758.4</v>
      </c>
      <c r="Q22" s="142">
        <v>1385.6</v>
      </c>
      <c r="R22" s="230">
        <v>1850</v>
      </c>
      <c r="S22" s="230">
        <v>1652</v>
      </c>
      <c r="T22" s="230">
        <v>1571.4</v>
      </c>
      <c r="U22" s="230">
        <v>1250</v>
      </c>
      <c r="V22" s="497">
        <v>1000</v>
      </c>
      <c r="W22" s="497">
        <v>1000</v>
      </c>
      <c r="X22" s="497">
        <v>1000</v>
      </c>
      <c r="Y22" s="238">
        <f t="shared" si="0"/>
        <v>60.53268765133172</v>
      </c>
      <c r="Z22" s="59" t="s">
        <v>188</v>
      </c>
    </row>
    <row r="23" spans="1:26" ht="12.75">
      <c r="A23" s="187"/>
      <c r="B23" s="189"/>
      <c r="C23" s="187"/>
      <c r="D23" s="188"/>
      <c r="E23" s="68">
        <v>6171</v>
      </c>
      <c r="F23" s="44">
        <v>5142</v>
      </c>
      <c r="G23" s="44"/>
      <c r="H23" s="45"/>
      <c r="I23" s="46" t="s">
        <v>18</v>
      </c>
      <c r="J23" s="119">
        <v>218</v>
      </c>
      <c r="K23" s="125">
        <v>0.9</v>
      </c>
      <c r="L23" s="74">
        <v>3.2</v>
      </c>
      <c r="M23" s="74">
        <v>3.5</v>
      </c>
      <c r="N23" s="74">
        <v>29.6</v>
      </c>
      <c r="O23" s="74">
        <v>17</v>
      </c>
      <c r="P23" s="72">
        <v>4.4</v>
      </c>
      <c r="Q23" s="142">
        <v>9</v>
      </c>
      <c r="R23" s="230">
        <v>20</v>
      </c>
      <c r="S23" s="230">
        <v>12.2</v>
      </c>
      <c r="T23" s="230">
        <v>1.6</v>
      </c>
      <c r="U23" s="230">
        <v>5</v>
      </c>
      <c r="V23" s="497">
        <v>20</v>
      </c>
      <c r="W23" s="497">
        <v>20</v>
      </c>
      <c r="X23" s="497">
        <v>20</v>
      </c>
      <c r="Y23" s="238">
        <f t="shared" si="0"/>
        <v>163.9344262295082</v>
      </c>
      <c r="Z23" s="59" t="s">
        <v>22</v>
      </c>
    </row>
    <row r="24" spans="1:26" ht="12.75">
      <c r="A24" s="187"/>
      <c r="B24" s="189"/>
      <c r="C24" s="187"/>
      <c r="D24" s="188"/>
      <c r="E24" s="68">
        <v>6171</v>
      </c>
      <c r="F24" s="44">
        <v>5151</v>
      </c>
      <c r="G24" s="47"/>
      <c r="H24" s="44"/>
      <c r="I24" s="46" t="s">
        <v>18</v>
      </c>
      <c r="J24" s="119">
        <v>218</v>
      </c>
      <c r="K24" s="125">
        <v>121.2</v>
      </c>
      <c r="L24" s="74">
        <v>134.4</v>
      </c>
      <c r="M24" s="74">
        <v>116.5</v>
      </c>
      <c r="N24" s="74">
        <v>136.1</v>
      </c>
      <c r="O24" s="74">
        <v>156.2</v>
      </c>
      <c r="P24" s="72">
        <v>170.7</v>
      </c>
      <c r="Q24" s="142">
        <v>166.5</v>
      </c>
      <c r="R24" s="230">
        <v>190</v>
      </c>
      <c r="S24" s="230">
        <v>177</v>
      </c>
      <c r="T24" s="230">
        <v>243.3</v>
      </c>
      <c r="U24" s="230">
        <v>200</v>
      </c>
      <c r="V24" s="497">
        <v>250</v>
      </c>
      <c r="W24" s="497">
        <v>250</v>
      </c>
      <c r="X24" s="497">
        <v>250</v>
      </c>
      <c r="Y24" s="238">
        <f t="shared" si="0"/>
        <v>141.24293785310735</v>
      </c>
      <c r="Z24" s="59" t="s">
        <v>162</v>
      </c>
    </row>
    <row r="25" spans="1:26" ht="12.75">
      <c r="A25" s="187"/>
      <c r="B25" s="189"/>
      <c r="C25" s="187"/>
      <c r="D25" s="188"/>
      <c r="E25" s="68">
        <v>6171</v>
      </c>
      <c r="F25" s="44">
        <v>5152</v>
      </c>
      <c r="G25" s="154"/>
      <c r="H25" s="49"/>
      <c r="I25" s="46" t="s">
        <v>18</v>
      </c>
      <c r="J25" s="119">
        <v>218</v>
      </c>
      <c r="K25" s="125">
        <v>0</v>
      </c>
      <c r="L25" s="74">
        <v>0</v>
      </c>
      <c r="M25" s="74">
        <v>0</v>
      </c>
      <c r="N25" s="74">
        <v>399.9</v>
      </c>
      <c r="O25" s="74">
        <v>932.2</v>
      </c>
      <c r="P25" s="72">
        <v>840.2</v>
      </c>
      <c r="Q25" s="142">
        <v>949.7</v>
      </c>
      <c r="R25" s="230">
        <v>1200</v>
      </c>
      <c r="S25" s="230">
        <v>1012.2</v>
      </c>
      <c r="T25" s="230">
        <v>1442.6</v>
      </c>
      <c r="U25" s="230">
        <v>1179</v>
      </c>
      <c r="V25" s="497">
        <v>1200</v>
      </c>
      <c r="W25" s="497">
        <v>1200</v>
      </c>
      <c r="X25" s="497">
        <v>1200</v>
      </c>
      <c r="Y25" s="238">
        <f t="shared" si="0"/>
        <v>118.55364552459989</v>
      </c>
      <c r="Z25" s="59" t="s">
        <v>165</v>
      </c>
    </row>
    <row r="26" spans="1:26" ht="12.75" hidden="1">
      <c r="A26" s="187"/>
      <c r="B26" s="189"/>
      <c r="C26" s="187"/>
      <c r="D26" s="188"/>
      <c r="E26" s="68">
        <v>6171</v>
      </c>
      <c r="F26" s="44">
        <v>5153</v>
      </c>
      <c r="G26" s="48"/>
      <c r="H26" s="49"/>
      <c r="I26" s="46" t="s">
        <v>18</v>
      </c>
      <c r="J26" s="119">
        <v>218</v>
      </c>
      <c r="K26" s="129">
        <v>374.8</v>
      </c>
      <c r="L26" s="74">
        <v>776.9</v>
      </c>
      <c r="M26" s="74">
        <v>576.2</v>
      </c>
      <c r="N26" s="74">
        <v>396.9</v>
      </c>
      <c r="O26" s="74">
        <v>0</v>
      </c>
      <c r="P26" s="72">
        <v>0</v>
      </c>
      <c r="Q26" s="142"/>
      <c r="R26" s="230">
        <v>0</v>
      </c>
      <c r="S26" s="230"/>
      <c r="T26" s="230"/>
      <c r="U26" s="230"/>
      <c r="V26" s="497"/>
      <c r="W26" s="497"/>
      <c r="X26" s="497"/>
      <c r="Y26" s="238" t="e">
        <f t="shared" si="0"/>
        <v>#DIV/0!</v>
      </c>
      <c r="Z26" s="59" t="s">
        <v>89</v>
      </c>
    </row>
    <row r="27" spans="1:26" ht="12.75">
      <c r="A27" s="187"/>
      <c r="B27" s="189"/>
      <c r="C27" s="187"/>
      <c r="D27" s="188"/>
      <c r="E27" s="68">
        <v>6171</v>
      </c>
      <c r="F27" s="44">
        <v>5153</v>
      </c>
      <c r="G27" s="48"/>
      <c r="H27" s="49"/>
      <c r="I27" s="46" t="s">
        <v>18</v>
      </c>
      <c r="J27" s="119">
        <v>218</v>
      </c>
      <c r="K27" s="129"/>
      <c r="L27" s="74"/>
      <c r="M27" s="74"/>
      <c r="N27" s="74"/>
      <c r="O27" s="74"/>
      <c r="P27" s="72"/>
      <c r="Q27" s="142">
        <v>0</v>
      </c>
      <c r="R27" s="230"/>
      <c r="S27" s="230">
        <v>0</v>
      </c>
      <c r="T27" s="230">
        <v>2</v>
      </c>
      <c r="U27" s="230">
        <v>3</v>
      </c>
      <c r="V27" s="497">
        <v>0</v>
      </c>
      <c r="W27" s="497">
        <v>0</v>
      </c>
      <c r="X27" s="497">
        <v>0</v>
      </c>
      <c r="Y27" s="238"/>
      <c r="Z27" s="59" t="s">
        <v>166</v>
      </c>
    </row>
    <row r="28" spans="1:26" ht="12.75">
      <c r="A28" s="187"/>
      <c r="B28" s="189"/>
      <c r="C28" s="187"/>
      <c r="D28" s="188"/>
      <c r="E28" s="68">
        <v>6171</v>
      </c>
      <c r="F28" s="44">
        <v>5154</v>
      </c>
      <c r="G28" s="47"/>
      <c r="H28" s="45"/>
      <c r="I28" s="46" t="s">
        <v>18</v>
      </c>
      <c r="J28" s="119">
        <v>218</v>
      </c>
      <c r="K28" s="127">
        <v>578</v>
      </c>
      <c r="L28" s="109">
        <v>632.6</v>
      </c>
      <c r="M28" s="109">
        <v>472.9</v>
      </c>
      <c r="N28" s="109">
        <v>698.9</v>
      </c>
      <c r="O28" s="109">
        <v>1182.5</v>
      </c>
      <c r="P28" s="150">
        <v>1046.3</v>
      </c>
      <c r="Q28" s="144">
        <v>1624.7</v>
      </c>
      <c r="R28" s="232">
        <v>1350</v>
      </c>
      <c r="S28" s="232">
        <f>1260.5+3.2</f>
        <v>1263.7</v>
      </c>
      <c r="T28" s="232">
        <v>1428.6</v>
      </c>
      <c r="U28" s="232">
        <v>1867</v>
      </c>
      <c r="V28" s="499">
        <v>1800</v>
      </c>
      <c r="W28" s="499">
        <v>1900</v>
      </c>
      <c r="X28" s="499">
        <v>2000</v>
      </c>
      <c r="Y28" s="238">
        <f t="shared" si="0"/>
        <v>142.43886998496478</v>
      </c>
      <c r="Z28" s="59" t="s">
        <v>163</v>
      </c>
    </row>
    <row r="29" spans="1:26" ht="12.75">
      <c r="A29" s="187"/>
      <c r="B29" s="189"/>
      <c r="C29" s="187"/>
      <c r="D29" s="188"/>
      <c r="E29" s="68">
        <v>6171</v>
      </c>
      <c r="F29" s="44">
        <v>5156</v>
      </c>
      <c r="G29" s="47"/>
      <c r="H29" s="45"/>
      <c r="I29" s="46" t="s">
        <v>18</v>
      </c>
      <c r="J29" s="119">
        <v>218</v>
      </c>
      <c r="K29" s="127">
        <v>164.2</v>
      </c>
      <c r="L29" s="109">
        <v>195.8</v>
      </c>
      <c r="M29" s="109">
        <v>164.7</v>
      </c>
      <c r="N29" s="109">
        <v>187.1</v>
      </c>
      <c r="O29" s="109">
        <v>146.1</v>
      </c>
      <c r="P29" s="150">
        <f>213.4+4.5</f>
        <v>217.9</v>
      </c>
      <c r="Q29" s="144">
        <v>184.6</v>
      </c>
      <c r="R29" s="232">
        <v>220</v>
      </c>
      <c r="S29" s="232">
        <v>202.8</v>
      </c>
      <c r="T29" s="232">
        <v>248</v>
      </c>
      <c r="U29" s="232">
        <v>300</v>
      </c>
      <c r="V29" s="499">
        <v>300</v>
      </c>
      <c r="W29" s="499">
        <v>300</v>
      </c>
      <c r="X29" s="499">
        <v>300</v>
      </c>
      <c r="Y29" s="238">
        <f t="shared" si="0"/>
        <v>147.92899408284023</v>
      </c>
      <c r="Z29" s="59" t="s">
        <v>164</v>
      </c>
    </row>
    <row r="30" spans="1:26" ht="12.75">
      <c r="A30" s="187"/>
      <c r="B30" s="189"/>
      <c r="C30" s="187"/>
      <c r="D30" s="188"/>
      <c r="E30" s="68">
        <v>6171</v>
      </c>
      <c r="F30" s="44">
        <v>5161</v>
      </c>
      <c r="G30" s="44"/>
      <c r="H30" s="45"/>
      <c r="I30" s="46" t="s">
        <v>18</v>
      </c>
      <c r="J30" s="119">
        <v>218</v>
      </c>
      <c r="K30" s="128">
        <v>5306.4</v>
      </c>
      <c r="L30" s="74">
        <v>3270.8</v>
      </c>
      <c r="M30" s="74">
        <v>2683.4</v>
      </c>
      <c r="N30" s="74">
        <v>2624.8</v>
      </c>
      <c r="O30" s="74">
        <v>2067.1</v>
      </c>
      <c r="P30" s="72">
        <v>2435.7</v>
      </c>
      <c r="Q30" s="142">
        <v>2711.7</v>
      </c>
      <c r="R30" s="230">
        <v>3100</v>
      </c>
      <c r="S30" s="230">
        <f>1632+3.5</f>
        <v>1635.5</v>
      </c>
      <c r="T30" s="230">
        <v>3059.3</v>
      </c>
      <c r="U30" s="230">
        <v>1650</v>
      </c>
      <c r="V30" s="497">
        <v>2500</v>
      </c>
      <c r="W30" s="497">
        <v>2500</v>
      </c>
      <c r="X30" s="497">
        <v>2500</v>
      </c>
      <c r="Y30" s="238">
        <f t="shared" si="0"/>
        <v>152.85845307245492</v>
      </c>
      <c r="Z30" s="59" t="s">
        <v>185</v>
      </c>
    </row>
    <row r="31" spans="1:26" ht="12.75">
      <c r="A31" s="187"/>
      <c r="B31" s="189"/>
      <c r="C31" s="187"/>
      <c r="D31" s="188"/>
      <c r="E31" s="68">
        <v>6171</v>
      </c>
      <c r="F31" s="44">
        <v>5162</v>
      </c>
      <c r="G31" s="47"/>
      <c r="H31" s="45"/>
      <c r="I31" s="46" t="s">
        <v>18</v>
      </c>
      <c r="J31" s="119">
        <v>218</v>
      </c>
      <c r="K31" s="127">
        <v>1593</v>
      </c>
      <c r="L31" s="109">
        <v>1684.8</v>
      </c>
      <c r="M31" s="109">
        <v>1480.4</v>
      </c>
      <c r="N31" s="109">
        <v>1994.8</v>
      </c>
      <c r="O31" s="109">
        <v>1638.8</v>
      </c>
      <c r="P31" s="150">
        <v>1455.8</v>
      </c>
      <c r="Q31" s="144">
        <v>1419.1</v>
      </c>
      <c r="R31" s="232">
        <v>2000</v>
      </c>
      <c r="S31" s="232">
        <v>1632.3</v>
      </c>
      <c r="T31" s="232">
        <v>1117</v>
      </c>
      <c r="U31" s="232">
        <v>1000</v>
      </c>
      <c r="V31" s="499">
        <v>1000</v>
      </c>
      <c r="W31" s="499">
        <v>1000</v>
      </c>
      <c r="X31" s="499">
        <v>1000</v>
      </c>
      <c r="Y31" s="238">
        <f t="shared" si="0"/>
        <v>61.263248177418376</v>
      </c>
      <c r="Z31" s="59" t="s">
        <v>130</v>
      </c>
    </row>
    <row r="32" spans="1:26" ht="12.75">
      <c r="A32" s="187"/>
      <c r="B32" s="189"/>
      <c r="C32" s="187"/>
      <c r="D32" s="188"/>
      <c r="E32" s="68">
        <v>6171</v>
      </c>
      <c r="F32" s="44">
        <v>5163</v>
      </c>
      <c r="G32" s="44"/>
      <c r="H32" s="45"/>
      <c r="I32" s="46" t="s">
        <v>18</v>
      </c>
      <c r="J32" s="119">
        <v>218</v>
      </c>
      <c r="K32" s="127">
        <v>708</v>
      </c>
      <c r="L32" s="109">
        <v>2552.4</v>
      </c>
      <c r="M32" s="109">
        <v>2524.4</v>
      </c>
      <c r="N32" s="109">
        <v>2702.1</v>
      </c>
      <c r="O32" s="109">
        <v>1177</v>
      </c>
      <c r="P32" s="150">
        <v>1403.4</v>
      </c>
      <c r="Q32" s="144">
        <v>1601</v>
      </c>
      <c r="R32" s="232">
        <v>1700</v>
      </c>
      <c r="S32" s="232">
        <v>1595.8</v>
      </c>
      <c r="T32" s="232">
        <v>1746</v>
      </c>
      <c r="U32" s="232">
        <v>1364</v>
      </c>
      <c r="V32" s="500">
        <v>1400</v>
      </c>
      <c r="W32" s="500">
        <v>1400</v>
      </c>
      <c r="X32" s="499">
        <v>1400</v>
      </c>
      <c r="Y32" s="238">
        <f t="shared" si="0"/>
        <v>87.73029201654343</v>
      </c>
      <c r="Z32" s="59" t="s">
        <v>167</v>
      </c>
    </row>
    <row r="33" spans="1:26" ht="12.75">
      <c r="A33" s="187"/>
      <c r="B33" s="189"/>
      <c r="C33" s="187"/>
      <c r="D33" s="188"/>
      <c r="E33" s="68">
        <v>6171</v>
      </c>
      <c r="F33" s="44">
        <v>5164</v>
      </c>
      <c r="G33" s="44"/>
      <c r="H33" s="45"/>
      <c r="I33" s="46" t="s">
        <v>18</v>
      </c>
      <c r="J33" s="119">
        <v>218</v>
      </c>
      <c r="K33" s="130">
        <v>423</v>
      </c>
      <c r="L33" s="109">
        <v>186.9</v>
      </c>
      <c r="M33" s="109">
        <v>54.5</v>
      </c>
      <c r="N33" s="109">
        <v>10</v>
      </c>
      <c r="O33" s="109">
        <v>11.6</v>
      </c>
      <c r="P33" s="150">
        <v>435.5</v>
      </c>
      <c r="Q33" s="144">
        <v>423.4</v>
      </c>
      <c r="R33" s="232">
        <v>450</v>
      </c>
      <c r="S33" s="232">
        <v>426.1</v>
      </c>
      <c r="T33" s="232">
        <v>450</v>
      </c>
      <c r="U33" s="232">
        <v>460</v>
      </c>
      <c r="V33" s="499">
        <v>250</v>
      </c>
      <c r="W33" s="499">
        <v>250</v>
      </c>
      <c r="X33" s="499">
        <v>250</v>
      </c>
      <c r="Y33" s="238">
        <f t="shared" si="0"/>
        <v>58.67167331612298</v>
      </c>
      <c r="Z33" s="59" t="s">
        <v>186</v>
      </c>
    </row>
    <row r="34" spans="1:26" ht="12.75">
      <c r="A34" s="191"/>
      <c r="B34" s="192"/>
      <c r="C34" s="187"/>
      <c r="D34" s="188"/>
      <c r="E34" s="68">
        <v>6171</v>
      </c>
      <c r="F34" s="44">
        <v>5166</v>
      </c>
      <c r="G34" s="44"/>
      <c r="H34" s="44"/>
      <c r="I34" s="46" t="s">
        <v>18</v>
      </c>
      <c r="J34" s="119">
        <v>218</v>
      </c>
      <c r="K34" s="127">
        <v>898.8</v>
      </c>
      <c r="L34" s="109">
        <v>808.3</v>
      </c>
      <c r="M34" s="109">
        <v>1199.5</v>
      </c>
      <c r="N34" s="109">
        <v>700.6</v>
      </c>
      <c r="O34" s="109">
        <v>1511.2</v>
      </c>
      <c r="P34" s="150">
        <v>1551.9</v>
      </c>
      <c r="Q34" s="144">
        <v>1566.1</v>
      </c>
      <c r="R34" s="232">
        <v>1800</v>
      </c>
      <c r="S34" s="232">
        <v>957.6</v>
      </c>
      <c r="T34" s="232">
        <v>844.7</v>
      </c>
      <c r="U34" s="232">
        <v>1150</v>
      </c>
      <c r="V34" s="499">
        <v>1000</v>
      </c>
      <c r="W34" s="499">
        <v>1000</v>
      </c>
      <c r="X34" s="499">
        <v>1000</v>
      </c>
      <c r="Y34" s="238">
        <f t="shared" si="0"/>
        <v>104.42773600668338</v>
      </c>
      <c r="Z34" s="59" t="s">
        <v>199</v>
      </c>
    </row>
    <row r="35" spans="1:26" ht="12.75">
      <c r="A35" s="193"/>
      <c r="B35" s="194"/>
      <c r="C35" s="187"/>
      <c r="D35" s="188"/>
      <c r="E35" s="71">
        <v>6171</v>
      </c>
      <c r="F35" s="44">
        <v>5167</v>
      </c>
      <c r="G35" s="48"/>
      <c r="H35" s="44"/>
      <c r="I35" s="58" t="s">
        <v>18</v>
      </c>
      <c r="J35" s="119">
        <v>218</v>
      </c>
      <c r="K35" s="129">
        <v>210.4</v>
      </c>
      <c r="L35" s="74">
        <v>686.8</v>
      </c>
      <c r="M35" s="74">
        <v>851.8</v>
      </c>
      <c r="N35" s="74">
        <v>681.6</v>
      </c>
      <c r="O35" s="74">
        <v>836.5</v>
      </c>
      <c r="P35" s="72">
        <v>1675.1</v>
      </c>
      <c r="Q35" s="142">
        <v>1141.8</v>
      </c>
      <c r="R35" s="230">
        <v>1200</v>
      </c>
      <c r="S35" s="230">
        <v>1212.1</v>
      </c>
      <c r="T35" s="230">
        <v>833.4</v>
      </c>
      <c r="U35" s="230">
        <v>1080</v>
      </c>
      <c r="V35" s="497">
        <v>1000</v>
      </c>
      <c r="W35" s="497">
        <v>1000</v>
      </c>
      <c r="X35" s="497">
        <v>1000</v>
      </c>
      <c r="Y35" s="238">
        <f t="shared" si="0"/>
        <v>82.50144377526607</v>
      </c>
      <c r="Z35" s="59" t="s">
        <v>110</v>
      </c>
    </row>
    <row r="36" spans="1:26" ht="12.75">
      <c r="A36" s="195"/>
      <c r="B36" s="196"/>
      <c r="C36" s="187"/>
      <c r="D36" s="188"/>
      <c r="E36" s="71">
        <v>6171</v>
      </c>
      <c r="F36" s="44">
        <v>5168</v>
      </c>
      <c r="G36" s="48"/>
      <c r="H36" s="49"/>
      <c r="I36" s="50" t="s">
        <v>18</v>
      </c>
      <c r="J36" s="119">
        <v>218</v>
      </c>
      <c r="K36" s="129">
        <v>20.9</v>
      </c>
      <c r="L36" s="74">
        <v>59.6</v>
      </c>
      <c r="M36" s="74">
        <v>14.4</v>
      </c>
      <c r="N36" s="74">
        <v>14.4</v>
      </c>
      <c r="O36" s="74">
        <v>14.4</v>
      </c>
      <c r="P36" s="72">
        <v>14.4</v>
      </c>
      <c r="Q36" s="142">
        <v>14.4</v>
      </c>
      <c r="R36" s="230">
        <v>15</v>
      </c>
      <c r="S36" s="230">
        <v>22.1</v>
      </c>
      <c r="T36" s="230">
        <v>19.2</v>
      </c>
      <c r="U36" s="230">
        <v>21</v>
      </c>
      <c r="V36" s="497">
        <v>21</v>
      </c>
      <c r="W36" s="497">
        <v>21</v>
      </c>
      <c r="X36" s="497">
        <v>21</v>
      </c>
      <c r="Y36" s="238">
        <f t="shared" si="0"/>
        <v>95.02262443438913</v>
      </c>
      <c r="Z36" s="59" t="s">
        <v>131</v>
      </c>
    </row>
    <row r="37" spans="1:26" ht="12.75">
      <c r="A37" s="195"/>
      <c r="B37" s="196"/>
      <c r="C37" s="187"/>
      <c r="D37" s="188"/>
      <c r="E37" s="68">
        <v>6171</v>
      </c>
      <c r="F37" s="45">
        <v>5169</v>
      </c>
      <c r="G37" s="51"/>
      <c r="H37" s="52"/>
      <c r="I37" s="53" t="s">
        <v>18</v>
      </c>
      <c r="J37" s="119">
        <v>218</v>
      </c>
      <c r="K37" s="124">
        <v>2455.6</v>
      </c>
      <c r="L37" s="73">
        <v>2002</v>
      </c>
      <c r="M37" s="73">
        <v>2367</v>
      </c>
      <c r="N37" s="73">
        <v>2339.7</v>
      </c>
      <c r="O37" s="73">
        <v>2510.4</v>
      </c>
      <c r="P37" s="149">
        <v>3339.1</v>
      </c>
      <c r="Q37" s="143">
        <v>4012.4</v>
      </c>
      <c r="R37" s="231">
        <v>3550</v>
      </c>
      <c r="S37" s="231">
        <f>7896.4-740.4-2163-799.4</f>
        <v>4193.6</v>
      </c>
      <c r="T37" s="231">
        <v>2626.5</v>
      </c>
      <c r="U37" s="231">
        <v>3376</v>
      </c>
      <c r="V37" s="498">
        <v>3300</v>
      </c>
      <c r="W37" s="498">
        <v>3000</v>
      </c>
      <c r="X37" s="498">
        <v>3000</v>
      </c>
      <c r="Y37" s="238">
        <f t="shared" si="0"/>
        <v>78.69133918351774</v>
      </c>
      <c r="Z37" s="59" t="s">
        <v>200</v>
      </c>
    </row>
    <row r="38" spans="1:26" ht="12.75">
      <c r="A38" s="195"/>
      <c r="B38" s="189"/>
      <c r="C38" s="187"/>
      <c r="D38" s="188"/>
      <c r="E38" s="68">
        <v>6171</v>
      </c>
      <c r="F38" s="45">
        <v>5169</v>
      </c>
      <c r="G38" s="51"/>
      <c r="H38" s="52"/>
      <c r="I38" s="53" t="s">
        <v>18</v>
      </c>
      <c r="J38" s="119">
        <v>2218</v>
      </c>
      <c r="K38" s="124">
        <v>571.7</v>
      </c>
      <c r="L38" s="73">
        <v>714.3</v>
      </c>
      <c r="M38" s="73">
        <v>706.4</v>
      </c>
      <c r="N38" s="73">
        <v>654.1</v>
      </c>
      <c r="O38" s="73">
        <v>606.3</v>
      </c>
      <c r="P38" s="149">
        <v>673.6</v>
      </c>
      <c r="Q38" s="143">
        <v>633.8</v>
      </c>
      <c r="R38" s="231">
        <v>700</v>
      </c>
      <c r="S38" s="231">
        <v>740.4</v>
      </c>
      <c r="T38" s="231">
        <v>678.6</v>
      </c>
      <c r="U38" s="231">
        <v>700</v>
      </c>
      <c r="V38" s="498">
        <v>700</v>
      </c>
      <c r="W38" s="498">
        <v>700</v>
      </c>
      <c r="X38" s="498">
        <v>700</v>
      </c>
      <c r="Y38" s="238">
        <f t="shared" si="0"/>
        <v>94.54349000540249</v>
      </c>
      <c r="Z38" s="59" t="s">
        <v>63</v>
      </c>
    </row>
    <row r="39" spans="1:26" ht="12.75">
      <c r="A39" s="195"/>
      <c r="B39" s="189"/>
      <c r="C39" s="187"/>
      <c r="D39" s="188"/>
      <c r="E39" s="68">
        <v>6171</v>
      </c>
      <c r="F39" s="45">
        <v>5169</v>
      </c>
      <c r="G39" s="51"/>
      <c r="H39" s="52"/>
      <c r="I39" s="53" t="s">
        <v>18</v>
      </c>
      <c r="J39" s="119">
        <v>1218</v>
      </c>
      <c r="K39" s="124"/>
      <c r="L39" s="73"/>
      <c r="M39" s="73"/>
      <c r="N39" s="73">
        <v>0</v>
      </c>
      <c r="O39" s="73">
        <v>1098</v>
      </c>
      <c r="P39" s="149">
        <v>1419.6</v>
      </c>
      <c r="Q39" s="143">
        <v>2085.7</v>
      </c>
      <c r="R39" s="231">
        <v>1800</v>
      </c>
      <c r="S39" s="231">
        <v>2163</v>
      </c>
      <c r="T39" s="231">
        <v>2425.5</v>
      </c>
      <c r="U39" s="231">
        <v>2100</v>
      </c>
      <c r="V39" s="498">
        <v>3700</v>
      </c>
      <c r="W39" s="498">
        <v>2700</v>
      </c>
      <c r="X39" s="498">
        <v>2700</v>
      </c>
      <c r="Y39" s="238">
        <f t="shared" si="0"/>
        <v>171.05871474803513</v>
      </c>
      <c r="Z39" s="59" t="s">
        <v>202</v>
      </c>
    </row>
    <row r="40" spans="1:26" ht="12.75">
      <c r="A40" s="187"/>
      <c r="B40" s="189"/>
      <c r="C40" s="187"/>
      <c r="D40" s="188"/>
      <c r="E40" s="68">
        <v>6171</v>
      </c>
      <c r="F40" s="45">
        <v>5169</v>
      </c>
      <c r="G40" s="51"/>
      <c r="H40" s="52"/>
      <c r="I40" s="53" t="s">
        <v>18</v>
      </c>
      <c r="J40" s="119">
        <v>19218</v>
      </c>
      <c r="K40" s="124">
        <v>923.9</v>
      </c>
      <c r="L40" s="73">
        <v>911.5</v>
      </c>
      <c r="M40" s="73">
        <v>886.5</v>
      </c>
      <c r="N40" s="73">
        <v>535.6</v>
      </c>
      <c r="O40" s="73">
        <v>498.3</v>
      </c>
      <c r="P40" s="149">
        <v>663</v>
      </c>
      <c r="Q40" s="143">
        <v>711.8</v>
      </c>
      <c r="R40" s="231">
        <v>800</v>
      </c>
      <c r="S40" s="231">
        <v>799.4</v>
      </c>
      <c r="T40" s="231">
        <v>722</v>
      </c>
      <c r="U40" s="231">
        <v>764</v>
      </c>
      <c r="V40" s="498">
        <v>800</v>
      </c>
      <c r="W40" s="498">
        <v>800</v>
      </c>
      <c r="X40" s="498">
        <v>800</v>
      </c>
      <c r="Y40" s="238">
        <f t="shared" si="0"/>
        <v>100.07505629221917</v>
      </c>
      <c r="Z40" s="59" t="s">
        <v>68</v>
      </c>
    </row>
    <row r="41" spans="1:26" ht="12.75">
      <c r="A41" s="190"/>
      <c r="B41" s="189"/>
      <c r="C41" s="187"/>
      <c r="D41" s="188"/>
      <c r="E41" s="68">
        <v>6171</v>
      </c>
      <c r="F41" s="45">
        <v>5171</v>
      </c>
      <c r="G41" s="51"/>
      <c r="H41" s="52"/>
      <c r="I41" s="53" t="s">
        <v>18</v>
      </c>
      <c r="J41" s="119">
        <v>218</v>
      </c>
      <c r="K41" s="124">
        <v>440.1</v>
      </c>
      <c r="L41" s="73">
        <v>303.5</v>
      </c>
      <c r="M41" s="73">
        <v>954</v>
      </c>
      <c r="N41" s="73">
        <v>1062.2</v>
      </c>
      <c r="O41" s="73">
        <v>1297.6</v>
      </c>
      <c r="P41" s="149">
        <v>710.9</v>
      </c>
      <c r="Q41" s="143">
        <v>1229.1</v>
      </c>
      <c r="R41" s="231">
        <v>1500</v>
      </c>
      <c r="S41" s="231">
        <v>470.5</v>
      </c>
      <c r="T41" s="231">
        <v>873.3</v>
      </c>
      <c r="U41" s="231">
        <v>1000</v>
      </c>
      <c r="V41" s="498">
        <v>1900</v>
      </c>
      <c r="W41" s="498">
        <v>1000</v>
      </c>
      <c r="X41" s="498">
        <v>1000</v>
      </c>
      <c r="Y41" s="238">
        <f t="shared" si="0"/>
        <v>403.82571732199784</v>
      </c>
      <c r="Z41" s="59" t="s">
        <v>203</v>
      </c>
    </row>
    <row r="42" spans="1:26" ht="12.75">
      <c r="A42" s="190"/>
      <c r="B42" s="189"/>
      <c r="C42" s="187"/>
      <c r="D42" s="188"/>
      <c r="E42" s="68">
        <v>6171</v>
      </c>
      <c r="F42" s="45">
        <v>5171</v>
      </c>
      <c r="G42" s="51"/>
      <c r="H42" s="52"/>
      <c r="I42" s="53" t="s">
        <v>18</v>
      </c>
      <c r="J42" s="119">
        <v>1218</v>
      </c>
      <c r="K42" s="126">
        <v>583</v>
      </c>
      <c r="L42" s="73">
        <v>1255</v>
      </c>
      <c r="M42" s="73">
        <v>1256.2</v>
      </c>
      <c r="N42" s="73">
        <v>1536.8</v>
      </c>
      <c r="O42" s="73">
        <v>574.6</v>
      </c>
      <c r="P42" s="149">
        <v>787.2</v>
      </c>
      <c r="Q42" s="143">
        <v>566.8</v>
      </c>
      <c r="R42" s="231">
        <v>800</v>
      </c>
      <c r="S42" s="231">
        <v>385</v>
      </c>
      <c r="T42" s="231">
        <v>336.9</v>
      </c>
      <c r="U42" s="231">
        <v>600</v>
      </c>
      <c r="V42" s="498">
        <v>200</v>
      </c>
      <c r="W42" s="498">
        <v>200</v>
      </c>
      <c r="X42" s="498">
        <v>200</v>
      </c>
      <c r="Y42" s="238">
        <f t="shared" si="0"/>
        <v>51.94805194805194</v>
      </c>
      <c r="Z42" s="59" t="s">
        <v>187</v>
      </c>
    </row>
    <row r="43" spans="1:26" ht="12.75">
      <c r="A43" s="187"/>
      <c r="B43" s="189"/>
      <c r="C43" s="187"/>
      <c r="D43" s="188"/>
      <c r="E43" s="68">
        <v>6171</v>
      </c>
      <c r="F43" s="45">
        <v>5172</v>
      </c>
      <c r="G43" s="51"/>
      <c r="H43" s="52"/>
      <c r="I43" s="53" t="s">
        <v>18</v>
      </c>
      <c r="J43" s="119">
        <v>218</v>
      </c>
      <c r="K43" s="124">
        <v>347.6</v>
      </c>
      <c r="L43" s="73">
        <v>687.3</v>
      </c>
      <c r="M43" s="73">
        <v>693.2</v>
      </c>
      <c r="N43" s="73">
        <v>137.8</v>
      </c>
      <c r="O43" s="73">
        <v>225.8</v>
      </c>
      <c r="P43" s="149">
        <v>330.5</v>
      </c>
      <c r="Q43" s="143">
        <v>256.9</v>
      </c>
      <c r="R43" s="231">
        <v>150</v>
      </c>
      <c r="S43" s="231">
        <v>55</v>
      </c>
      <c r="T43" s="231">
        <v>214.2</v>
      </c>
      <c r="U43" s="231">
        <v>100</v>
      </c>
      <c r="V43" s="498">
        <v>250</v>
      </c>
      <c r="W43" s="498">
        <v>100</v>
      </c>
      <c r="X43" s="498">
        <v>100</v>
      </c>
      <c r="Y43" s="238">
        <f t="shared" si="0"/>
        <v>454.54545454545456</v>
      </c>
      <c r="Z43" s="59" t="s">
        <v>175</v>
      </c>
    </row>
    <row r="44" spans="1:26" ht="12.75">
      <c r="A44" s="187"/>
      <c r="B44" s="189"/>
      <c r="C44" s="187"/>
      <c r="D44" s="188"/>
      <c r="E44" s="68">
        <v>6171</v>
      </c>
      <c r="F44" s="45">
        <v>5173</v>
      </c>
      <c r="G44" s="51"/>
      <c r="H44" s="52"/>
      <c r="I44" s="53" t="s">
        <v>18</v>
      </c>
      <c r="J44" s="119">
        <v>218</v>
      </c>
      <c r="K44" s="124">
        <v>208.2</v>
      </c>
      <c r="L44" s="73">
        <v>433.4</v>
      </c>
      <c r="M44" s="73">
        <v>527.3</v>
      </c>
      <c r="N44" s="73">
        <v>491.2</v>
      </c>
      <c r="O44" s="73">
        <v>696.7</v>
      </c>
      <c r="P44" s="149">
        <v>794.2</v>
      </c>
      <c r="Q44" s="143">
        <v>735.4</v>
      </c>
      <c r="R44" s="231">
        <v>600</v>
      </c>
      <c r="S44" s="231">
        <v>779.5</v>
      </c>
      <c r="T44" s="231">
        <v>500.8</v>
      </c>
      <c r="U44" s="231">
        <v>600</v>
      </c>
      <c r="V44" s="498">
        <v>700</v>
      </c>
      <c r="W44" s="498">
        <v>600</v>
      </c>
      <c r="X44" s="498">
        <v>600</v>
      </c>
      <c r="Y44" s="238">
        <f t="shared" si="0"/>
        <v>89.80115458627326</v>
      </c>
      <c r="Z44" s="59" t="s">
        <v>201</v>
      </c>
    </row>
    <row r="45" spans="1:26" ht="12.75">
      <c r="A45" s="187"/>
      <c r="B45" s="189"/>
      <c r="C45" s="187"/>
      <c r="D45" s="188"/>
      <c r="E45" s="68">
        <v>6171</v>
      </c>
      <c r="F45" s="44">
        <v>5176</v>
      </c>
      <c r="G45" s="51"/>
      <c r="H45" s="52"/>
      <c r="I45" s="53" t="s">
        <v>18</v>
      </c>
      <c r="J45" s="119">
        <v>218</v>
      </c>
      <c r="K45" s="124">
        <v>1</v>
      </c>
      <c r="L45" s="73">
        <v>0.2</v>
      </c>
      <c r="M45" s="73">
        <v>15.2</v>
      </c>
      <c r="N45" s="73">
        <v>18.4</v>
      </c>
      <c r="O45" s="73">
        <v>24.3</v>
      </c>
      <c r="P45" s="149">
        <v>11.8</v>
      </c>
      <c r="Q45" s="143">
        <v>16.5</v>
      </c>
      <c r="R45" s="231">
        <v>10</v>
      </c>
      <c r="S45" s="231">
        <v>2</v>
      </c>
      <c r="T45" s="231">
        <v>5.9</v>
      </c>
      <c r="U45" s="231">
        <v>10</v>
      </c>
      <c r="V45" s="498">
        <v>10</v>
      </c>
      <c r="W45" s="498">
        <v>10</v>
      </c>
      <c r="X45" s="498">
        <v>10</v>
      </c>
      <c r="Y45" s="238">
        <f t="shared" si="0"/>
        <v>500</v>
      </c>
      <c r="Z45" s="59" t="s">
        <v>24</v>
      </c>
    </row>
    <row r="46" spans="1:26" ht="12.75">
      <c r="A46" s="187"/>
      <c r="B46" s="189"/>
      <c r="C46" s="187"/>
      <c r="D46" s="188"/>
      <c r="E46" s="68">
        <v>6171</v>
      </c>
      <c r="F46" s="45">
        <v>5178</v>
      </c>
      <c r="G46" s="51"/>
      <c r="H46" s="52"/>
      <c r="I46" s="53" t="s">
        <v>18</v>
      </c>
      <c r="J46" s="119">
        <v>218</v>
      </c>
      <c r="K46" s="124"/>
      <c r="L46" s="73"/>
      <c r="M46" s="73"/>
      <c r="N46" s="73">
        <v>0</v>
      </c>
      <c r="O46" s="73">
        <v>155.9</v>
      </c>
      <c r="P46" s="149">
        <v>259</v>
      </c>
      <c r="Q46" s="143">
        <v>237.4</v>
      </c>
      <c r="R46" s="231">
        <v>0</v>
      </c>
      <c r="S46" s="231">
        <v>129.5</v>
      </c>
      <c r="T46" s="231">
        <v>0</v>
      </c>
      <c r="U46" s="231">
        <v>0</v>
      </c>
      <c r="V46" s="498">
        <v>0</v>
      </c>
      <c r="W46" s="498">
        <v>0</v>
      </c>
      <c r="X46" s="498">
        <v>0</v>
      </c>
      <c r="Y46" s="238">
        <f t="shared" si="0"/>
        <v>0</v>
      </c>
      <c r="Z46" s="59" t="s">
        <v>181</v>
      </c>
    </row>
    <row r="47" spans="1:26" ht="12.75">
      <c r="A47" s="187"/>
      <c r="B47" s="189"/>
      <c r="C47" s="187"/>
      <c r="D47" s="188"/>
      <c r="E47" s="68">
        <v>6171</v>
      </c>
      <c r="F47" s="45">
        <v>5179</v>
      </c>
      <c r="G47" s="110"/>
      <c r="H47" s="52"/>
      <c r="I47" s="53" t="s">
        <v>18</v>
      </c>
      <c r="J47" s="119">
        <v>218</v>
      </c>
      <c r="K47" s="131">
        <v>50.3</v>
      </c>
      <c r="L47" s="111">
        <v>51.4</v>
      </c>
      <c r="M47" s="111">
        <v>31.4</v>
      </c>
      <c r="N47" s="111">
        <v>28.4</v>
      </c>
      <c r="O47" s="111">
        <v>29.9</v>
      </c>
      <c r="P47" s="151">
        <v>27.5</v>
      </c>
      <c r="Q47" s="145">
        <v>26.6</v>
      </c>
      <c r="R47" s="233">
        <v>35</v>
      </c>
      <c r="S47" s="233">
        <v>20.4</v>
      </c>
      <c r="T47" s="233">
        <v>22.5</v>
      </c>
      <c r="U47" s="233">
        <v>35</v>
      </c>
      <c r="V47" s="501">
        <v>35</v>
      </c>
      <c r="W47" s="501">
        <v>35</v>
      </c>
      <c r="X47" s="501">
        <v>35</v>
      </c>
      <c r="Y47" s="238">
        <f t="shared" si="0"/>
        <v>171.56862745098042</v>
      </c>
      <c r="Z47" s="59" t="s">
        <v>132</v>
      </c>
    </row>
    <row r="48" spans="1:26" ht="12.75">
      <c r="A48" s="187"/>
      <c r="B48" s="189"/>
      <c r="C48" s="187"/>
      <c r="D48" s="188"/>
      <c r="E48" s="68">
        <v>6171</v>
      </c>
      <c r="F48" s="44">
        <v>5192</v>
      </c>
      <c r="G48" s="51"/>
      <c r="H48" s="52"/>
      <c r="I48" s="53" t="s">
        <v>18</v>
      </c>
      <c r="J48" s="119">
        <v>218</v>
      </c>
      <c r="K48" s="124">
        <v>80.7</v>
      </c>
      <c r="L48" s="73">
        <v>0</v>
      </c>
      <c r="M48" s="73">
        <v>28</v>
      </c>
      <c r="N48" s="73">
        <v>5.3</v>
      </c>
      <c r="O48" s="73">
        <v>21.7</v>
      </c>
      <c r="P48" s="149">
        <v>77.9</v>
      </c>
      <c r="Q48" s="143">
        <v>7.4</v>
      </c>
      <c r="R48" s="231">
        <v>50</v>
      </c>
      <c r="S48" s="231">
        <v>3.5</v>
      </c>
      <c r="T48" s="231">
        <v>78</v>
      </c>
      <c r="U48" s="231">
        <v>50</v>
      </c>
      <c r="V48" s="498">
        <v>50</v>
      </c>
      <c r="W48" s="498">
        <v>50</v>
      </c>
      <c r="X48" s="498">
        <v>50</v>
      </c>
      <c r="Y48" s="238">
        <f t="shared" si="0"/>
        <v>1428.5714285714287</v>
      </c>
      <c r="Z48" s="59" t="s">
        <v>116</v>
      </c>
    </row>
    <row r="49" spans="1:26" ht="12.75">
      <c r="A49" s="187"/>
      <c r="B49" s="189"/>
      <c r="C49" s="187"/>
      <c r="D49" s="188"/>
      <c r="E49" s="68">
        <v>6171</v>
      </c>
      <c r="F49" s="44">
        <v>5194</v>
      </c>
      <c r="G49" s="110"/>
      <c r="H49" s="52"/>
      <c r="I49" s="53" t="s">
        <v>18</v>
      </c>
      <c r="J49" s="119">
        <v>218</v>
      </c>
      <c r="K49" s="131">
        <v>140.4</v>
      </c>
      <c r="L49" s="111">
        <v>98.9</v>
      </c>
      <c r="M49" s="111">
        <v>36.2</v>
      </c>
      <c r="N49" s="111">
        <v>209.8</v>
      </c>
      <c r="O49" s="111">
        <v>42.5</v>
      </c>
      <c r="P49" s="151">
        <v>140.3</v>
      </c>
      <c r="Q49" s="145">
        <v>368.6</v>
      </c>
      <c r="R49" s="233">
        <v>100</v>
      </c>
      <c r="S49" s="233">
        <v>1064.8</v>
      </c>
      <c r="T49" s="233">
        <v>55.9</v>
      </c>
      <c r="U49" s="233">
        <v>100</v>
      </c>
      <c r="V49" s="501">
        <v>100</v>
      </c>
      <c r="W49" s="501">
        <v>0</v>
      </c>
      <c r="X49" s="501">
        <v>0</v>
      </c>
      <c r="Y49" s="238">
        <f t="shared" si="0"/>
        <v>9.391435011269722</v>
      </c>
      <c r="Z49" s="59" t="s">
        <v>47</v>
      </c>
    </row>
    <row r="50" spans="1:26" ht="12.75">
      <c r="A50" s="187"/>
      <c r="B50" s="189"/>
      <c r="C50" s="187"/>
      <c r="D50" s="188"/>
      <c r="E50" s="68">
        <v>6171</v>
      </c>
      <c r="F50" s="45">
        <v>5229</v>
      </c>
      <c r="G50" s="110"/>
      <c r="H50" s="51"/>
      <c r="I50" s="53" t="s">
        <v>18</v>
      </c>
      <c r="J50" s="119">
        <v>218</v>
      </c>
      <c r="K50" s="124">
        <v>26.3</v>
      </c>
      <c r="L50" s="73">
        <v>27</v>
      </c>
      <c r="M50" s="73">
        <v>26.7</v>
      </c>
      <c r="N50" s="73">
        <v>25.7</v>
      </c>
      <c r="O50" s="73">
        <v>25.7</v>
      </c>
      <c r="P50" s="149">
        <v>24.4</v>
      </c>
      <c r="Q50" s="143">
        <v>24.3</v>
      </c>
      <c r="R50" s="231">
        <v>25</v>
      </c>
      <c r="S50" s="231">
        <v>24.2</v>
      </c>
      <c r="T50" s="231">
        <v>24.2</v>
      </c>
      <c r="U50" s="231">
        <v>25</v>
      </c>
      <c r="V50" s="498">
        <f>26+50</f>
        <v>76</v>
      </c>
      <c r="W50" s="498">
        <v>26</v>
      </c>
      <c r="X50" s="498">
        <v>26</v>
      </c>
      <c r="Y50" s="238">
        <f t="shared" si="0"/>
        <v>314.04958677685954</v>
      </c>
      <c r="Z50" s="59" t="s">
        <v>213</v>
      </c>
    </row>
    <row r="51" spans="1:26" ht="12.75" hidden="1">
      <c r="A51" s="187"/>
      <c r="B51" s="189"/>
      <c r="C51" s="187"/>
      <c r="D51" s="188"/>
      <c r="E51" s="68">
        <v>6171</v>
      </c>
      <c r="F51" s="45">
        <v>5329</v>
      </c>
      <c r="G51" s="110"/>
      <c r="H51" s="51"/>
      <c r="I51" s="53" t="s">
        <v>18</v>
      </c>
      <c r="J51" s="119">
        <v>218</v>
      </c>
      <c r="K51" s="126">
        <v>0</v>
      </c>
      <c r="L51" s="73">
        <v>71.9</v>
      </c>
      <c r="M51" s="73">
        <v>12.9</v>
      </c>
      <c r="N51" s="73">
        <v>12.9</v>
      </c>
      <c r="O51" s="73">
        <v>0</v>
      </c>
      <c r="P51" s="149">
        <v>0</v>
      </c>
      <c r="Q51" s="143"/>
      <c r="R51" s="231"/>
      <c r="S51" s="231"/>
      <c r="T51" s="231"/>
      <c r="U51" s="231"/>
      <c r="V51" s="498"/>
      <c r="W51" s="498"/>
      <c r="X51" s="498"/>
      <c r="Y51" s="238" t="e">
        <f t="shared" si="0"/>
        <v>#DIV/0!</v>
      </c>
      <c r="Z51" s="59" t="s">
        <v>64</v>
      </c>
    </row>
    <row r="52" spans="1:26" ht="12.75">
      <c r="A52" s="187"/>
      <c r="B52" s="189"/>
      <c r="C52" s="187"/>
      <c r="D52" s="188"/>
      <c r="E52" s="68">
        <v>6171</v>
      </c>
      <c r="F52" s="45">
        <v>5361</v>
      </c>
      <c r="G52" s="54"/>
      <c r="H52" s="55"/>
      <c r="I52" s="53" t="s">
        <v>18</v>
      </c>
      <c r="J52" s="119">
        <v>218</v>
      </c>
      <c r="K52" s="132">
        <v>73</v>
      </c>
      <c r="L52" s="73">
        <v>15</v>
      </c>
      <c r="M52" s="73">
        <v>20.6</v>
      </c>
      <c r="N52" s="73">
        <v>37.5</v>
      </c>
      <c r="O52" s="73">
        <v>10</v>
      </c>
      <c r="P52" s="149">
        <v>10</v>
      </c>
      <c r="Q52" s="143">
        <v>0.3</v>
      </c>
      <c r="R52" s="231">
        <v>30</v>
      </c>
      <c r="S52" s="231">
        <v>24.8</v>
      </c>
      <c r="T52" s="231">
        <v>55.1</v>
      </c>
      <c r="U52" s="231">
        <v>50</v>
      </c>
      <c r="V52" s="498">
        <v>30</v>
      </c>
      <c r="W52" s="498">
        <v>30</v>
      </c>
      <c r="X52" s="498">
        <v>30</v>
      </c>
      <c r="Y52" s="238">
        <f t="shared" si="0"/>
        <v>120.96774193548387</v>
      </c>
      <c r="Z52" s="59" t="s">
        <v>62</v>
      </c>
    </row>
    <row r="53" spans="1:26" ht="12.75">
      <c r="A53" s="187"/>
      <c r="B53" s="189"/>
      <c r="C53" s="187"/>
      <c r="D53" s="188"/>
      <c r="E53" s="68">
        <v>6171</v>
      </c>
      <c r="F53" s="45">
        <v>5362</v>
      </c>
      <c r="G53" s="54"/>
      <c r="H53" s="51"/>
      <c r="I53" s="53" t="s">
        <v>18</v>
      </c>
      <c r="J53" s="119">
        <v>218</v>
      </c>
      <c r="K53" s="132">
        <v>1.1</v>
      </c>
      <c r="L53" s="73">
        <v>6.8</v>
      </c>
      <c r="M53" s="73">
        <v>11.6</v>
      </c>
      <c r="N53" s="73">
        <v>3.6</v>
      </c>
      <c r="O53" s="73">
        <v>3.6</v>
      </c>
      <c r="P53" s="149">
        <v>4.2</v>
      </c>
      <c r="Q53" s="143">
        <v>191.7</v>
      </c>
      <c r="R53" s="231">
        <v>10</v>
      </c>
      <c r="S53" s="231">
        <v>127.2</v>
      </c>
      <c r="T53" s="231">
        <v>38.8</v>
      </c>
      <c r="U53" s="231">
        <v>15</v>
      </c>
      <c r="V53" s="498">
        <v>15</v>
      </c>
      <c r="W53" s="498">
        <v>15</v>
      </c>
      <c r="X53" s="498">
        <v>15</v>
      </c>
      <c r="Y53" s="238">
        <f t="shared" si="0"/>
        <v>11.79245283018868</v>
      </c>
      <c r="Z53" s="59" t="s">
        <v>133</v>
      </c>
    </row>
    <row r="54" spans="1:26" ht="12.75" hidden="1">
      <c r="A54" s="187"/>
      <c r="B54" s="189"/>
      <c r="C54" s="187"/>
      <c r="D54" s="188"/>
      <c r="E54" s="68">
        <v>6171</v>
      </c>
      <c r="F54" s="45">
        <v>5363</v>
      </c>
      <c r="G54" s="54"/>
      <c r="H54" s="51"/>
      <c r="I54" s="53" t="s">
        <v>18</v>
      </c>
      <c r="J54" s="119">
        <v>218</v>
      </c>
      <c r="K54" s="132">
        <v>0</v>
      </c>
      <c r="L54" s="73">
        <v>0</v>
      </c>
      <c r="M54" s="73">
        <v>0</v>
      </c>
      <c r="N54" s="73">
        <v>16.7</v>
      </c>
      <c r="O54" s="73">
        <v>0</v>
      </c>
      <c r="P54" s="149">
        <v>0</v>
      </c>
      <c r="Q54" s="143"/>
      <c r="R54" s="231"/>
      <c r="S54" s="231"/>
      <c r="T54" s="231"/>
      <c r="U54" s="231"/>
      <c r="V54" s="498"/>
      <c r="W54" s="498"/>
      <c r="X54" s="498"/>
      <c r="Y54" s="238" t="e">
        <f t="shared" si="0"/>
        <v>#DIV/0!</v>
      </c>
      <c r="Z54" s="59" t="s">
        <v>69</v>
      </c>
    </row>
    <row r="55" spans="1:26" ht="12.75" hidden="1">
      <c r="A55" s="187"/>
      <c r="B55" s="189"/>
      <c r="C55" s="187"/>
      <c r="D55" s="188"/>
      <c r="E55" s="68">
        <v>6171</v>
      </c>
      <c r="F55" s="45">
        <v>5424</v>
      </c>
      <c r="G55" s="54"/>
      <c r="H55" s="51"/>
      <c r="I55" s="53" t="s">
        <v>18</v>
      </c>
      <c r="J55" s="119">
        <v>218</v>
      </c>
      <c r="K55" s="132">
        <v>0</v>
      </c>
      <c r="L55" s="73">
        <v>0</v>
      </c>
      <c r="M55" s="73">
        <v>0</v>
      </c>
      <c r="N55" s="73">
        <v>0</v>
      </c>
      <c r="O55" s="73">
        <v>0</v>
      </c>
      <c r="P55" s="149">
        <v>0</v>
      </c>
      <c r="Q55" s="143"/>
      <c r="R55" s="231"/>
      <c r="S55" s="231"/>
      <c r="T55" s="231"/>
      <c r="U55" s="231"/>
      <c r="V55" s="498"/>
      <c r="W55" s="498"/>
      <c r="X55" s="498"/>
      <c r="Y55" s="238" t="e">
        <f t="shared" si="0"/>
        <v>#DIV/0!</v>
      </c>
      <c r="Z55" s="59" t="s">
        <v>95</v>
      </c>
    </row>
    <row r="56" spans="1:26" ht="12.75" hidden="1">
      <c r="A56" s="187"/>
      <c r="B56" s="189"/>
      <c r="C56" s="187"/>
      <c r="D56" s="188"/>
      <c r="E56" s="68">
        <v>6171</v>
      </c>
      <c r="F56" s="45">
        <v>5429</v>
      </c>
      <c r="G56" s="54"/>
      <c r="H56" s="51"/>
      <c r="I56" s="53" t="s">
        <v>18</v>
      </c>
      <c r="J56" s="119">
        <v>218</v>
      </c>
      <c r="K56" s="132">
        <v>0</v>
      </c>
      <c r="L56" s="73">
        <v>0</v>
      </c>
      <c r="M56" s="73">
        <v>179.4</v>
      </c>
      <c r="N56" s="73">
        <v>6.6</v>
      </c>
      <c r="O56" s="73">
        <v>0</v>
      </c>
      <c r="P56" s="149">
        <v>0</v>
      </c>
      <c r="Q56" s="143"/>
      <c r="R56" s="231"/>
      <c r="S56" s="231"/>
      <c r="T56" s="231"/>
      <c r="U56" s="231"/>
      <c r="V56" s="498"/>
      <c r="W56" s="498"/>
      <c r="X56" s="498"/>
      <c r="Y56" s="238" t="e">
        <f t="shared" si="0"/>
        <v>#DIV/0!</v>
      </c>
      <c r="Z56" s="59" t="s">
        <v>82</v>
      </c>
    </row>
    <row r="57" spans="1:26" ht="12.75">
      <c r="A57" s="187"/>
      <c r="B57" s="189"/>
      <c r="C57" s="187"/>
      <c r="D57" s="188"/>
      <c r="E57" s="68">
        <v>6171</v>
      </c>
      <c r="F57" s="45">
        <v>5363</v>
      </c>
      <c r="G57" s="54"/>
      <c r="H57" s="55"/>
      <c r="I57" s="53" t="s">
        <v>18</v>
      </c>
      <c r="J57" s="119">
        <v>218</v>
      </c>
      <c r="K57" s="132"/>
      <c r="L57" s="73"/>
      <c r="M57" s="73"/>
      <c r="N57" s="73"/>
      <c r="O57" s="73">
        <v>0</v>
      </c>
      <c r="P57" s="149">
        <v>30</v>
      </c>
      <c r="Q57" s="143">
        <v>0</v>
      </c>
      <c r="R57" s="231">
        <v>0</v>
      </c>
      <c r="S57" s="231">
        <v>0</v>
      </c>
      <c r="T57" s="231">
        <v>0</v>
      </c>
      <c r="U57" s="231">
        <v>0</v>
      </c>
      <c r="V57" s="498">
        <v>0</v>
      </c>
      <c r="W57" s="498">
        <v>0</v>
      </c>
      <c r="X57" s="498">
        <v>0</v>
      </c>
      <c r="Y57" s="238" t="e">
        <f t="shared" si="0"/>
        <v>#DIV/0!</v>
      </c>
      <c r="Z57" s="59" t="s">
        <v>69</v>
      </c>
    </row>
    <row r="58" spans="1:26" ht="12.75">
      <c r="A58" s="187"/>
      <c r="B58" s="189"/>
      <c r="C58" s="187"/>
      <c r="D58" s="188"/>
      <c r="E58" s="68">
        <v>6171</v>
      </c>
      <c r="F58" s="44">
        <v>5424</v>
      </c>
      <c r="G58" s="51"/>
      <c r="H58" s="52"/>
      <c r="I58" s="53" t="s">
        <v>18</v>
      </c>
      <c r="J58" s="119">
        <v>218</v>
      </c>
      <c r="K58" s="124"/>
      <c r="L58" s="73"/>
      <c r="M58" s="73"/>
      <c r="N58" s="73">
        <v>0</v>
      </c>
      <c r="O58" s="73">
        <v>0</v>
      </c>
      <c r="P58" s="149">
        <v>0</v>
      </c>
      <c r="Q58" s="143">
        <v>129.4</v>
      </c>
      <c r="R58" s="231">
        <v>1300</v>
      </c>
      <c r="S58" s="231">
        <v>117.8</v>
      </c>
      <c r="T58" s="231">
        <v>169.1</v>
      </c>
      <c r="U58" s="231">
        <v>250</v>
      </c>
      <c r="V58" s="498">
        <v>250</v>
      </c>
      <c r="W58" s="498">
        <v>250</v>
      </c>
      <c r="X58" s="498">
        <v>250</v>
      </c>
      <c r="Y58" s="238">
        <f t="shared" si="0"/>
        <v>212.22410865874366</v>
      </c>
      <c r="Z58" s="59" t="s">
        <v>215</v>
      </c>
    </row>
    <row r="59" spans="1:26" ht="12.75">
      <c r="A59" s="187"/>
      <c r="B59" s="189"/>
      <c r="C59" s="187"/>
      <c r="D59" s="188"/>
      <c r="E59" s="68">
        <v>6171</v>
      </c>
      <c r="F59" s="45">
        <v>5429</v>
      </c>
      <c r="G59" s="54"/>
      <c r="H59" s="52"/>
      <c r="I59" s="53" t="s">
        <v>18</v>
      </c>
      <c r="J59" s="119">
        <v>218</v>
      </c>
      <c r="K59" s="124"/>
      <c r="L59" s="73"/>
      <c r="M59" s="73"/>
      <c r="N59" s="73"/>
      <c r="O59" s="73"/>
      <c r="P59" s="149">
        <v>0</v>
      </c>
      <c r="Q59" s="143">
        <v>3</v>
      </c>
      <c r="R59" s="231">
        <v>0</v>
      </c>
      <c r="S59" s="231">
        <v>1</v>
      </c>
      <c r="T59" s="231">
        <v>0</v>
      </c>
      <c r="U59" s="231">
        <v>5</v>
      </c>
      <c r="V59" s="498">
        <v>5</v>
      </c>
      <c r="W59" s="498">
        <v>5</v>
      </c>
      <c r="X59" s="498">
        <v>5</v>
      </c>
      <c r="Y59" s="238">
        <f t="shared" si="0"/>
        <v>500</v>
      </c>
      <c r="Z59" s="59" t="s">
        <v>82</v>
      </c>
    </row>
    <row r="60" spans="1:26" ht="12.75">
      <c r="A60" s="187"/>
      <c r="B60" s="189"/>
      <c r="C60" s="187"/>
      <c r="D60" s="188"/>
      <c r="E60" s="68">
        <v>6171</v>
      </c>
      <c r="F60" s="45">
        <v>5499</v>
      </c>
      <c r="G60" s="54"/>
      <c r="H60" s="51"/>
      <c r="I60" s="53" t="s">
        <v>18</v>
      </c>
      <c r="J60" s="119">
        <v>19218</v>
      </c>
      <c r="K60" s="132">
        <v>760.7</v>
      </c>
      <c r="L60" s="73">
        <v>827.4</v>
      </c>
      <c r="M60" s="73">
        <v>881.2</v>
      </c>
      <c r="N60" s="73">
        <v>1182.1</v>
      </c>
      <c r="O60" s="73">
        <v>1020.2</v>
      </c>
      <c r="P60" s="149">
        <v>1106.8</v>
      </c>
      <c r="Q60" s="143">
        <v>962.8</v>
      </c>
      <c r="R60" s="231">
        <v>1100</v>
      </c>
      <c r="S60" s="231">
        <v>1100.7</v>
      </c>
      <c r="T60" s="231">
        <v>1094.1</v>
      </c>
      <c r="U60" s="231">
        <v>1046.7</v>
      </c>
      <c r="V60" s="498">
        <v>1050</v>
      </c>
      <c r="W60" s="498">
        <v>1050</v>
      </c>
      <c r="X60" s="498">
        <v>1050</v>
      </c>
      <c r="Y60" s="238">
        <f t="shared" si="0"/>
        <v>95.39384028345597</v>
      </c>
      <c r="Z60" s="59" t="s">
        <v>96</v>
      </c>
    </row>
    <row r="61" spans="1:26" ht="12.75">
      <c r="A61" s="187"/>
      <c r="B61" s="189"/>
      <c r="C61" s="187"/>
      <c r="D61" s="188"/>
      <c r="E61" s="68">
        <v>6171</v>
      </c>
      <c r="F61" s="45">
        <v>5660</v>
      </c>
      <c r="G61" s="54"/>
      <c r="H61" s="51"/>
      <c r="I61" s="53" t="s">
        <v>18</v>
      </c>
      <c r="J61" s="119">
        <v>218</v>
      </c>
      <c r="K61" s="132"/>
      <c r="L61" s="73"/>
      <c r="M61" s="73"/>
      <c r="N61" s="73"/>
      <c r="O61" s="73"/>
      <c r="P61" s="149"/>
      <c r="Q61" s="143">
        <v>0</v>
      </c>
      <c r="R61" s="231"/>
      <c r="S61" s="231">
        <v>0</v>
      </c>
      <c r="T61" s="231">
        <v>10</v>
      </c>
      <c r="U61" s="231">
        <v>15</v>
      </c>
      <c r="V61" s="498">
        <v>0</v>
      </c>
      <c r="W61" s="498">
        <v>0</v>
      </c>
      <c r="X61" s="498">
        <v>0</v>
      </c>
      <c r="Y61" s="238" t="e">
        <f t="shared" si="0"/>
        <v>#DIV/0!</v>
      </c>
      <c r="Z61" s="59" t="s">
        <v>157</v>
      </c>
    </row>
    <row r="62" spans="1:26" ht="12.75">
      <c r="A62" s="187"/>
      <c r="B62" s="189"/>
      <c r="C62" s="187"/>
      <c r="D62" s="188"/>
      <c r="E62" s="68">
        <v>6171</v>
      </c>
      <c r="F62" s="45">
        <v>5901</v>
      </c>
      <c r="G62" s="54"/>
      <c r="H62" s="51"/>
      <c r="I62" s="53" t="s">
        <v>18</v>
      </c>
      <c r="J62" s="119">
        <v>218</v>
      </c>
      <c r="K62" s="132"/>
      <c r="L62" s="73"/>
      <c r="M62" s="73"/>
      <c r="N62" s="73"/>
      <c r="O62" s="73"/>
      <c r="P62" s="149">
        <v>0</v>
      </c>
      <c r="Q62" s="143">
        <v>0</v>
      </c>
      <c r="R62" s="231"/>
      <c r="S62" s="231">
        <v>0</v>
      </c>
      <c r="T62" s="231">
        <v>0</v>
      </c>
      <c r="U62" s="231">
        <v>0</v>
      </c>
      <c r="V62" s="498">
        <v>0</v>
      </c>
      <c r="W62" s="498">
        <v>0</v>
      </c>
      <c r="X62" s="498">
        <v>0</v>
      </c>
      <c r="Y62" s="238" t="e">
        <f t="shared" si="0"/>
        <v>#DIV/0!</v>
      </c>
      <c r="Z62" s="59" t="s">
        <v>180</v>
      </c>
    </row>
    <row r="63" spans="1:26" ht="12.75">
      <c r="A63" s="187"/>
      <c r="B63" s="189"/>
      <c r="C63" s="187"/>
      <c r="D63" s="188"/>
      <c r="E63" s="68">
        <v>6171</v>
      </c>
      <c r="F63" s="45">
        <v>5909</v>
      </c>
      <c r="G63" s="54"/>
      <c r="H63" s="51"/>
      <c r="I63" s="53" t="s">
        <v>18</v>
      </c>
      <c r="J63" s="119">
        <v>218</v>
      </c>
      <c r="K63" s="132">
        <v>865.2</v>
      </c>
      <c r="L63" s="73">
        <v>1013.1</v>
      </c>
      <c r="M63" s="73">
        <v>1145.2</v>
      </c>
      <c r="N63" s="73">
        <v>975.1</v>
      </c>
      <c r="O63" s="73">
        <v>1353.9</v>
      </c>
      <c r="P63" s="149">
        <v>1132.8</v>
      </c>
      <c r="Q63" s="143">
        <v>1450.3</v>
      </c>
      <c r="R63" s="231">
        <v>0</v>
      </c>
      <c r="S63" s="231">
        <v>0</v>
      </c>
      <c r="T63" s="231">
        <v>22.2</v>
      </c>
      <c r="U63" s="231">
        <v>0</v>
      </c>
      <c r="V63" s="498">
        <v>0</v>
      </c>
      <c r="W63" s="498">
        <v>0</v>
      </c>
      <c r="X63" s="498">
        <v>0</v>
      </c>
      <c r="Y63" s="238" t="e">
        <f t="shared" si="0"/>
        <v>#DIV/0!</v>
      </c>
      <c r="Z63" s="59" t="s">
        <v>56</v>
      </c>
    </row>
    <row r="64" spans="1:26" ht="12.75">
      <c r="A64" s="187"/>
      <c r="B64" s="189"/>
      <c r="C64" s="187"/>
      <c r="D64" s="188"/>
      <c r="E64" s="68">
        <v>6171</v>
      </c>
      <c r="F64" s="45">
        <v>6111</v>
      </c>
      <c r="G64" s="110"/>
      <c r="H64" s="52"/>
      <c r="I64" s="53" t="s">
        <v>18</v>
      </c>
      <c r="J64" s="119">
        <v>218</v>
      </c>
      <c r="K64" s="131">
        <v>1139.2</v>
      </c>
      <c r="L64" s="79">
        <v>390.2</v>
      </c>
      <c r="M64" s="79">
        <v>302.3</v>
      </c>
      <c r="N64" s="79">
        <v>0</v>
      </c>
      <c r="O64" s="79">
        <v>642.3</v>
      </c>
      <c r="P64" s="152">
        <v>434.1</v>
      </c>
      <c r="Q64" s="146">
        <v>1135.9</v>
      </c>
      <c r="R64" s="234">
        <v>500</v>
      </c>
      <c r="S64" s="234">
        <v>326.5</v>
      </c>
      <c r="T64" s="234">
        <v>342.5</v>
      </c>
      <c r="U64" s="234">
        <v>950</v>
      </c>
      <c r="V64" s="502">
        <v>1000</v>
      </c>
      <c r="W64" s="502">
        <v>500</v>
      </c>
      <c r="X64" s="502">
        <v>500</v>
      </c>
      <c r="Y64" s="238">
        <f t="shared" si="0"/>
        <v>306.2787136294028</v>
      </c>
      <c r="Z64" s="59" t="s">
        <v>184</v>
      </c>
    </row>
    <row r="65" spans="1:26" ht="12.75">
      <c r="A65" s="187"/>
      <c r="B65" s="189"/>
      <c r="C65" s="187"/>
      <c r="D65" s="188"/>
      <c r="E65" s="68">
        <v>6171</v>
      </c>
      <c r="F65" s="45">
        <v>6119</v>
      </c>
      <c r="G65" s="110"/>
      <c r="H65" s="52"/>
      <c r="I65" s="53" t="s">
        <v>18</v>
      </c>
      <c r="J65" s="119">
        <v>218</v>
      </c>
      <c r="K65" s="133">
        <v>0</v>
      </c>
      <c r="L65" s="79">
        <v>0</v>
      </c>
      <c r="M65" s="79">
        <v>0</v>
      </c>
      <c r="N65" s="79">
        <v>0</v>
      </c>
      <c r="O65" s="79">
        <v>75.2</v>
      </c>
      <c r="P65" s="152">
        <v>0</v>
      </c>
      <c r="Q65" s="146">
        <v>0</v>
      </c>
      <c r="R65" s="234">
        <v>200</v>
      </c>
      <c r="S65" s="234">
        <v>0</v>
      </c>
      <c r="T65" s="234">
        <v>0</v>
      </c>
      <c r="U65" s="234">
        <v>50</v>
      </c>
      <c r="V65" s="502">
        <v>50</v>
      </c>
      <c r="W65" s="502">
        <v>50</v>
      </c>
      <c r="X65" s="502">
        <v>50</v>
      </c>
      <c r="Y65" s="238" t="e">
        <f t="shared" si="0"/>
        <v>#DIV/0!</v>
      </c>
      <c r="Z65" s="59" t="s">
        <v>134</v>
      </c>
    </row>
    <row r="66" spans="1:26" ht="12.75">
      <c r="A66" s="187"/>
      <c r="B66" s="189"/>
      <c r="C66" s="187"/>
      <c r="D66" s="188"/>
      <c r="E66" s="68">
        <v>6171</v>
      </c>
      <c r="F66" s="45">
        <v>6121</v>
      </c>
      <c r="G66" s="110"/>
      <c r="H66" s="52"/>
      <c r="I66" s="53" t="s">
        <v>18</v>
      </c>
      <c r="J66" s="119">
        <v>218</v>
      </c>
      <c r="K66" s="133">
        <v>0</v>
      </c>
      <c r="L66" s="79">
        <v>0</v>
      </c>
      <c r="M66" s="79">
        <v>0</v>
      </c>
      <c r="N66" s="79">
        <v>81.3</v>
      </c>
      <c r="O66" s="79">
        <v>0</v>
      </c>
      <c r="P66" s="152">
        <v>257.4</v>
      </c>
      <c r="Q66" s="146">
        <v>165.9</v>
      </c>
      <c r="R66" s="234">
        <v>0</v>
      </c>
      <c r="S66" s="234">
        <v>302.8</v>
      </c>
      <c r="T66" s="234">
        <v>125.3</v>
      </c>
      <c r="U66" s="234">
        <v>100</v>
      </c>
      <c r="V66" s="502">
        <v>0</v>
      </c>
      <c r="W66" s="502">
        <v>0</v>
      </c>
      <c r="X66" s="502">
        <v>0</v>
      </c>
      <c r="Y66" s="238">
        <f t="shared" si="0"/>
        <v>0</v>
      </c>
      <c r="Z66" s="59" t="s">
        <v>179</v>
      </c>
    </row>
    <row r="67" spans="1:26" ht="12.75">
      <c r="A67" s="187"/>
      <c r="B67" s="189"/>
      <c r="C67" s="187"/>
      <c r="D67" s="188"/>
      <c r="E67" s="68">
        <v>6171</v>
      </c>
      <c r="F67" s="45">
        <v>6122</v>
      </c>
      <c r="G67" s="51"/>
      <c r="H67" s="52"/>
      <c r="I67" s="53" t="s">
        <v>18</v>
      </c>
      <c r="J67" s="119">
        <v>218</v>
      </c>
      <c r="K67" s="124">
        <v>813.3</v>
      </c>
      <c r="L67" s="73">
        <v>0</v>
      </c>
      <c r="M67" s="73">
        <v>332</v>
      </c>
      <c r="N67" s="73">
        <v>558.1</v>
      </c>
      <c r="O67" s="73">
        <v>83</v>
      </c>
      <c r="P67" s="149">
        <v>347.1</v>
      </c>
      <c r="Q67" s="143">
        <v>746.6</v>
      </c>
      <c r="R67" s="231">
        <v>0</v>
      </c>
      <c r="S67" s="231">
        <v>0</v>
      </c>
      <c r="T67" s="231">
        <v>149.2</v>
      </c>
      <c r="U67" s="231">
        <v>200</v>
      </c>
      <c r="V67" s="498">
        <v>0</v>
      </c>
      <c r="W67" s="498">
        <v>0</v>
      </c>
      <c r="X67" s="498">
        <v>0</v>
      </c>
      <c r="Y67" s="238" t="e">
        <f t="shared" si="0"/>
        <v>#DIV/0!</v>
      </c>
      <c r="Z67" s="59" t="s">
        <v>135</v>
      </c>
    </row>
    <row r="68" spans="1:26" ht="12.75" hidden="1">
      <c r="A68" s="187"/>
      <c r="B68" s="189"/>
      <c r="C68" s="187"/>
      <c r="D68" s="188"/>
      <c r="E68" s="68">
        <v>6171</v>
      </c>
      <c r="F68" s="45">
        <v>6123</v>
      </c>
      <c r="G68" s="51"/>
      <c r="H68" s="52"/>
      <c r="I68" s="53" t="s">
        <v>18</v>
      </c>
      <c r="J68" s="119">
        <v>218</v>
      </c>
      <c r="K68" s="126">
        <v>450</v>
      </c>
      <c r="L68" s="73">
        <v>585</v>
      </c>
      <c r="M68" s="73">
        <v>0</v>
      </c>
      <c r="N68" s="73">
        <v>507.5</v>
      </c>
      <c r="O68" s="73">
        <v>0</v>
      </c>
      <c r="P68" s="149">
        <v>0</v>
      </c>
      <c r="Q68" s="143"/>
      <c r="R68" s="231">
        <v>0</v>
      </c>
      <c r="S68" s="231"/>
      <c r="T68" s="231"/>
      <c r="U68" s="231"/>
      <c r="V68" s="498"/>
      <c r="W68" s="498"/>
      <c r="X68" s="498"/>
      <c r="Y68" s="238" t="e">
        <f t="shared" si="0"/>
        <v>#DIV/0!</v>
      </c>
      <c r="Z68" s="59" t="s">
        <v>97</v>
      </c>
    </row>
    <row r="69" spans="1:26" ht="12.75">
      <c r="A69" s="187"/>
      <c r="B69" s="189"/>
      <c r="C69" s="187"/>
      <c r="D69" s="188"/>
      <c r="E69" s="68">
        <v>6171</v>
      </c>
      <c r="F69" s="45">
        <v>6123</v>
      </c>
      <c r="G69" s="51"/>
      <c r="H69" s="52"/>
      <c r="I69" s="53" t="s">
        <v>18</v>
      </c>
      <c r="J69" s="119">
        <v>218</v>
      </c>
      <c r="K69" s="126"/>
      <c r="L69" s="73"/>
      <c r="M69" s="73"/>
      <c r="N69" s="73"/>
      <c r="O69" s="73"/>
      <c r="P69" s="149">
        <v>0</v>
      </c>
      <c r="Q69" s="143">
        <v>0</v>
      </c>
      <c r="R69" s="231">
        <v>0</v>
      </c>
      <c r="S69" s="231">
        <v>667.6</v>
      </c>
      <c r="T69" s="231">
        <v>405</v>
      </c>
      <c r="U69" s="231">
        <v>0</v>
      </c>
      <c r="V69" s="498">
        <v>0</v>
      </c>
      <c r="W69" s="498">
        <v>0</v>
      </c>
      <c r="X69" s="498">
        <v>0</v>
      </c>
      <c r="Y69" s="238">
        <f t="shared" si="0"/>
        <v>0</v>
      </c>
      <c r="Z69" s="59" t="s">
        <v>178</v>
      </c>
    </row>
    <row r="70" spans="1:26" ht="12.75">
      <c r="A70" s="187"/>
      <c r="B70" s="189"/>
      <c r="C70" s="187"/>
      <c r="D70" s="188"/>
      <c r="E70" s="68">
        <v>6171</v>
      </c>
      <c r="F70" s="45">
        <v>6127</v>
      </c>
      <c r="G70" s="51"/>
      <c r="H70" s="52"/>
      <c r="I70" s="53" t="s">
        <v>18</v>
      </c>
      <c r="J70" s="119">
        <v>218</v>
      </c>
      <c r="K70" s="126"/>
      <c r="L70" s="73"/>
      <c r="M70" s="73"/>
      <c r="N70" s="73">
        <v>0</v>
      </c>
      <c r="O70" s="73">
        <v>0</v>
      </c>
      <c r="P70" s="149">
        <v>50</v>
      </c>
      <c r="Q70" s="143">
        <v>178</v>
      </c>
      <c r="R70" s="231">
        <v>0</v>
      </c>
      <c r="S70" s="231">
        <v>0</v>
      </c>
      <c r="T70" s="231">
        <v>0</v>
      </c>
      <c r="U70" s="231">
        <v>0</v>
      </c>
      <c r="V70" s="498">
        <v>0</v>
      </c>
      <c r="W70" s="498">
        <v>0</v>
      </c>
      <c r="X70" s="498">
        <v>0</v>
      </c>
      <c r="Y70" s="238" t="e">
        <f t="shared" si="0"/>
        <v>#DIV/0!</v>
      </c>
      <c r="Z70" s="59" t="s">
        <v>105</v>
      </c>
    </row>
    <row r="71" spans="1:26" ht="12.75">
      <c r="A71" s="187"/>
      <c r="B71" s="189"/>
      <c r="C71" s="187"/>
      <c r="D71" s="188"/>
      <c r="E71" s="68">
        <v>6171</v>
      </c>
      <c r="F71" s="45">
        <v>6125</v>
      </c>
      <c r="G71" s="51"/>
      <c r="H71" s="52"/>
      <c r="I71" s="53" t="s">
        <v>18</v>
      </c>
      <c r="J71" s="119">
        <v>218</v>
      </c>
      <c r="K71" s="131">
        <v>779.3</v>
      </c>
      <c r="L71" s="79">
        <v>510.1</v>
      </c>
      <c r="M71" s="79">
        <v>283.7</v>
      </c>
      <c r="N71" s="79">
        <v>396.4</v>
      </c>
      <c r="O71" s="79">
        <v>129.9</v>
      </c>
      <c r="P71" s="152">
        <v>169.5</v>
      </c>
      <c r="Q71" s="146">
        <v>153.9</v>
      </c>
      <c r="R71" s="234">
        <v>1000</v>
      </c>
      <c r="S71" s="234">
        <v>59.9</v>
      </c>
      <c r="T71" s="234">
        <v>388.5</v>
      </c>
      <c r="U71" s="234">
        <v>500</v>
      </c>
      <c r="V71" s="502">
        <f>500+1700</f>
        <v>2200</v>
      </c>
      <c r="W71" s="502">
        <v>500</v>
      </c>
      <c r="X71" s="502">
        <v>500</v>
      </c>
      <c r="Y71" s="238">
        <f t="shared" si="0"/>
        <v>3672.787979966611</v>
      </c>
      <c r="Z71" s="59" t="s">
        <v>216</v>
      </c>
    </row>
    <row r="72" spans="1:26" ht="12.75" hidden="1">
      <c r="A72" s="191"/>
      <c r="B72" s="192"/>
      <c r="C72" s="187"/>
      <c r="D72" s="188"/>
      <c r="E72" s="68">
        <v>6171</v>
      </c>
      <c r="F72" s="45">
        <v>6129</v>
      </c>
      <c r="G72" s="51"/>
      <c r="H72" s="52"/>
      <c r="I72" s="53" t="s">
        <v>18</v>
      </c>
      <c r="J72" s="119">
        <v>218</v>
      </c>
      <c r="K72" s="131">
        <v>0</v>
      </c>
      <c r="L72" s="79">
        <v>0</v>
      </c>
      <c r="M72" s="79">
        <v>372.8</v>
      </c>
      <c r="N72" s="79">
        <v>51.6</v>
      </c>
      <c r="O72" s="79">
        <v>0</v>
      </c>
      <c r="P72" s="152">
        <v>0</v>
      </c>
      <c r="Q72" s="146"/>
      <c r="R72" s="234"/>
      <c r="S72" s="234"/>
      <c r="T72" s="234"/>
      <c r="U72" s="234"/>
      <c r="V72" s="502"/>
      <c r="W72" s="502"/>
      <c r="X72" s="502"/>
      <c r="Y72" s="238" t="e">
        <f t="shared" si="0"/>
        <v>#DIV/0!</v>
      </c>
      <c r="Z72" s="59" t="s">
        <v>83</v>
      </c>
    </row>
    <row r="73" spans="1:26" ht="12.75">
      <c r="A73" s="191"/>
      <c r="B73" s="192"/>
      <c r="C73" s="187"/>
      <c r="D73" s="188"/>
      <c r="E73" s="68">
        <v>6171</v>
      </c>
      <c r="F73" s="44">
        <v>5175</v>
      </c>
      <c r="G73" s="110"/>
      <c r="H73" s="52"/>
      <c r="I73" s="53" t="s">
        <v>35</v>
      </c>
      <c r="J73" s="119">
        <v>218</v>
      </c>
      <c r="K73" s="131">
        <v>167.5</v>
      </c>
      <c r="L73" s="111">
        <v>155</v>
      </c>
      <c r="M73" s="111">
        <v>171.8</v>
      </c>
      <c r="N73" s="111">
        <v>142.9</v>
      </c>
      <c r="O73" s="111">
        <v>148.4</v>
      </c>
      <c r="P73" s="151">
        <v>169.8</v>
      </c>
      <c r="Q73" s="145">
        <v>158.1</v>
      </c>
      <c r="R73" s="233">
        <v>150</v>
      </c>
      <c r="S73" s="233">
        <v>208.8</v>
      </c>
      <c r="T73" s="233">
        <v>87.5</v>
      </c>
      <c r="U73" s="233">
        <v>120</v>
      </c>
      <c r="V73" s="501">
        <v>150</v>
      </c>
      <c r="W73" s="501">
        <v>150</v>
      </c>
      <c r="X73" s="501">
        <v>150</v>
      </c>
      <c r="Y73" s="238">
        <f t="shared" si="0"/>
        <v>71.83908045977012</v>
      </c>
      <c r="Z73" s="59" t="s">
        <v>151</v>
      </c>
    </row>
    <row r="74" spans="1:26" ht="12.75">
      <c r="A74" s="202"/>
      <c r="B74" s="203"/>
      <c r="C74" s="191"/>
      <c r="D74" s="204"/>
      <c r="E74" s="71">
        <v>6171</v>
      </c>
      <c r="F74" s="44">
        <v>5194</v>
      </c>
      <c r="G74" s="51"/>
      <c r="H74" s="51"/>
      <c r="I74" s="117" t="s">
        <v>35</v>
      </c>
      <c r="J74" s="121">
        <v>218</v>
      </c>
      <c r="K74" s="124">
        <v>30</v>
      </c>
      <c r="L74" s="73">
        <v>45</v>
      </c>
      <c r="M74" s="73">
        <v>50.4</v>
      </c>
      <c r="N74" s="73">
        <v>48.6</v>
      </c>
      <c r="O74" s="73">
        <v>48.4</v>
      </c>
      <c r="P74" s="73">
        <v>42.3</v>
      </c>
      <c r="Q74" s="148">
        <v>49.4</v>
      </c>
      <c r="R74" s="236">
        <v>50</v>
      </c>
      <c r="S74" s="236">
        <v>65.4</v>
      </c>
      <c r="T74" s="236">
        <v>86.9</v>
      </c>
      <c r="U74" s="236">
        <v>80</v>
      </c>
      <c r="V74" s="503">
        <v>50</v>
      </c>
      <c r="W74" s="503">
        <v>50</v>
      </c>
      <c r="X74" s="503">
        <v>50</v>
      </c>
      <c r="Y74" s="395">
        <f t="shared" si="0"/>
        <v>76.4525993883792</v>
      </c>
      <c r="Z74" s="118" t="s">
        <v>152</v>
      </c>
    </row>
    <row r="75" spans="1:26" ht="13.5" hidden="1" thickBot="1">
      <c r="A75" s="215"/>
      <c r="B75" s="204"/>
      <c r="C75" s="197"/>
      <c r="D75" s="204"/>
      <c r="E75" s="141">
        <v>6171</v>
      </c>
      <c r="F75" s="49">
        <v>5901</v>
      </c>
      <c r="G75" s="55"/>
      <c r="H75" s="55"/>
      <c r="I75" s="393" t="s">
        <v>18</v>
      </c>
      <c r="J75" s="120"/>
      <c r="K75" s="394"/>
      <c r="L75" s="153"/>
      <c r="M75" s="153"/>
      <c r="N75" s="153"/>
      <c r="O75" s="153"/>
      <c r="P75" s="153"/>
      <c r="Q75" s="147"/>
      <c r="R75" s="235"/>
      <c r="S75" s="235"/>
      <c r="T75" s="235"/>
      <c r="U75" s="235"/>
      <c r="V75" s="504"/>
      <c r="W75" s="504"/>
      <c r="X75" s="504"/>
      <c r="Y75" s="240"/>
      <c r="Z75" s="80"/>
    </row>
    <row r="76" spans="1:26" ht="13.5" thickBot="1">
      <c r="A76" s="215"/>
      <c r="B76" s="204"/>
      <c r="C76" s="197"/>
      <c r="D76" s="204"/>
      <c r="E76" s="141"/>
      <c r="F76" s="49"/>
      <c r="G76" s="55"/>
      <c r="H76" s="55"/>
      <c r="I76" s="393"/>
      <c r="J76" s="120"/>
      <c r="K76" s="394"/>
      <c r="L76" s="153"/>
      <c r="M76" s="153"/>
      <c r="N76" s="153"/>
      <c r="O76" s="153"/>
      <c r="P76" s="153"/>
      <c r="Q76" s="147"/>
      <c r="R76" s="235"/>
      <c r="S76" s="235"/>
      <c r="T76" s="235"/>
      <c r="U76" s="235"/>
      <c r="V76" s="504"/>
      <c r="W76" s="504"/>
      <c r="X76" s="504"/>
      <c r="Y76" s="416"/>
      <c r="Z76" s="417" t="s">
        <v>190</v>
      </c>
    </row>
    <row r="77" spans="1:26" ht="13.5" thickBot="1">
      <c r="A77" s="215"/>
      <c r="B77" s="204"/>
      <c r="C77" s="197"/>
      <c r="D77" s="204"/>
      <c r="E77" s="141"/>
      <c r="F77" s="49"/>
      <c r="G77" s="55"/>
      <c r="H77" s="55"/>
      <c r="I77" s="393"/>
      <c r="J77" s="120"/>
      <c r="K77" s="394"/>
      <c r="L77" s="153"/>
      <c r="M77" s="153"/>
      <c r="N77" s="153"/>
      <c r="O77" s="153"/>
      <c r="P77" s="153"/>
      <c r="Q77" s="147"/>
      <c r="R77" s="235"/>
      <c r="S77" s="235"/>
      <c r="T77" s="235"/>
      <c r="U77" s="235"/>
      <c r="V77" s="504"/>
      <c r="W77" s="504"/>
      <c r="X77" s="504"/>
      <c r="Y77" s="416"/>
      <c r="Z77" s="418" t="s">
        <v>191</v>
      </c>
    </row>
    <row r="78" spans="1:26" ht="13.5" thickBot="1">
      <c r="A78" s="215"/>
      <c r="B78" s="204"/>
      <c r="C78" s="197"/>
      <c r="D78" s="204"/>
      <c r="E78" s="141"/>
      <c r="F78" s="49"/>
      <c r="G78" s="55"/>
      <c r="H78" s="55"/>
      <c r="I78" s="393"/>
      <c r="J78" s="120"/>
      <c r="K78" s="394"/>
      <c r="L78" s="153"/>
      <c r="M78" s="153"/>
      <c r="N78" s="153"/>
      <c r="O78" s="153"/>
      <c r="P78" s="153"/>
      <c r="Q78" s="147"/>
      <c r="R78" s="235"/>
      <c r="S78" s="235"/>
      <c r="T78" s="235"/>
      <c r="U78" s="235"/>
      <c r="V78" s="504"/>
      <c r="W78" s="504"/>
      <c r="X78" s="504"/>
      <c r="Y78" s="240"/>
      <c r="Z78" s="80" t="s">
        <v>189</v>
      </c>
    </row>
    <row r="79" spans="1:26" s="229" customFormat="1" ht="26.25" customHeight="1" thickBot="1">
      <c r="A79" s="222"/>
      <c r="B79" s="223"/>
      <c r="C79" s="223"/>
      <c r="D79" s="223"/>
      <c r="E79" s="224"/>
      <c r="F79" s="225"/>
      <c r="G79" s="225"/>
      <c r="H79" s="225"/>
      <c r="I79" s="225"/>
      <c r="J79" s="226"/>
      <c r="K79" s="227">
        <f aca="true" t="shared" si="1" ref="K79:X79">SUM(K7:K74)</f>
        <v>81724.59999999999</v>
      </c>
      <c r="L79" s="66">
        <f t="shared" si="1"/>
        <v>79185.8</v>
      </c>
      <c r="M79" s="66">
        <f t="shared" si="1"/>
        <v>78357.19999999997</v>
      </c>
      <c r="N79" s="66">
        <f t="shared" si="1"/>
        <v>83431.50000000003</v>
      </c>
      <c r="O79" s="66">
        <f t="shared" si="1"/>
        <v>85995.79999999999</v>
      </c>
      <c r="P79" s="66">
        <f t="shared" si="1"/>
        <v>92437.9</v>
      </c>
      <c r="Q79" s="66">
        <f t="shared" si="1"/>
        <v>99784.29999999997</v>
      </c>
      <c r="R79" s="66">
        <f t="shared" si="1"/>
        <v>97661</v>
      </c>
      <c r="S79" s="66">
        <f t="shared" si="1"/>
        <v>94864.40000000001</v>
      </c>
      <c r="T79" s="66">
        <f t="shared" si="1"/>
        <v>95262.40000000002</v>
      </c>
      <c r="U79" s="66">
        <f t="shared" si="1"/>
        <v>97410.5</v>
      </c>
      <c r="V79" s="496">
        <f t="shared" si="1"/>
        <v>100427</v>
      </c>
      <c r="W79" s="496">
        <f t="shared" si="1"/>
        <v>93977</v>
      </c>
      <c r="X79" s="496">
        <f t="shared" si="1"/>
        <v>94077</v>
      </c>
      <c r="Y79" s="239">
        <f>+V79/S79*100</f>
        <v>105.86373813569682</v>
      </c>
      <c r="Z79" s="228" t="s">
        <v>84</v>
      </c>
    </row>
    <row r="80" spans="1:26" ht="12.75">
      <c r="A80" s="205"/>
      <c r="B80" s="206"/>
      <c r="C80" s="207"/>
      <c r="D80" s="206"/>
      <c r="E80" s="208">
        <v>6115</v>
      </c>
      <c r="F80" s="209" t="s">
        <v>58</v>
      </c>
      <c r="G80" s="209"/>
      <c r="H80" s="209"/>
      <c r="I80" s="209">
        <v>30</v>
      </c>
      <c r="J80" s="210">
        <v>218</v>
      </c>
      <c r="K80" s="211">
        <v>0</v>
      </c>
      <c r="L80" s="212">
        <v>327.7</v>
      </c>
      <c r="M80" s="212">
        <v>0</v>
      </c>
      <c r="N80" s="212">
        <v>476.3</v>
      </c>
      <c r="O80" s="212">
        <v>0</v>
      </c>
      <c r="P80" s="212">
        <v>400.7</v>
      </c>
      <c r="Q80" s="142">
        <v>381</v>
      </c>
      <c r="R80" s="230">
        <v>0</v>
      </c>
      <c r="S80" s="230">
        <f>470.9+476</f>
        <v>946.9</v>
      </c>
      <c r="T80" s="230">
        <v>0</v>
      </c>
      <c r="U80" s="230">
        <v>739</v>
      </c>
      <c r="V80" s="497">
        <v>0</v>
      </c>
      <c r="W80" s="497">
        <v>0</v>
      </c>
      <c r="X80" s="497">
        <v>0</v>
      </c>
      <c r="Y80" s="238">
        <f>+V80/S80*100</f>
        <v>0</v>
      </c>
      <c r="Z80" s="213" t="s">
        <v>214</v>
      </c>
    </row>
    <row r="81" spans="1:26" s="461" customFormat="1" ht="18" customHeight="1" thickBot="1">
      <c r="A81" s="450"/>
      <c r="B81" s="451"/>
      <c r="C81" s="452"/>
      <c r="D81" s="451"/>
      <c r="E81" s="453"/>
      <c r="F81" s="452"/>
      <c r="G81" s="452"/>
      <c r="H81" s="452"/>
      <c r="I81" s="452"/>
      <c r="J81" s="451"/>
      <c r="K81" s="454"/>
      <c r="L81" s="455"/>
      <c r="M81" s="455"/>
      <c r="N81" s="455"/>
      <c r="O81" s="455"/>
      <c r="P81" s="455"/>
      <c r="Q81" s="456"/>
      <c r="R81" s="457"/>
      <c r="S81" s="458">
        <f aca="true" t="shared" si="2" ref="S81:X81">SUM(S79,S80)</f>
        <v>95811.3</v>
      </c>
      <c r="T81" s="458">
        <f t="shared" si="2"/>
        <v>95262.40000000002</v>
      </c>
      <c r="U81" s="458">
        <f t="shared" si="2"/>
        <v>98149.5</v>
      </c>
      <c r="V81" s="505">
        <f t="shared" si="2"/>
        <v>100427</v>
      </c>
      <c r="W81" s="506">
        <f t="shared" si="2"/>
        <v>93977</v>
      </c>
      <c r="X81" s="507">
        <f t="shared" si="2"/>
        <v>94077</v>
      </c>
      <c r="Y81" s="459"/>
      <c r="Z81" s="460" t="s">
        <v>212</v>
      </c>
    </row>
    <row r="82" spans="1:26" ht="12.75" hidden="1">
      <c r="A82" s="215"/>
      <c r="B82" s="204"/>
      <c r="C82" s="197"/>
      <c r="D82" s="204"/>
      <c r="E82" s="71">
        <v>6171</v>
      </c>
      <c r="F82" s="44">
        <v>5901</v>
      </c>
      <c r="G82" s="51"/>
      <c r="H82" s="51"/>
      <c r="I82" s="117" t="s">
        <v>18</v>
      </c>
      <c r="J82" s="121">
        <v>218</v>
      </c>
      <c r="K82" s="126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148"/>
      <c r="R82" s="236"/>
      <c r="S82" s="231"/>
      <c r="T82" s="231"/>
      <c r="U82" s="231"/>
      <c r="V82" s="498"/>
      <c r="W82" s="498"/>
      <c r="X82" s="498"/>
      <c r="Y82" s="238" t="e">
        <f>+P82/O82*100</f>
        <v>#DIV/0!</v>
      </c>
      <c r="Z82" s="118" t="s">
        <v>65</v>
      </c>
    </row>
    <row r="83" spans="1:26" ht="14.25" customHeight="1" hidden="1" thickBot="1">
      <c r="A83" s="215"/>
      <c r="B83" s="204"/>
      <c r="C83" s="197"/>
      <c r="D83" s="204"/>
      <c r="E83" s="112">
        <v>6114</v>
      </c>
      <c r="F83" s="113"/>
      <c r="G83" s="114"/>
      <c r="H83" s="114"/>
      <c r="I83" s="115" t="s">
        <v>18</v>
      </c>
      <c r="J83" s="122">
        <v>218</v>
      </c>
      <c r="K83" s="214">
        <v>244</v>
      </c>
      <c r="L83" s="116">
        <v>0</v>
      </c>
      <c r="M83" s="116">
        <v>0</v>
      </c>
      <c r="N83" s="116">
        <v>360.6</v>
      </c>
      <c r="O83" s="116">
        <v>0</v>
      </c>
      <c r="P83" s="116">
        <v>0</v>
      </c>
      <c r="Q83" s="147"/>
      <c r="R83" s="235">
        <v>0</v>
      </c>
      <c r="S83" s="235"/>
      <c r="T83" s="235"/>
      <c r="U83" s="235"/>
      <c r="V83" s="504"/>
      <c r="W83" s="504"/>
      <c r="X83" s="504"/>
      <c r="Y83" s="240" t="e">
        <f>+P83/O83*100</f>
        <v>#DIV/0!</v>
      </c>
      <c r="Z83" s="80" t="s">
        <v>94</v>
      </c>
    </row>
    <row r="84" spans="1:26" s="220" customFormat="1" ht="26.25" customHeight="1" thickBot="1">
      <c r="A84" s="462"/>
      <c r="B84" s="463"/>
      <c r="C84" s="463"/>
      <c r="D84" s="463"/>
      <c r="E84" s="462"/>
      <c r="F84" s="464"/>
      <c r="G84" s="463"/>
      <c r="H84" s="463"/>
      <c r="I84" s="463"/>
      <c r="J84" s="463"/>
      <c r="K84" s="465" t="e">
        <f>SUM('OKT I'!K76)+#REF!+'OKT II'!K44+'OKT II'!K59+'OKT III'!K79+400.7</f>
        <v>#REF!</v>
      </c>
      <c r="L84" s="465" t="e">
        <f>SUM('OKT I'!L76)+#REF!+'OKT II'!L44+'OKT II'!L59+'OKT III'!L79+400.7</f>
        <v>#REF!</v>
      </c>
      <c r="M84" s="465" t="e">
        <f>SUM('OKT I'!M76)+#REF!+'OKT II'!M44+'OKT II'!M59+'OKT III'!M79+400.7</f>
        <v>#REF!</v>
      </c>
      <c r="N84" s="465" t="e">
        <f>SUM('OKT I'!N76)+#REF!+'OKT II'!N44+'OKT II'!N59+'OKT III'!N79+476.3</f>
        <v>#REF!</v>
      </c>
      <c r="O84" s="465" t="e">
        <f>SUM('OKT I'!O76)+#REF!+'OKT II'!O44+'OKT II'!O59+'OKT III'!O79</f>
        <v>#REF!</v>
      </c>
      <c r="P84" s="465" t="e">
        <f>SUM('OKT I'!P76)+#REF!+'OKT II'!P44+'OKT II'!P59+'OKT III'!P79+400.7</f>
        <v>#REF!</v>
      </c>
      <c r="Q84" s="465" t="e">
        <f>SUM('OKT I'!Q76)+#REF!+'OKT II'!Q44+'OKT II'!Q59+'OKT III'!Q79+381</f>
        <v>#REF!</v>
      </c>
      <c r="R84" s="465" t="e">
        <f>SUM('OKT I'!R76)+#REF!+'OKT II'!R44+'OKT II'!R59+'OKT III'!R79+400.7</f>
        <v>#REF!</v>
      </c>
      <c r="S84" s="465">
        <f>SUM('OKT I'!S76)+'OKT II'!S60+'OKT III'!S81</f>
        <v>107050.8</v>
      </c>
      <c r="T84" s="465">
        <f>SUM('OKT I'!T76)+'OKT II'!T60+'OKT III'!T81</f>
        <v>103908.80000000002</v>
      </c>
      <c r="U84" s="465">
        <f>SUM('OKT I'!U76)+'OKT II'!U60+'OKT III'!U81</f>
        <v>106609.8</v>
      </c>
      <c r="V84" s="508">
        <f>SUM('OKT I'!V76)+'OKT II'!V60+'OKT III'!V81</f>
        <v>110088.3</v>
      </c>
      <c r="W84" s="508">
        <f>SUM('OKT I'!W76)+'OKT II'!W60+'OKT III'!W81</f>
        <v>101283.3</v>
      </c>
      <c r="X84" s="508">
        <f>SUM('OKT I'!X76)+'OKT II'!X60+'OKT III'!X81</f>
        <v>101383.3</v>
      </c>
      <c r="Y84" s="466">
        <f>+V84/S84*100</f>
        <v>102.8374379266666</v>
      </c>
      <c r="Z84" s="467" t="s">
        <v>85</v>
      </c>
    </row>
    <row r="85" spans="1:26" ht="19.5" customHeight="1" thickBot="1">
      <c r="A85" s="76"/>
      <c r="B85" s="77"/>
      <c r="C85" s="77"/>
      <c r="D85" s="77"/>
      <c r="E85" s="134"/>
      <c r="F85" s="78" t="s">
        <v>87</v>
      </c>
      <c r="G85" s="78"/>
      <c r="H85" s="135"/>
      <c r="I85" s="77"/>
      <c r="J85" s="77"/>
      <c r="K85" s="136">
        <v>176</v>
      </c>
      <c r="L85" s="137">
        <v>155</v>
      </c>
      <c r="M85" s="137">
        <v>164</v>
      </c>
      <c r="N85" s="137">
        <v>166</v>
      </c>
      <c r="O85" s="137">
        <v>161</v>
      </c>
      <c r="P85" s="137">
        <v>166</v>
      </c>
      <c r="Q85" s="137">
        <v>172</v>
      </c>
      <c r="R85" s="237">
        <v>166</v>
      </c>
      <c r="S85" s="237">
        <v>176</v>
      </c>
      <c r="T85" s="237">
        <v>163</v>
      </c>
      <c r="U85" s="237">
        <v>158</v>
      </c>
      <c r="V85" s="509">
        <v>160</v>
      </c>
      <c r="W85" s="510">
        <v>160</v>
      </c>
      <c r="X85" s="511">
        <v>160</v>
      </c>
      <c r="Y85" s="239">
        <f>+V85/S85*100</f>
        <v>90.9090909090909</v>
      </c>
      <c r="Z85" s="138" t="s">
        <v>158</v>
      </c>
    </row>
    <row r="86" spans="1:26" ht="19.5" customHeight="1" thickBot="1">
      <c r="A86" s="76"/>
      <c r="B86" s="77"/>
      <c r="C86" s="77"/>
      <c r="D86" s="77"/>
      <c r="E86" s="134"/>
      <c r="F86" s="78" t="s">
        <v>88</v>
      </c>
      <c r="G86" s="78"/>
      <c r="H86" s="135"/>
      <c r="I86" s="77"/>
      <c r="J86" s="77"/>
      <c r="K86" s="136">
        <v>175.12</v>
      </c>
      <c r="L86" s="137">
        <v>162.1</v>
      </c>
      <c r="M86" s="137">
        <v>157.95</v>
      </c>
      <c r="N86" s="137">
        <v>164.4</v>
      </c>
      <c r="O86" s="137">
        <v>162.5</v>
      </c>
      <c r="P86" s="137">
        <v>166.5</v>
      </c>
      <c r="Q86" s="137">
        <v>168.2</v>
      </c>
      <c r="R86" s="137">
        <v>167.2</v>
      </c>
      <c r="S86" s="137">
        <v>175</v>
      </c>
      <c r="T86" s="137">
        <v>162.75</v>
      </c>
      <c r="U86" s="137">
        <v>157.75</v>
      </c>
      <c r="V86" s="510">
        <v>160</v>
      </c>
      <c r="W86" s="510">
        <v>160</v>
      </c>
      <c r="X86" s="510">
        <v>160</v>
      </c>
      <c r="Y86" s="239">
        <f>+V86/S86*100</f>
        <v>91.42857142857143</v>
      </c>
      <c r="Z86" s="138" t="s">
        <v>150</v>
      </c>
    </row>
    <row r="87" spans="1:26" ht="19.5" customHeight="1" thickBot="1">
      <c r="A87" s="76"/>
      <c r="B87" s="77"/>
      <c r="C87" s="77"/>
      <c r="D87" s="77"/>
      <c r="E87" s="134"/>
      <c r="F87" s="78" t="s">
        <v>86</v>
      </c>
      <c r="G87" s="78"/>
      <c r="H87" s="135"/>
      <c r="I87" s="77"/>
      <c r="J87" s="77"/>
      <c r="K87" s="139">
        <f aca="true" t="shared" si="3" ref="K87:R87">+K7/K86*83.3333333333333</f>
        <v>19664.753692705955</v>
      </c>
      <c r="L87" s="140">
        <f t="shared" si="3"/>
        <v>20162.96524778943</v>
      </c>
      <c r="M87" s="140">
        <f t="shared" si="3"/>
        <v>20392.845837290282</v>
      </c>
      <c r="N87" s="140">
        <f t="shared" si="3"/>
        <v>21438.767234387673</v>
      </c>
      <c r="O87" s="140">
        <f t="shared" si="3"/>
        <v>22511.230769230766</v>
      </c>
      <c r="P87" s="140">
        <f t="shared" si="3"/>
        <v>23387.337337337336</v>
      </c>
      <c r="Q87" s="140">
        <f t="shared" si="3"/>
        <v>25267.1422909235</v>
      </c>
      <c r="R87" s="140">
        <f t="shared" si="3"/>
        <v>24401.913875598086</v>
      </c>
      <c r="S87" s="140">
        <v>25436</v>
      </c>
      <c r="T87" s="140">
        <f>+T7/T86*83.3333333333333</f>
        <v>25709.16538658474</v>
      </c>
      <c r="U87" s="140">
        <f>+U7/U86*83.3333333333333</f>
        <v>27323.402007395664</v>
      </c>
      <c r="V87" s="512">
        <f>+V7/V86*83.3333333333333</f>
        <v>26302.083333333332</v>
      </c>
      <c r="W87" s="512">
        <f>+W7/W86*83.3333333333333</f>
        <v>26041.666666666664</v>
      </c>
      <c r="X87" s="512">
        <f>+X7/X86*83.3333333333333</f>
        <v>26041.666666666664</v>
      </c>
      <c r="Y87" s="239">
        <f>+V87/S87*100</f>
        <v>103.40495098810085</v>
      </c>
      <c r="Z87" s="138" t="s">
        <v>150</v>
      </c>
    </row>
    <row r="88" spans="1:26" ht="19.5" customHeight="1">
      <c r="A88" s="413"/>
      <c r="B88" s="413"/>
      <c r="C88" s="413"/>
      <c r="D88" s="413"/>
      <c r="E88" s="413"/>
      <c r="F88" s="413"/>
      <c r="G88" s="413"/>
      <c r="H88" s="413"/>
      <c r="I88" s="413"/>
      <c r="J88" s="413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5"/>
      <c r="Z88" s="413"/>
    </row>
    <row r="89" spans="1:26" ht="19.5" customHeight="1">
      <c r="A89" s="413"/>
      <c r="B89" s="413"/>
      <c r="C89" s="413"/>
      <c r="D89" s="413"/>
      <c r="E89" s="413"/>
      <c r="F89" s="413"/>
      <c r="G89" s="413"/>
      <c r="H89" s="413"/>
      <c r="I89" s="413"/>
      <c r="J89" s="413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5"/>
      <c r="Z89" s="413"/>
    </row>
    <row r="91" spans="1:28" ht="12.75">
      <c r="A91" s="197"/>
      <c r="B91" s="197"/>
      <c r="C91" s="197"/>
      <c r="D91" s="197"/>
      <c r="E91" s="407"/>
      <c r="F91" s="408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Q91" s="407"/>
      <c r="R91" s="407"/>
      <c r="S91" s="407"/>
      <c r="T91" s="407"/>
      <c r="U91" s="407"/>
      <c r="V91" s="407"/>
      <c r="W91" s="407"/>
      <c r="X91" s="407"/>
      <c r="Y91" s="407"/>
      <c r="Z91" s="407"/>
      <c r="AA91" s="407"/>
      <c r="AB91" s="407"/>
    </row>
    <row r="92" spans="1:28" ht="12.75">
      <c r="A92" s="197"/>
      <c r="B92" s="197"/>
      <c r="C92" s="197"/>
      <c r="D92" s="197"/>
      <c r="E92" s="408"/>
      <c r="F92" s="408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</row>
    <row r="93" spans="1:28" ht="12.75">
      <c r="A93" s="197"/>
      <c r="B93" s="197"/>
      <c r="C93" s="197"/>
      <c r="D93" s="197"/>
      <c r="E93" s="408"/>
      <c r="F93" s="408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</row>
    <row r="94" spans="1:26" s="229" customFormat="1" ht="12.75">
      <c r="A94" s="245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407"/>
      <c r="R94" s="245"/>
      <c r="S94" s="245"/>
      <c r="T94" s="245"/>
      <c r="U94" s="245"/>
      <c r="V94" s="245"/>
      <c r="W94" s="245"/>
      <c r="X94" s="245"/>
      <c r="Y94" s="245"/>
      <c r="Z94" s="245"/>
    </row>
    <row r="95" spans="1:10" s="229" customFormat="1" ht="12.75">
      <c r="A95" s="245"/>
      <c r="B95" s="245"/>
      <c r="C95" s="245"/>
      <c r="D95" s="245"/>
      <c r="E95" s="245"/>
      <c r="F95" s="245"/>
      <c r="G95" s="245"/>
      <c r="H95" s="245"/>
      <c r="I95" s="245"/>
      <c r="J95" s="245"/>
    </row>
    <row r="96" spans="1:10" s="229" customFormat="1" ht="12.75">
      <c r="A96" s="245"/>
      <c r="B96" s="245"/>
      <c r="C96" s="245"/>
      <c r="D96" s="245"/>
      <c r="E96" s="245"/>
      <c r="F96" s="245"/>
      <c r="G96" s="245"/>
      <c r="H96" s="245"/>
      <c r="I96" s="245"/>
      <c r="J96" s="245"/>
    </row>
    <row r="97" spans="1:10" s="229" customFormat="1" ht="12.75">
      <c r="A97" s="245"/>
      <c r="B97" s="245"/>
      <c r="C97" s="245"/>
      <c r="D97" s="245"/>
      <c r="E97" s="245"/>
      <c r="F97" s="245"/>
      <c r="G97" s="245"/>
      <c r="H97" s="245"/>
      <c r="I97" s="245"/>
      <c r="J97" s="245"/>
    </row>
    <row r="98" spans="1:10" s="247" customFormat="1" ht="12.75">
      <c r="A98" s="246"/>
      <c r="B98" s="246"/>
      <c r="C98" s="246"/>
      <c r="D98" s="246"/>
      <c r="E98" s="246"/>
      <c r="F98" s="246"/>
      <c r="G98" s="246"/>
      <c r="H98" s="246"/>
      <c r="I98" s="246"/>
      <c r="J98" s="246"/>
    </row>
    <row r="99" spans="1:10" ht="12.75">
      <c r="A99" s="197"/>
      <c r="B99" s="197"/>
      <c r="C99" s="197"/>
      <c r="D99" s="197"/>
      <c r="E99" s="197"/>
      <c r="F99" s="197"/>
      <c r="G99" s="197"/>
      <c r="H99" s="197"/>
      <c r="I99" s="197"/>
      <c r="J99" s="197"/>
    </row>
    <row r="100" spans="1:10" ht="12.75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</row>
    <row r="101" spans="1:10" ht="12.75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</row>
    <row r="102" spans="1:26" ht="12.75">
      <c r="A102" s="197"/>
      <c r="B102" s="197"/>
      <c r="C102" s="197"/>
      <c r="D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</row>
    <row r="103" spans="1:26" ht="12.75">
      <c r="A103" s="197"/>
      <c r="B103" s="197"/>
      <c r="C103" s="197"/>
      <c r="D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</row>
    <row r="104" spans="1:26" ht="12.75">
      <c r="A104" s="197"/>
      <c r="B104" s="197"/>
      <c r="C104" s="197"/>
      <c r="D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</row>
    <row r="105" spans="1:26" ht="12.75">
      <c r="A105" s="197"/>
      <c r="B105" s="197"/>
      <c r="C105" s="197"/>
      <c r="D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</row>
    <row r="106" spans="1:26" ht="12.75">
      <c r="A106" s="197"/>
      <c r="B106" s="197"/>
      <c r="C106" s="197"/>
      <c r="D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</row>
    <row r="107" spans="1:26" ht="12.75">
      <c r="A107" s="197"/>
      <c r="B107" s="197"/>
      <c r="C107" s="197"/>
      <c r="D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</row>
    <row r="108" spans="1:26" ht="12.75">
      <c r="A108" s="197"/>
      <c r="B108" s="197"/>
      <c r="C108" s="197"/>
      <c r="D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</row>
    <row r="109" spans="1:26" ht="12.75">
      <c r="A109" s="197"/>
      <c r="B109" s="197"/>
      <c r="C109" s="197"/>
      <c r="D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</row>
    <row r="110" spans="1:26" ht="12.75">
      <c r="A110" s="197"/>
      <c r="B110" s="197"/>
      <c r="C110" s="197"/>
      <c r="D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</row>
    <row r="111" spans="1:26" ht="12.75">
      <c r="A111" s="197"/>
      <c r="B111" s="197"/>
      <c r="C111" s="197"/>
      <c r="D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</row>
    <row r="112" spans="1:26" ht="12.75">
      <c r="A112" s="197"/>
      <c r="B112" s="197"/>
      <c r="C112" s="197"/>
      <c r="D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</row>
    <row r="113" spans="1:26" ht="12.75">
      <c r="A113" s="197"/>
      <c r="B113" s="197"/>
      <c r="C113" s="197"/>
      <c r="D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</row>
    <row r="114" spans="1:26" ht="12.75">
      <c r="A114" s="197"/>
      <c r="B114" s="197"/>
      <c r="C114" s="197"/>
      <c r="D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</row>
    <row r="115" spans="1:26" ht="12.75">
      <c r="A115" s="197"/>
      <c r="B115" s="197"/>
      <c r="C115" s="197"/>
      <c r="D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</row>
    <row r="116" spans="1:26" ht="12.75">
      <c r="A116" s="197"/>
      <c r="B116" s="197"/>
      <c r="C116" s="197"/>
      <c r="D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</row>
    <row r="117" spans="1:26" ht="12.75">
      <c r="A117" s="197"/>
      <c r="B117" s="197"/>
      <c r="C117" s="197"/>
      <c r="D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</row>
    <row r="118" spans="1:26" ht="12.75">
      <c r="A118" s="197"/>
      <c r="B118" s="197"/>
      <c r="C118" s="197"/>
      <c r="D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</row>
    <row r="119" spans="1:26" ht="12.75">
      <c r="A119" s="197"/>
      <c r="B119" s="197"/>
      <c r="C119" s="197"/>
      <c r="D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</row>
    <row r="120" spans="1:26" ht="12.75">
      <c r="A120" s="197"/>
      <c r="B120" s="197"/>
      <c r="C120" s="197"/>
      <c r="D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</row>
    <row r="121" spans="1:26" ht="12.75">
      <c r="A121" s="197"/>
      <c r="B121" s="197"/>
      <c r="C121" s="197"/>
      <c r="D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</row>
    <row r="122" spans="1:26" ht="12.75">
      <c r="A122" s="197"/>
      <c r="B122" s="197"/>
      <c r="C122" s="197"/>
      <c r="D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</row>
    <row r="123" spans="1:26" ht="12.75">
      <c r="A123" s="197"/>
      <c r="B123" s="197"/>
      <c r="C123" s="197"/>
      <c r="D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</row>
    <row r="124" spans="1:26" ht="12.75">
      <c r="A124" s="197"/>
      <c r="B124" s="197"/>
      <c r="C124" s="197"/>
      <c r="D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</row>
    <row r="125" spans="1:26" ht="12.75">
      <c r="A125" s="197"/>
      <c r="B125" s="197"/>
      <c r="C125" s="197"/>
      <c r="D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</row>
    <row r="126" spans="1:26" ht="12.75">
      <c r="A126" s="197"/>
      <c r="B126" s="197"/>
      <c r="C126" s="197"/>
      <c r="D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</row>
    <row r="127" spans="1:26" ht="12.75">
      <c r="A127" s="197"/>
      <c r="B127" s="197"/>
      <c r="C127" s="197"/>
      <c r="D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</row>
    <row r="128" spans="1:26" ht="12.75">
      <c r="A128" s="197"/>
      <c r="B128" s="197"/>
      <c r="C128" s="197"/>
      <c r="D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</row>
    <row r="129" spans="1:26" ht="12.75">
      <c r="A129" s="197"/>
      <c r="B129" s="197"/>
      <c r="C129" s="197"/>
      <c r="D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</row>
    <row r="130" spans="1:26" ht="12.75">
      <c r="A130" s="197"/>
      <c r="B130" s="197"/>
      <c r="C130" s="197"/>
      <c r="D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</row>
    <row r="131" spans="1:26" ht="12.75">
      <c r="A131" s="197"/>
      <c r="B131" s="197"/>
      <c r="C131" s="197"/>
      <c r="D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</row>
    <row r="132" spans="1:26" ht="12.75">
      <c r="A132" s="197"/>
      <c r="B132" s="197"/>
      <c r="C132" s="197"/>
      <c r="D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</row>
    <row r="133" spans="1:26" ht="12.75">
      <c r="A133" s="197"/>
      <c r="B133" s="197"/>
      <c r="C133" s="197"/>
      <c r="D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</row>
    <row r="134" spans="1:26" ht="12.75">
      <c r="A134" s="197"/>
      <c r="B134" s="197"/>
      <c r="C134" s="197"/>
      <c r="D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</row>
    <row r="135" spans="1:26" ht="12.75">
      <c r="A135" s="197"/>
      <c r="B135" s="197"/>
      <c r="C135" s="197"/>
      <c r="D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</row>
    <row r="136" spans="1:26" ht="12.75">
      <c r="A136" s="197"/>
      <c r="B136" s="197"/>
      <c r="C136" s="197"/>
      <c r="D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</row>
    <row r="137" spans="1:26" ht="12.75">
      <c r="A137" s="197"/>
      <c r="B137" s="197"/>
      <c r="C137" s="197"/>
      <c r="D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</row>
    <row r="138" spans="1:26" ht="12.75">
      <c r="A138" s="197"/>
      <c r="B138" s="197"/>
      <c r="C138" s="197"/>
      <c r="D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</row>
    <row r="139" spans="1:26" ht="12.75">
      <c r="A139" s="197"/>
      <c r="B139" s="197"/>
      <c r="C139" s="197"/>
      <c r="D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</row>
    <row r="140" spans="1:26" ht="12.75">
      <c r="A140" s="197"/>
      <c r="B140" s="197"/>
      <c r="C140" s="197"/>
      <c r="D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</row>
    <row r="141" spans="1:26" ht="12.75">
      <c r="A141" s="197"/>
      <c r="B141" s="197"/>
      <c r="C141" s="197"/>
      <c r="D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</row>
  </sheetData>
  <sheetProtection formatCells="0" formatColumns="0" formatRows="0" insertColumns="0" insertRows="0" insertHyperlinks="0" deleteColumns="0" deleteRows="0" sort="0" autoFilter="0" pivotTables="0"/>
  <printOptions/>
  <pageMargins left="0.7480314960629921" right="0.2755905511811024" top="0.35433070866141736" bottom="0" header="0.5118110236220472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Vasicek</cp:lastModifiedBy>
  <cp:lastPrinted>2012-11-05T08:02:28Z</cp:lastPrinted>
  <dcterms:created xsi:type="dcterms:W3CDTF">2003-01-27T16:00:31Z</dcterms:created>
  <dcterms:modified xsi:type="dcterms:W3CDTF">2012-11-10T15:47:00Z</dcterms:modified>
  <cp:category/>
  <cp:version/>
  <cp:contentType/>
  <cp:contentStatus/>
</cp:coreProperties>
</file>