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Město_příjmy" sheetId="1" r:id="rId1"/>
    <sheet name="Město_výdaje " sheetId="2" r:id="rId2"/>
  </sheets>
  <definedNames/>
  <calcPr fullCalcOnLoad="1"/>
</workbook>
</file>

<file path=xl/sharedStrings.xml><?xml version="1.0" encoding="utf-8"?>
<sst xmlns="http://schemas.openxmlformats.org/spreadsheetml/2006/main" count="901" uniqueCount="466">
  <si>
    <t>v tis. Kč</t>
  </si>
  <si>
    <t>Skutečnost</t>
  </si>
  <si>
    <t>Město Břeclav</t>
  </si>
  <si>
    <t>ORJ</t>
  </si>
  <si>
    <t>Text</t>
  </si>
  <si>
    <t>Rozpočet</t>
  </si>
  <si>
    <t>schválený</t>
  </si>
  <si>
    <t>upravený</t>
  </si>
  <si>
    <t>1-8/2012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</si>
  <si>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</si>
  <si>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</si>
  <si>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</si>
  <si>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</si>
  <si>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</si>
  <si>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</si>
  <si>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na žáka </t>
  </si>
  <si>
    <t>Neinvestič. přij. dotace od krajů - Podpora profes. rozv. pedagogů</t>
  </si>
  <si>
    <t>Investič. přij. dotace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</si>
  <si>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</si>
  <si>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</si>
  <si>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</si>
  <si>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</si>
  <si>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</si>
  <si>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</si>
  <si>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</si>
  <si>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</si>
  <si>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</si>
  <si>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</si>
  <si>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</si>
  <si>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</si>
  <si>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</si>
  <si>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</si>
  <si>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</si>
  <si>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</si>
  <si>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</si>
  <si>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</si>
  <si>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</si>
  <si>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</si>
  <si>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</si>
  <si>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</si>
  <si>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</si>
  <si>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</si>
  <si>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</si>
  <si>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</si>
  <si>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</si>
  <si>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</si>
  <si>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</si>
  <si>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</si>
  <si>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</si>
  <si>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</si>
  <si>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</si>
  <si>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</si>
  <si>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</si>
  <si>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</si>
  <si>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</si>
  <si>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</si>
  <si>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</si>
  <si>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</si>
  <si>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</si>
  <si>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Neinv. přij. transfery od krajů - prevence kriminality</t>
  </si>
  <si>
    <t>Inv. přij. transf. od region. rad - SR</t>
  </si>
  <si>
    <t>Inv. přij. transf. od region. rad - EU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</si>
  <si>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</si>
  <si>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</si>
  <si>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</si>
  <si>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</si>
  <si>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Přijaté nekapitál. přísp. a náhrady - veřejné osvětlení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</si>
  <si>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</si>
  <si>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</si>
  <si>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</si>
  <si>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</si>
  <si>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</si>
  <si>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</si>
  <si>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</si>
  <si>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SR-výk.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</si>
  <si>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</si>
  <si>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</si>
  <si>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</si>
  <si>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</si>
  <si>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</si>
  <si>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</si>
  <si>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</si>
  <si>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</si>
  <si>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</si>
  <si>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</si>
  <si>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</si>
  <si>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</si>
  <si>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</si>
  <si>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</si>
  <si>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</si>
  <si>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</si>
  <si>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</si>
  <si>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</si>
  <si>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</si>
  <si>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</si>
  <si>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</si>
  <si>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</si>
  <si>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</si>
  <si>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</si>
  <si>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</si>
  <si>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</si>
  <si>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</si>
  <si>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</si>
  <si>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</si>
  <si>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</si>
  <si>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</si>
  <si>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</si>
  <si>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</si>
  <si>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</si>
  <si>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</si>
  <si>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</si>
  <si>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</si>
  <si>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</si>
  <si>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</si>
  <si>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</si>
  <si>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</si>
  <si>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</si>
  <si>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</si>
  <si>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</si>
  <si>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</si>
  <si>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</si>
  <si>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</si>
  <si>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</si>
  <si>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</si>
  <si>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</si>
  <si>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</si>
  <si>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</si>
  <si>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</si>
  <si>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</si>
  <si>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Ostat. neinv. přij. transf. ze SR - Centrál. registr vozidel-výpoč. tech.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</si>
  <si>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</si>
  <si>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</si>
  <si>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</si>
  <si>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</si>
  <si>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</si>
  <si>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</si>
  <si>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</si>
  <si>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</si>
  <si>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</si>
  <si>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</si>
  <si>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</si>
  <si>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</si>
  <si>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</si>
  <si>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</si>
  <si>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</si>
  <si>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</si>
  <si>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</si>
  <si>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</si>
  <si>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</si>
  <si>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</si>
  <si>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</si>
  <si>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</si>
  <si>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</si>
  <si>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</si>
  <si>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</si>
  <si>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</si>
  <si>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</si>
  <si>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</si>
  <si>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</si>
  <si>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</si>
  <si>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</si>
  <si>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</si>
  <si>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</si>
  <si>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</si>
  <si>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</si>
  <si>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</si>
  <si>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</si>
  <si>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</si>
  <si>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</si>
  <si>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</si>
  <si>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</si>
  <si>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</si>
  <si>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</si>
  <si>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</si>
  <si>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</si>
  <si>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</si>
  <si>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</si>
  <si>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</si>
  <si>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</si>
  <si>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</si>
  <si>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</si>
  <si>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</si>
  <si>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</si>
  <si>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</si>
  <si>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</si>
  <si>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</si>
  <si>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</si>
  <si>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</si>
  <si>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</si>
  <si>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</si>
  <si>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</si>
  <si>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</si>
  <si>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</si>
  <si>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</si>
  <si>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</si>
  <si>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</si>
  <si>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</si>
  <si>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</si>
  <si>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</si>
  <si>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</si>
  <si>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</si>
  <si>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</si>
  <si>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</si>
  <si>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</si>
  <si>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</si>
  <si>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</si>
  <si>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</si>
  <si>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</si>
  <si>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</si>
  <si>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</si>
  <si>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</si>
  <si>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</si>
  <si>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</si>
  <si>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</si>
  <si>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</si>
  <si>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</si>
  <si>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</si>
  <si>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</si>
  <si>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</si>
  <si>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</si>
  <si>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</si>
  <si>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</si>
  <si>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</si>
  <si>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</si>
  <si>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</si>
  <si>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</si>
  <si>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</si>
  <si>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</si>
  <si>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</si>
  <si>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</si>
  <si>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</si>
  <si>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</si>
  <si>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</si>
  <si>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</si>
  <si>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</si>
  <si>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</si>
  <si>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</si>
  <si>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</si>
  <si>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>Nedaňové příjmy</t>
  </si>
  <si>
    <t xml:space="preserve">     Pronájmy</t>
  </si>
  <si>
    <t xml:space="preserve">     Sankční poplatky</t>
  </si>
  <si>
    <t xml:space="preserve">Město Břeclav 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</si>
  <si>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</si>
  <si>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</si>
  <si>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</si>
  <si>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</si>
  <si>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</si>
  <si>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</si>
  <si>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</si>
  <si>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</si>
  <si>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</si>
  <si>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</si>
  <si>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</si>
  <si>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</si>
  <si>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</si>
  <si>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</si>
  <si>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</si>
  <si>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</si>
  <si>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</si>
  <si>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Sportov.zaříz. v maj. obce - dotace krytý bazén, MSK, zázemí Olympia, </t>
  </si>
  <si>
    <t>Mezinárodní spolupráce (jinde nezařazená)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</si>
  <si>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</si>
  <si>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</si>
  <si>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</si>
  <si>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</si>
  <si>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</si>
  <si>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</si>
  <si>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</si>
  <si>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</si>
  <si>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</si>
  <si>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 xml:space="preserve">Předškolní zařízení </t>
  </si>
  <si>
    <t>Základní školy</t>
  </si>
  <si>
    <t xml:space="preserve">Zachování a obnova kulturních památek </t>
  </si>
  <si>
    <t>Zachování a obnova kulturních památek nár. histor. povědomí</t>
  </si>
  <si>
    <t>Sportovní zařízení v majetku obce</t>
  </si>
  <si>
    <t>Bytové hospodářství</t>
  </si>
  <si>
    <t>Veřejné osvětlení</t>
  </si>
  <si>
    <t>Územní plánování</t>
  </si>
  <si>
    <t>Ost. zálež.  bydlení, kom. služeb a územ. rozvoje</t>
  </si>
  <si>
    <t>Sběr a svoz komunálních odpadů</t>
  </si>
  <si>
    <t>Sběr a svoz ost. odpadů (jiných než nebez. a komun.)</t>
  </si>
  <si>
    <t>Prevence vzniku odpadů</t>
  </si>
  <si>
    <t>Péče o vzhled obcí a veřejnou zeleň</t>
  </si>
  <si>
    <t xml:space="preserve">Projekt prevence kriminality </t>
  </si>
  <si>
    <t xml:space="preserve">Mezinárodní spolupráce </t>
  </si>
  <si>
    <t>Projektová a manažerská příprava na vybrané investiční akce</t>
  </si>
  <si>
    <t>Rezerva ORJ 20 - vázání rozpočtu výdajů dle us. RM 32 - 15. 2. 2012</t>
  </si>
  <si>
    <t>Parkoviště Budovatelská (přesun na § 2219)</t>
  </si>
  <si>
    <t>Parkoviště Okružní</t>
  </si>
  <si>
    <t>Kupkova-komunikace a chod. s odvodněním</t>
  </si>
  <si>
    <t>Na Řádku-Sovadinova - propojka ulic</t>
  </si>
  <si>
    <t>Sovadinova ul.-zpevnění povrchu parkoviště</t>
  </si>
  <si>
    <t>Slovácká-autobus. nádraží-dočasné parkoviště</t>
  </si>
  <si>
    <t>Cyklostezka Cukrovar-městská část Poštorná</t>
  </si>
  <si>
    <t>Parkoviště Budovatelská</t>
  </si>
  <si>
    <t>Lednická-vybudování chybějící části chodníku</t>
  </si>
  <si>
    <t>Břeclav bez bariér - I. etapa</t>
  </si>
  <si>
    <t>Zpracování digitálního protipovodňového plánu-program. vybavení</t>
  </si>
  <si>
    <t>MŠ Slovácká, Osvobození, Břetislavova-herní prvky</t>
  </si>
  <si>
    <t>MŠ Na Valtické - vybudování 5. tř.</t>
  </si>
  <si>
    <t>Osvětlení památek a mostů</t>
  </si>
  <si>
    <t>Dětská hřiště ul. Bratisl., Dukel. hrdinů, U Jánského dvora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</si>
  <si>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</si>
  <si>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</si>
  <si>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</si>
  <si>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</si>
  <si>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obcích-investiční a neinvestiční výdaje</t>
  </si>
  <si>
    <t xml:space="preserve">          z toho dotace se SR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</si>
  <si>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</si>
  <si>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</si>
  <si>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</si>
  <si>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</si>
  <si>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</si>
  <si>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</si>
  <si>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</si>
  <si>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</si>
  <si>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</si>
  <si>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</si>
  <si>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</si>
  <si>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</si>
  <si>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</si>
  <si>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</si>
  <si>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</si>
  <si>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</si>
  <si>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</si>
  <si>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</si>
  <si>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</si>
  <si>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</si>
  <si>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</si>
  <si>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</si>
  <si>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</si>
  <si>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</si>
  <si>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</si>
  <si>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</si>
  <si>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</si>
  <si>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</si>
  <si>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</si>
  <si>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</si>
  <si>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</si>
  <si>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</si>
  <si>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</si>
  <si>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</si>
  <si>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</si>
  <si>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</si>
  <si>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</t>
  </si>
  <si>
    <t>Úpravy vodohosp. význam. a vodárenských toků - protipovodňová opatření</t>
  </si>
  <si>
    <t>Ostatní ochrana půdy a spodních vod</t>
  </si>
  <si>
    <t>Ostatní činnosti k ochraně přírody a krajiny</t>
  </si>
  <si>
    <t>VÝDAJE ORJ 60 CELKEM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</si>
  <si>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</si>
  <si>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</si>
  <si>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</si>
  <si>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</si>
  <si>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</si>
  <si>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</si>
  <si>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1-8/2011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</si>
  <si>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</si>
  <si>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</si>
  <si>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</si>
  <si>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</si>
  <si>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</si>
  <si>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</si>
  <si>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</si>
  <si>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</si>
  <si>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</si>
  <si>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</si>
  <si>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</si>
  <si>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</si>
  <si>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</si>
  <si>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Pohřebnictví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</si>
  <si>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</si>
  <si>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</si>
  <si>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</si>
  <si>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</si>
  <si>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</si>
  <si>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Rezerva ORJ 120 - vázání rozpočtu výdajů dle us. RM 32 - 15. 2. 2012</t>
  </si>
  <si>
    <t>VÝDAJE ORJ 120  CELKEM</t>
  </si>
  <si>
    <t>CELKEM VÝDAJE MĚSTA</t>
  </si>
  <si>
    <t xml:space="preserve"> SUMÁŘ ROZPOČTU PŘÍJMŮ NA ROK 2013 - 2015</t>
  </si>
  <si>
    <t>Predikce</t>
  </si>
  <si>
    <t>2012</t>
  </si>
  <si>
    <t>2013</t>
  </si>
  <si>
    <t>2014</t>
  </si>
  <si>
    <t>2015</t>
  </si>
  <si>
    <t xml:space="preserve">                                       SUMÁŘ ROZPOČTU VÝDAJŮ  NA  ROK  2013 - 2015</t>
  </si>
  <si>
    <t>Mezisoučet A - celkem provozní výdaje a správa</t>
  </si>
  <si>
    <t>Mezisoučet B - celkem investice zahrnuté do rozpočtu</t>
  </si>
  <si>
    <t>VÝDAJE ORJ 20 CELKEM (A+B)</t>
  </si>
  <si>
    <t>Příloha 2/1</t>
  </si>
  <si>
    <t>Příloha 2/2</t>
  </si>
  <si>
    <t>Střední odborné školy (půjčka SPŠ a OA - "Němčina do škol")</t>
  </si>
  <si>
    <t>Volby do Senátu parlamentu ČR a krajských zastupitelstev</t>
  </si>
  <si>
    <t>Dětská hřiště</t>
  </si>
  <si>
    <t>Písníky - vozovka a chodníky</t>
  </si>
  <si>
    <t>Mánesova - chodník levá strana</t>
  </si>
  <si>
    <t>Mánesova - chodník pravá strana</t>
  </si>
  <si>
    <t>Cyklostezka Na Zahradách - Bratislavská - II. etapa</t>
  </si>
  <si>
    <t>Vydláždění parkoviště ZUŠ Břeclav</t>
  </si>
  <si>
    <t>MKDS Břeclav - kamerový systém</t>
  </si>
  <si>
    <t>Ostatní neivestiční transfery ze SR - prevence kriminality</t>
  </si>
  <si>
    <t>Ostatní neinvestiční transfery ze SR - Rozvoj e-governmentu v obcích</t>
  </si>
  <si>
    <t>Ostatní neivenstiční transfery ze SR - Obnova kaple Panny Marie</t>
  </si>
  <si>
    <t>Neinvestiční transfery od krajů -Čistota cyklostezek, Zelená dětem</t>
  </si>
  <si>
    <t>Neinvestiční transfery od krajů - Zdravé město Břeclav</t>
  </si>
  <si>
    <t>Investiční transfery ze stát. fondů - SF kinematogr. - Digitalizace kina</t>
  </si>
  <si>
    <t>Investiční transfery ze stát. fondů - OPŽP- Městský úřad Břeclav</t>
  </si>
  <si>
    <t>Investiční transfery ze stát. fondů - OPŽP - Domov seniorů</t>
  </si>
  <si>
    <t>Ostatní investiční transfery ze SR - Městský úřad</t>
  </si>
  <si>
    <t>Ostatní investiční transfery ze SR - Domov seniorů</t>
  </si>
  <si>
    <t>Ostatní investiční transfery ze SR - IDS - JMK - přestupní terminál</t>
  </si>
  <si>
    <t>Ostatní Investiční transfery ze SR - Digitální protipovodňový plán</t>
  </si>
  <si>
    <t>Ostatní investiční transfery ze SR - MKDS Břeclav - kamerový systém</t>
  </si>
  <si>
    <t>Investiční transfery ze stát. fondů - SFŽP - Digitální protipovodňový plán</t>
  </si>
  <si>
    <t>Ostatní investiční transfery ze stát. fondů - MŠ Kpt. Nálepky</t>
  </si>
  <si>
    <t>Ostatní investiční transfery ze stát. fondů - MŠ Na Valtické</t>
  </si>
  <si>
    <t>Ostatní investiční transfery ze stát. fondů - ZŠ Kupkova</t>
  </si>
  <si>
    <t>Ostatní investiční transfery ze SR - Rozvoj e-Governmentu v obcích</t>
  </si>
  <si>
    <t>Ostatní investiční transfery ze SR - IOP- Územní plán</t>
  </si>
  <si>
    <t>Investiční přijaté dotace od krajů - Bezpečná břeclav - kamerový systém</t>
  </si>
  <si>
    <t>Splátky půjčených prostředků od příspěvkových organizací (DS)</t>
  </si>
  <si>
    <t>Poplatky za odnětí pozemků z lesního půdního fondu</t>
  </si>
  <si>
    <t>Ochrana přírody a krajiny</t>
  </si>
  <si>
    <t>Záležitosti pozem. komunikací j. n. - BESIP + parkování</t>
  </si>
  <si>
    <t>Odvod z loterií a jiných podobných her (pol. 1351+1355)</t>
  </si>
  <si>
    <t>Ostatní inv. transfery ze SR - IPRM Valtická - veřejné prostranství</t>
  </si>
  <si>
    <t>Ostatní investiční transfery ze SR - IPRM Valtická - kamerový systém</t>
  </si>
  <si>
    <t>Ostatní investiční transfery ze SR - Riegrova - bezpečná lokalita</t>
  </si>
  <si>
    <t>Ostatní investiční transfery ze SR - Regenerace sídliště Slovácká I. etapa</t>
  </si>
  <si>
    <t>Investiční transfery z stát. fondů - SFDI - Břeclav bez bariér - I. etapa</t>
  </si>
  <si>
    <t xml:space="preserve">Ostatní investiční transfery ze SR - MŠ Kpt. Nálepky - zateplení </t>
  </si>
  <si>
    <t xml:space="preserve">Ostatní investiční transfery ze SR - MŠ Na Valtické - zateplení </t>
  </si>
  <si>
    <t>Ostatní investiční transfery ze SR - ZŠ Kupkova - zateplení</t>
  </si>
  <si>
    <t>IPRM Valtická - veřejné prostranství</t>
  </si>
  <si>
    <t>IRPR Valtická - kamerový systém</t>
  </si>
  <si>
    <t>Cyklostezka ul. Bratislavská-ul. Na Zahradách - I. etapa</t>
  </si>
  <si>
    <t xml:space="preserve">Břeclav bez bariér  </t>
  </si>
  <si>
    <t>Regenerace sídliště Slovácká - I. etapa</t>
  </si>
  <si>
    <t>Integr. přestupní terminál IDS JMK</t>
  </si>
  <si>
    <t>Přestupní terminál IDS JMK - okružní křižovatka + nájemné za pozemky ČD</t>
  </si>
  <si>
    <t>MŠ Kpt. Nálepky - zateplení</t>
  </si>
  <si>
    <t>MŠ Na Valtické - zateplení</t>
  </si>
  <si>
    <t>ZŠ Kupkova - zateplení</t>
  </si>
  <si>
    <t>Digitalizace Kina Koruna - vzduchotechnika</t>
  </si>
  <si>
    <t>Prevence kriminality - ulice Riegrova - zabezpečení, kamerový systém</t>
  </si>
  <si>
    <t>Dotace neinvestiční</t>
  </si>
  <si>
    <t>Dotace investiční</t>
  </si>
  <si>
    <t>Dotace celkem</t>
  </si>
  <si>
    <t xml:space="preserve">     Odvod z loterií a jiných podobných her</t>
  </si>
  <si>
    <t>Příjmy celkem</t>
  </si>
  <si>
    <t>Běžné výdaje</t>
  </si>
  <si>
    <t>Kapitálové výdaje</t>
  </si>
  <si>
    <t>Výdaje celkem</t>
  </si>
  <si>
    <t>Opravy a udržování</t>
  </si>
  <si>
    <t>Domov seniorů Břeclav - osazení termostatických ventilů včetně hlavic</t>
  </si>
  <si>
    <t>MÚ Břeclav - rekonstrukce sociálních zařízení v budově</t>
  </si>
  <si>
    <t>Odvody příspěvkových organizací - ZŠ Kupkova</t>
  </si>
  <si>
    <t>Rezerva ORJ 10  (staženo z inv.fondu ZŠ Kupkova)</t>
  </si>
  <si>
    <t>Smuteční obřadní síně - projektová dokumentace</t>
  </si>
  <si>
    <t xml:space="preserve">Zájmová činnost, klub.zařízení, rekreace </t>
  </si>
  <si>
    <t>Par.</t>
  </si>
  <si>
    <t>Pol.</t>
  </si>
  <si>
    <t>Přij. nekap. přísp. a náhrady - využív. a zneškod. komun.odp. (EKOKOM)</t>
  </si>
  <si>
    <t xml:space="preserve">Využití volného času dětí a mládeže   </t>
  </si>
  <si>
    <t xml:space="preserve">Sportovní zařízení v majetku obce -TEREZA   příspěvek provozní </t>
  </si>
  <si>
    <t xml:space="preserve">Podpora sportovních oddílů - dotace </t>
  </si>
  <si>
    <t>Úprava předprostoru před kinem Koruna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</si>
</sst>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#,##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center"/>
    </xf>
    <xf numFmtId="4" fontId="2" fillId="33" borderId="10" xfId="46" applyNumberFormat="1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center"/>
      <protection/>
    </xf>
    <xf numFmtId="49" fontId="2" fillId="33" borderId="11" xfId="46" applyNumberFormat="1" applyFont="1" applyFill="1" applyBorder="1" applyAlignment="1">
      <alignment horizontal="center"/>
      <protection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4" fillId="33" borderId="13" xfId="0" applyNumberFormat="1" applyFont="1" applyFill="1" applyBorder="1" applyAlignment="1" applyProtection="1">
      <alignment/>
      <protection locked="0"/>
    </xf>
    <xf numFmtId="4" fontId="4" fillId="33" borderId="13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/>
    </xf>
    <xf numFmtId="4" fontId="1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3" xfId="46" applyFont="1" applyFill="1" applyBorder="1">
      <alignment/>
      <protection/>
    </xf>
    <xf numFmtId="0" fontId="4" fillId="33" borderId="13" xfId="46" applyFont="1" applyFill="1" applyBorder="1" applyAlignment="1">
      <alignment horizontal="right"/>
      <protection/>
    </xf>
    <xf numFmtId="0" fontId="4" fillId="33" borderId="13" xfId="46" applyFont="1" applyFill="1" applyBorder="1" applyAlignment="1">
      <alignment horizontal="left"/>
      <protection/>
    </xf>
    <xf numFmtId="0" fontId="4" fillId="33" borderId="15" xfId="46" applyFont="1" applyFill="1" applyBorder="1">
      <alignment/>
      <protection/>
    </xf>
    <xf numFmtId="0" fontId="4" fillId="33" borderId="14" xfId="46" applyFont="1" applyFill="1" applyBorder="1" applyAlignment="1">
      <alignment horizontal="right"/>
      <protection/>
    </xf>
    <xf numFmtId="0" fontId="4" fillId="33" borderId="13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left" vertical="center"/>
    </xf>
    <xf numFmtId="0" fontId="2" fillId="33" borderId="29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" fontId="11" fillId="33" borderId="13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4" fontId="13" fillId="33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33" xfId="0" applyFont="1" applyFill="1" applyBorder="1" applyAlignment="1">
      <alignment vertical="center"/>
    </xf>
    <xf numFmtId="4" fontId="2" fillId="33" borderId="20" xfId="0" applyNumberFormat="1" applyFont="1" applyFill="1" applyBorder="1" applyAlignment="1">
      <alignment vertical="center"/>
    </xf>
    <xf numFmtId="4" fontId="12" fillId="33" borderId="0" xfId="0" applyNumberFormat="1" applyFont="1" applyFill="1" applyAlignment="1">
      <alignment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1" xfId="46" applyFont="1" applyFill="1" applyBorder="1" applyAlignment="1">
      <alignment horizontal="left"/>
      <protection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33" borderId="21" xfId="46" applyFont="1" applyFill="1" applyBorder="1">
      <alignment/>
      <protection/>
    </xf>
    <xf numFmtId="3" fontId="4" fillId="33" borderId="0" xfId="0" applyNumberFormat="1" applyFont="1" applyFill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164" fontId="2" fillId="33" borderId="10" xfId="46" applyNumberFormat="1" applyFont="1" applyFill="1" applyBorder="1" applyAlignment="1">
      <alignment horizontal="center"/>
      <protection/>
    </xf>
    <xf numFmtId="164" fontId="2" fillId="33" borderId="11" xfId="46" applyNumberFormat="1" applyFont="1" applyFill="1" applyBorder="1" applyAlignment="1">
      <alignment horizontal="center"/>
      <protection/>
    </xf>
    <xf numFmtId="164" fontId="4" fillId="33" borderId="12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7" fillId="33" borderId="0" xfId="0" applyNumberFormat="1" applyFont="1" applyFill="1" applyAlignment="1">
      <alignment horizontal="right"/>
    </xf>
    <xf numFmtId="164" fontId="2" fillId="33" borderId="0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10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4" fillId="33" borderId="14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4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46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zoomScale="80" zoomScaleNormal="80" zoomScalePageLayoutView="0" workbookViewId="0" topLeftCell="A360">
      <selection activeCell="I403" sqref="I403"/>
    </sheetView>
  </sheetViews>
  <sheetFormatPr defaultColWidth="9.140625" defaultRowHeight="12.75"/>
  <cols>
    <col min="1" max="1" width="7.57421875" style="113" customWidth="1"/>
    <col min="2" max="2" width="7.7109375" style="113" customWidth="1"/>
    <col min="3" max="3" width="9.00390625" style="113" customWidth="1"/>
    <col min="4" max="4" width="76.8515625" style="113" customWidth="1"/>
    <col min="5" max="6" width="16.7109375" style="51" hidden="1" customWidth="1"/>
    <col min="7" max="7" width="16.00390625" style="51" hidden="1" customWidth="1"/>
    <col min="8" max="8" width="13.7109375" style="51" customWidth="1"/>
    <col min="9" max="9" width="13.57421875" style="51" customWidth="1"/>
    <col min="10" max="10" width="13.00390625" style="51" customWidth="1"/>
    <col min="11" max="11" width="12.28125" style="51" customWidth="1"/>
    <col min="12" max="16384" width="9.140625" style="1" customWidth="1"/>
  </cols>
  <sheetData>
    <row r="1" spans="1:11" ht="21.75" customHeight="1">
      <c r="A1" s="255" t="s">
        <v>2</v>
      </c>
      <c r="B1" s="256"/>
      <c r="C1" s="256"/>
      <c r="D1" s="52"/>
      <c r="E1" s="10"/>
      <c r="F1" s="10"/>
      <c r="G1" s="11"/>
      <c r="H1" s="11"/>
      <c r="I1" s="11"/>
      <c r="J1" s="11"/>
      <c r="K1" s="11"/>
    </row>
    <row r="2" spans="1:11" ht="12.75" customHeight="1">
      <c r="A2" s="53"/>
      <c r="B2" s="54"/>
      <c r="C2" s="53"/>
      <c r="D2" s="55"/>
      <c r="E2" s="10"/>
      <c r="F2" s="10"/>
      <c r="G2" s="10"/>
      <c r="H2" s="10"/>
      <c r="I2" s="10"/>
      <c r="J2" s="10"/>
      <c r="K2" s="192" t="s">
        <v>388</v>
      </c>
    </row>
    <row r="3" spans="1:11" s="2" customFormat="1" ht="20.25">
      <c r="A3" s="257" t="s">
        <v>378</v>
      </c>
      <c r="B3" s="257"/>
      <c r="C3" s="257"/>
      <c r="D3" s="258"/>
      <c r="E3" s="258"/>
      <c r="F3" s="12"/>
      <c r="G3" s="12"/>
      <c r="H3" s="12"/>
      <c r="I3" s="12"/>
      <c r="J3" s="12"/>
      <c r="K3" s="12"/>
    </row>
    <row r="4" spans="1:11" s="2" customFormat="1" ht="15" customHeight="1" thickBot="1">
      <c r="A4" s="56"/>
      <c r="B4" s="56"/>
      <c r="C4" s="56"/>
      <c r="D4" s="56"/>
      <c r="E4" s="13"/>
      <c r="F4" s="13"/>
      <c r="G4" s="14"/>
      <c r="H4" s="14"/>
      <c r="I4" s="14"/>
      <c r="J4" s="14"/>
      <c r="K4" s="14" t="s">
        <v>0</v>
      </c>
    </row>
    <row r="5" spans="1:11" ht="15.75">
      <c r="A5" s="57" t="s">
        <v>3</v>
      </c>
      <c r="B5" s="57" t="s">
        <v>459</v>
      </c>
      <c r="C5" s="57" t="s">
        <v>460</v>
      </c>
      <c r="D5" s="58" t="s">
        <v>4</v>
      </c>
      <c r="E5" s="15" t="s">
        <v>5</v>
      </c>
      <c r="F5" s="15" t="s">
        <v>5</v>
      </c>
      <c r="G5" s="15" t="s">
        <v>1</v>
      </c>
      <c r="H5" s="15" t="s">
        <v>379</v>
      </c>
      <c r="I5" s="15" t="s">
        <v>5</v>
      </c>
      <c r="J5" s="15" t="s">
        <v>5</v>
      </c>
      <c r="K5" s="15" t="s">
        <v>5</v>
      </c>
    </row>
    <row r="6" spans="1:11" ht="15.75" customHeight="1" thickBot="1">
      <c r="A6" s="59"/>
      <c r="B6" s="59"/>
      <c r="C6" s="59"/>
      <c r="D6" s="60"/>
      <c r="E6" s="16" t="s">
        <v>6</v>
      </c>
      <c r="F6" s="16" t="s">
        <v>7</v>
      </c>
      <c r="G6" s="17" t="s">
        <v>8</v>
      </c>
      <c r="H6" s="17" t="s">
        <v>380</v>
      </c>
      <c r="I6" s="17" t="s">
        <v>381</v>
      </c>
      <c r="J6" s="17" t="s">
        <v>382</v>
      </c>
      <c r="K6" s="17" t="s">
        <v>383</v>
      </c>
    </row>
    <row r="7" spans="1:11" ht="16.5" customHeight="1" thickTop="1">
      <c r="A7" s="61">
        <v>10</v>
      </c>
      <c r="B7" s="61"/>
      <c r="C7" s="61"/>
      <c r="D7" s="62" t="s">
        <v>9</v>
      </c>
      <c r="E7" s="18"/>
      <c r="F7" s="18"/>
      <c r="G7" s="18"/>
      <c r="H7" s="18"/>
      <c r="I7" s="18"/>
      <c r="J7" s="18"/>
      <c r="K7" s="18"/>
    </row>
    <row r="8" spans="1:11" ht="15" customHeight="1">
      <c r="A8" s="61"/>
      <c r="B8" s="61"/>
      <c r="C8" s="61"/>
      <c r="D8" s="62"/>
      <c r="E8" s="18"/>
      <c r="F8" s="18"/>
      <c r="G8" s="18"/>
      <c r="H8" s="18"/>
      <c r="I8" s="18"/>
      <c r="J8" s="18"/>
      <c r="K8" s="18"/>
    </row>
    <row r="9" spans="1:11" ht="15" customHeight="1" hidden="1">
      <c r="A9" s="63"/>
      <c r="B9" s="63"/>
      <c r="C9" s="63">
        <v>1344</v>
      </c>
      <c r="D9" s="63" t="s">
        <v>10</v>
      </c>
      <c r="E9" s="19">
        <v>0</v>
      </c>
      <c r="F9" s="19">
        <v>0</v>
      </c>
      <c r="G9" s="19"/>
      <c r="H9" s="19"/>
      <c r="I9" s="19"/>
      <c r="J9" s="19"/>
      <c r="K9" s="19"/>
    </row>
    <row r="10" spans="1:11" ht="15">
      <c r="A10" s="63"/>
      <c r="B10" s="63"/>
      <c r="C10" s="63">
        <v>1361</v>
      </c>
      <c r="D10" s="63" t="s">
        <v>11</v>
      </c>
      <c r="E10" s="19">
        <v>13</v>
      </c>
      <c r="F10" s="19">
        <v>13</v>
      </c>
      <c r="G10" s="19">
        <v>2.5</v>
      </c>
      <c r="H10" s="208">
        <v>2.5</v>
      </c>
      <c r="I10" s="208">
        <v>5</v>
      </c>
      <c r="J10" s="208">
        <v>5</v>
      </c>
      <c r="K10" s="208">
        <v>5</v>
      </c>
    </row>
    <row r="11" spans="1:11" ht="15">
      <c r="A11" s="64">
        <v>34053</v>
      </c>
      <c r="B11" s="64"/>
      <c r="C11" s="64">
        <v>4116</v>
      </c>
      <c r="D11" s="63" t="s">
        <v>12</v>
      </c>
      <c r="E11" s="20">
        <v>0</v>
      </c>
      <c r="F11" s="20">
        <v>175</v>
      </c>
      <c r="G11" s="20">
        <v>175</v>
      </c>
      <c r="H11" s="209">
        <v>175</v>
      </c>
      <c r="I11" s="209">
        <v>0</v>
      </c>
      <c r="J11" s="209">
        <v>0</v>
      </c>
      <c r="K11" s="209">
        <v>0</v>
      </c>
    </row>
    <row r="12" spans="1:11" ht="15">
      <c r="A12" s="64">
        <v>34070</v>
      </c>
      <c r="B12" s="64"/>
      <c r="C12" s="64">
        <v>4116</v>
      </c>
      <c r="D12" s="63" t="s">
        <v>13</v>
      </c>
      <c r="E12" s="20">
        <v>0</v>
      </c>
      <c r="F12" s="20">
        <v>5</v>
      </c>
      <c r="G12" s="20">
        <v>5</v>
      </c>
      <c r="H12" s="209">
        <v>5</v>
      </c>
      <c r="I12" s="209">
        <v>0</v>
      </c>
      <c r="J12" s="209">
        <v>0</v>
      </c>
      <c r="K12" s="209">
        <v>0</v>
      </c>
    </row>
    <row r="13" spans="1:11" ht="15">
      <c r="A13" s="64">
        <v>33123</v>
      </c>
      <c r="B13" s="64"/>
      <c r="C13" s="64">
        <v>4116</v>
      </c>
      <c r="D13" s="63" t="s">
        <v>14</v>
      </c>
      <c r="E13" s="19">
        <v>0</v>
      </c>
      <c r="F13" s="19">
        <v>560</v>
      </c>
      <c r="G13" s="19">
        <v>559.9</v>
      </c>
      <c r="H13" s="208">
        <v>559.9</v>
      </c>
      <c r="I13" s="208">
        <v>0</v>
      </c>
      <c r="J13" s="208">
        <v>0</v>
      </c>
      <c r="K13" s="208">
        <v>0</v>
      </c>
    </row>
    <row r="14" spans="1:11" ht="15">
      <c r="A14" s="64"/>
      <c r="B14" s="64"/>
      <c r="C14" s="64">
        <v>4121</v>
      </c>
      <c r="D14" s="64" t="s">
        <v>15</v>
      </c>
      <c r="E14" s="20">
        <v>200</v>
      </c>
      <c r="F14" s="20">
        <v>200</v>
      </c>
      <c r="G14" s="19">
        <v>259</v>
      </c>
      <c r="H14" s="208">
        <v>264</v>
      </c>
      <c r="I14" s="208">
        <v>0</v>
      </c>
      <c r="J14" s="208">
        <v>0</v>
      </c>
      <c r="K14" s="208">
        <v>0</v>
      </c>
    </row>
    <row r="15" spans="1:11" ht="15">
      <c r="A15" s="64">
        <v>33030</v>
      </c>
      <c r="B15" s="64"/>
      <c r="C15" s="64">
        <v>4122</v>
      </c>
      <c r="D15" s="64" t="s">
        <v>16</v>
      </c>
      <c r="E15" s="21">
        <v>0</v>
      </c>
      <c r="F15" s="21">
        <v>248.1</v>
      </c>
      <c r="G15" s="20">
        <v>248.1</v>
      </c>
      <c r="H15" s="209">
        <v>248.1</v>
      </c>
      <c r="I15" s="209">
        <v>0</v>
      </c>
      <c r="J15" s="209">
        <v>0</v>
      </c>
      <c r="K15" s="209">
        <v>0</v>
      </c>
    </row>
    <row r="16" spans="1:11" ht="15">
      <c r="A16" s="64">
        <v>33926</v>
      </c>
      <c r="B16" s="64"/>
      <c r="C16" s="64">
        <v>4222</v>
      </c>
      <c r="D16" s="64" t="s">
        <v>17</v>
      </c>
      <c r="E16" s="21">
        <v>0</v>
      </c>
      <c r="F16" s="21">
        <v>12</v>
      </c>
      <c r="G16" s="20">
        <v>12</v>
      </c>
      <c r="H16" s="209">
        <v>12</v>
      </c>
      <c r="I16" s="209">
        <v>0</v>
      </c>
      <c r="J16" s="209">
        <v>0</v>
      </c>
      <c r="K16" s="209">
        <v>0</v>
      </c>
    </row>
    <row r="17" spans="1:11" ht="15">
      <c r="A17" s="64"/>
      <c r="B17" s="64">
        <v>2143</v>
      </c>
      <c r="C17" s="64">
        <v>2111</v>
      </c>
      <c r="D17" s="64" t="s">
        <v>18</v>
      </c>
      <c r="E17" s="20">
        <v>400</v>
      </c>
      <c r="F17" s="20">
        <v>410</v>
      </c>
      <c r="G17" s="20">
        <v>372</v>
      </c>
      <c r="H17" s="209">
        <v>400</v>
      </c>
      <c r="I17" s="209">
        <v>400</v>
      </c>
      <c r="J17" s="209">
        <v>420</v>
      </c>
      <c r="K17" s="209">
        <v>420</v>
      </c>
    </row>
    <row r="18" spans="1:11" ht="15">
      <c r="A18" s="64"/>
      <c r="B18" s="64">
        <v>2143</v>
      </c>
      <c r="C18" s="64">
        <v>2112</v>
      </c>
      <c r="D18" s="64" t="s">
        <v>19</v>
      </c>
      <c r="E18" s="20">
        <v>390</v>
      </c>
      <c r="F18" s="20">
        <v>246</v>
      </c>
      <c r="G18" s="20">
        <v>169.9</v>
      </c>
      <c r="H18" s="209">
        <v>190</v>
      </c>
      <c r="I18" s="209">
        <v>200</v>
      </c>
      <c r="J18" s="209">
        <v>200</v>
      </c>
      <c r="K18" s="209">
        <v>220</v>
      </c>
    </row>
    <row r="19" spans="1:11" ht="15">
      <c r="A19" s="64"/>
      <c r="B19" s="64">
        <v>2143</v>
      </c>
      <c r="C19" s="64">
        <v>2212</v>
      </c>
      <c r="D19" s="64" t="s">
        <v>20</v>
      </c>
      <c r="E19" s="20">
        <v>0</v>
      </c>
      <c r="F19" s="20">
        <v>120</v>
      </c>
      <c r="G19" s="20">
        <v>80</v>
      </c>
      <c r="H19" s="209">
        <v>120</v>
      </c>
      <c r="I19" s="209">
        <v>120</v>
      </c>
      <c r="J19" s="209">
        <v>0</v>
      </c>
      <c r="K19" s="209">
        <v>0</v>
      </c>
    </row>
    <row r="20" spans="1:11" ht="15">
      <c r="A20" s="64"/>
      <c r="B20" s="64">
        <v>2143</v>
      </c>
      <c r="C20" s="64">
        <v>2324</v>
      </c>
      <c r="D20" s="64" t="s">
        <v>21</v>
      </c>
      <c r="E20" s="20">
        <v>0</v>
      </c>
      <c r="F20" s="20">
        <v>14</v>
      </c>
      <c r="G20" s="20">
        <v>14.1</v>
      </c>
      <c r="H20" s="209">
        <v>14.1</v>
      </c>
      <c r="I20" s="209">
        <v>0</v>
      </c>
      <c r="J20" s="209">
        <v>0</v>
      </c>
      <c r="K20" s="209">
        <v>0</v>
      </c>
    </row>
    <row r="21" spans="1:11" ht="15" hidden="1">
      <c r="A21" s="64"/>
      <c r="B21" s="64">
        <v>2143</v>
      </c>
      <c r="C21" s="64">
        <v>2329</v>
      </c>
      <c r="D21" s="64" t="s">
        <v>22</v>
      </c>
      <c r="E21" s="20">
        <v>0</v>
      </c>
      <c r="F21" s="20">
        <v>0</v>
      </c>
      <c r="G21" s="20"/>
      <c r="H21" s="209"/>
      <c r="I21" s="209"/>
      <c r="J21" s="209"/>
      <c r="K21" s="209"/>
    </row>
    <row r="22" spans="1:11" ht="15">
      <c r="A22" s="64"/>
      <c r="B22" s="64">
        <v>3111</v>
      </c>
      <c r="C22" s="64">
        <v>2122</v>
      </c>
      <c r="D22" s="64" t="s">
        <v>23</v>
      </c>
      <c r="E22" s="20">
        <v>0</v>
      </c>
      <c r="F22" s="20">
        <v>700</v>
      </c>
      <c r="G22" s="20">
        <v>570</v>
      </c>
      <c r="H22" s="209">
        <v>570</v>
      </c>
      <c r="I22" s="209">
        <v>0</v>
      </c>
      <c r="J22" s="209">
        <v>0</v>
      </c>
      <c r="K22" s="209">
        <v>0</v>
      </c>
    </row>
    <row r="23" spans="1:11" ht="15">
      <c r="A23" s="64"/>
      <c r="B23" s="64">
        <v>3113</v>
      </c>
      <c r="C23" s="64">
        <v>2122</v>
      </c>
      <c r="D23" s="64" t="s">
        <v>455</v>
      </c>
      <c r="E23" s="20">
        <v>0</v>
      </c>
      <c r="F23" s="20">
        <v>0</v>
      </c>
      <c r="G23" s="20">
        <v>0</v>
      </c>
      <c r="H23" s="209">
        <v>0</v>
      </c>
      <c r="I23" s="209">
        <v>1000</v>
      </c>
      <c r="J23" s="209">
        <v>0</v>
      </c>
      <c r="K23" s="209">
        <v>0</v>
      </c>
    </row>
    <row r="24" spans="1:11" ht="15">
      <c r="A24" s="64"/>
      <c r="B24" s="64">
        <v>3113</v>
      </c>
      <c r="C24" s="64">
        <v>2119</v>
      </c>
      <c r="D24" s="64" t="s">
        <v>24</v>
      </c>
      <c r="E24" s="20">
        <v>0</v>
      </c>
      <c r="F24" s="20">
        <v>0</v>
      </c>
      <c r="G24" s="20">
        <v>129</v>
      </c>
      <c r="H24" s="209">
        <v>129</v>
      </c>
      <c r="I24" s="209">
        <v>0</v>
      </c>
      <c r="J24" s="209">
        <v>0</v>
      </c>
      <c r="K24" s="209">
        <v>0</v>
      </c>
    </row>
    <row r="25" spans="1:11" ht="15">
      <c r="A25" s="64"/>
      <c r="B25" s="64">
        <v>3313</v>
      </c>
      <c r="C25" s="64">
        <v>2132</v>
      </c>
      <c r="D25" s="64" t="s">
        <v>25</v>
      </c>
      <c r="E25" s="20">
        <v>331.8</v>
      </c>
      <c r="F25" s="20">
        <v>331.8</v>
      </c>
      <c r="G25" s="20">
        <v>94.8</v>
      </c>
      <c r="H25" s="209">
        <v>331.8</v>
      </c>
      <c r="I25" s="209">
        <v>331.8</v>
      </c>
      <c r="J25" s="209">
        <v>331.8</v>
      </c>
      <c r="K25" s="209">
        <v>331.8</v>
      </c>
    </row>
    <row r="26" spans="1:11" ht="15">
      <c r="A26" s="63"/>
      <c r="B26" s="63">
        <v>3313</v>
      </c>
      <c r="C26" s="63">
        <v>2133</v>
      </c>
      <c r="D26" s="63" t="s">
        <v>26</v>
      </c>
      <c r="E26" s="19">
        <v>18.2</v>
      </c>
      <c r="F26" s="19">
        <v>18.2</v>
      </c>
      <c r="G26" s="20">
        <v>5.2</v>
      </c>
      <c r="H26" s="209">
        <v>18.2</v>
      </c>
      <c r="I26" s="209">
        <v>18.2</v>
      </c>
      <c r="J26" s="209">
        <v>18.2</v>
      </c>
      <c r="K26" s="209">
        <v>18.2</v>
      </c>
    </row>
    <row r="27" spans="1:11" ht="15">
      <c r="A27" s="63"/>
      <c r="B27" s="63">
        <v>3313</v>
      </c>
      <c r="C27" s="63">
        <v>2324</v>
      </c>
      <c r="D27" s="63" t="s">
        <v>27</v>
      </c>
      <c r="E27" s="19">
        <v>0</v>
      </c>
      <c r="F27" s="19">
        <v>0</v>
      </c>
      <c r="G27" s="19">
        <v>80.7</v>
      </c>
      <c r="H27" s="208">
        <v>80.7</v>
      </c>
      <c r="I27" s="208">
        <v>0</v>
      </c>
      <c r="J27" s="208">
        <v>0</v>
      </c>
      <c r="K27" s="208">
        <v>0</v>
      </c>
    </row>
    <row r="28" spans="1:11" ht="15" hidden="1">
      <c r="A28" s="63"/>
      <c r="B28" s="63">
        <v>3392</v>
      </c>
      <c r="C28" s="63">
        <v>2329</v>
      </c>
      <c r="D28" s="63" t="s">
        <v>28</v>
      </c>
      <c r="E28" s="19"/>
      <c r="F28" s="19"/>
      <c r="G28" s="19"/>
      <c r="H28" s="208"/>
      <c r="I28" s="208"/>
      <c r="J28" s="208"/>
      <c r="K28" s="208"/>
    </row>
    <row r="29" spans="1:11" ht="15" hidden="1">
      <c r="A29" s="64"/>
      <c r="B29" s="64">
        <v>3314</v>
      </c>
      <c r="C29" s="64">
        <v>2229</v>
      </c>
      <c r="D29" s="64" t="s">
        <v>29</v>
      </c>
      <c r="E29" s="20"/>
      <c r="F29" s="20"/>
      <c r="G29" s="20"/>
      <c r="H29" s="209"/>
      <c r="I29" s="209"/>
      <c r="J29" s="209"/>
      <c r="K29" s="209"/>
    </row>
    <row r="30" spans="1:11" ht="15" hidden="1">
      <c r="A30" s="64"/>
      <c r="B30" s="64">
        <v>3315</v>
      </c>
      <c r="C30" s="64">
        <v>2322</v>
      </c>
      <c r="D30" s="64" t="s">
        <v>30</v>
      </c>
      <c r="E30" s="20"/>
      <c r="F30" s="20"/>
      <c r="G30" s="20"/>
      <c r="H30" s="209"/>
      <c r="I30" s="209"/>
      <c r="J30" s="209"/>
      <c r="K30" s="209"/>
    </row>
    <row r="31" spans="1:11" ht="15">
      <c r="A31" s="64"/>
      <c r="B31" s="64">
        <v>3319</v>
      </c>
      <c r="C31" s="64">
        <v>2324</v>
      </c>
      <c r="D31" s="64" t="s">
        <v>31</v>
      </c>
      <c r="E31" s="20">
        <v>0</v>
      </c>
      <c r="F31" s="20">
        <v>0</v>
      </c>
      <c r="G31" s="20">
        <v>0.1</v>
      </c>
      <c r="H31" s="209">
        <v>0.1</v>
      </c>
      <c r="I31" s="209">
        <v>0</v>
      </c>
      <c r="J31" s="209">
        <v>0</v>
      </c>
      <c r="K31" s="209">
        <v>0</v>
      </c>
    </row>
    <row r="32" spans="1:11" ht="15" customHeight="1">
      <c r="A32" s="63"/>
      <c r="B32" s="63">
        <v>3319</v>
      </c>
      <c r="C32" s="63">
        <v>2329</v>
      </c>
      <c r="D32" s="63" t="s">
        <v>32</v>
      </c>
      <c r="E32" s="19">
        <v>0</v>
      </c>
      <c r="F32" s="19">
        <v>0</v>
      </c>
      <c r="G32" s="19">
        <v>5.1</v>
      </c>
      <c r="H32" s="208">
        <v>5.1</v>
      </c>
      <c r="I32" s="208">
        <v>0</v>
      </c>
      <c r="J32" s="208">
        <v>0</v>
      </c>
      <c r="K32" s="208">
        <v>0</v>
      </c>
    </row>
    <row r="33" spans="1:11" ht="15">
      <c r="A33" s="64"/>
      <c r="B33" s="64">
        <v>3326</v>
      </c>
      <c r="C33" s="64">
        <v>2212</v>
      </c>
      <c r="D33" s="64" t="s">
        <v>33</v>
      </c>
      <c r="E33" s="20">
        <v>40</v>
      </c>
      <c r="F33" s="20">
        <v>40</v>
      </c>
      <c r="G33" s="20">
        <v>0</v>
      </c>
      <c r="H33" s="209">
        <v>0</v>
      </c>
      <c r="I33" s="209">
        <v>20</v>
      </c>
      <c r="J33" s="209">
        <v>20</v>
      </c>
      <c r="K33" s="209">
        <v>20</v>
      </c>
    </row>
    <row r="34" spans="1:11" ht="15">
      <c r="A34" s="64"/>
      <c r="B34" s="64">
        <v>3326</v>
      </c>
      <c r="C34" s="64">
        <v>2324</v>
      </c>
      <c r="D34" s="64" t="s">
        <v>34</v>
      </c>
      <c r="E34" s="20">
        <v>4</v>
      </c>
      <c r="F34" s="20">
        <v>4</v>
      </c>
      <c r="G34" s="20">
        <v>0</v>
      </c>
      <c r="H34" s="209">
        <v>0</v>
      </c>
      <c r="I34" s="209">
        <v>2</v>
      </c>
      <c r="J34" s="209">
        <v>2</v>
      </c>
      <c r="K34" s="209">
        <v>2</v>
      </c>
    </row>
    <row r="35" spans="1:11" ht="15">
      <c r="A35" s="64"/>
      <c r="B35" s="64">
        <v>3399</v>
      </c>
      <c r="C35" s="64">
        <v>2111</v>
      </c>
      <c r="D35" s="64" t="s">
        <v>35</v>
      </c>
      <c r="E35" s="20">
        <v>200</v>
      </c>
      <c r="F35" s="20">
        <v>200</v>
      </c>
      <c r="G35" s="20">
        <v>165.1</v>
      </c>
      <c r="H35" s="209">
        <v>165.1</v>
      </c>
      <c r="I35" s="209">
        <v>200</v>
      </c>
      <c r="J35" s="209">
        <v>200</v>
      </c>
      <c r="K35" s="209">
        <v>200</v>
      </c>
    </row>
    <row r="36" spans="1:11" ht="15">
      <c r="A36" s="64"/>
      <c r="B36" s="64">
        <v>3399</v>
      </c>
      <c r="C36" s="64">
        <v>2133</v>
      </c>
      <c r="D36" s="64" t="s">
        <v>36</v>
      </c>
      <c r="E36" s="20">
        <v>50</v>
      </c>
      <c r="F36" s="20">
        <v>50</v>
      </c>
      <c r="G36" s="20">
        <v>1.4</v>
      </c>
      <c r="H36" s="209">
        <v>49.6</v>
      </c>
      <c r="I36" s="209">
        <v>50</v>
      </c>
      <c r="J36" s="209">
        <v>50</v>
      </c>
      <c r="K36" s="209">
        <v>50</v>
      </c>
    </row>
    <row r="37" spans="1:11" ht="15">
      <c r="A37" s="64"/>
      <c r="B37" s="64">
        <v>3399</v>
      </c>
      <c r="C37" s="64">
        <v>2321</v>
      </c>
      <c r="D37" s="64" t="s">
        <v>37</v>
      </c>
      <c r="E37" s="20">
        <v>150</v>
      </c>
      <c r="F37" s="20">
        <v>150</v>
      </c>
      <c r="G37" s="20">
        <v>10</v>
      </c>
      <c r="H37" s="209">
        <v>140</v>
      </c>
      <c r="I37" s="209">
        <v>120</v>
      </c>
      <c r="J37" s="209">
        <v>120</v>
      </c>
      <c r="K37" s="209">
        <v>120</v>
      </c>
    </row>
    <row r="38" spans="1:11" ht="15" hidden="1">
      <c r="A38" s="64"/>
      <c r="B38" s="64">
        <v>3399</v>
      </c>
      <c r="C38" s="64">
        <v>2324</v>
      </c>
      <c r="D38" s="64" t="s">
        <v>38</v>
      </c>
      <c r="E38" s="20">
        <v>10</v>
      </c>
      <c r="F38" s="20">
        <v>10</v>
      </c>
      <c r="G38" s="20">
        <v>0</v>
      </c>
      <c r="H38" s="209">
        <v>0</v>
      </c>
      <c r="I38" s="209">
        <v>0</v>
      </c>
      <c r="J38" s="209">
        <v>0</v>
      </c>
      <c r="K38" s="209">
        <v>0</v>
      </c>
    </row>
    <row r="39" spans="1:11" ht="15" hidden="1">
      <c r="A39" s="63"/>
      <c r="B39" s="63">
        <v>3392</v>
      </c>
      <c r="C39" s="63">
        <v>2324</v>
      </c>
      <c r="D39" s="63" t="s">
        <v>39</v>
      </c>
      <c r="E39" s="20"/>
      <c r="F39" s="20"/>
      <c r="G39" s="20"/>
      <c r="H39" s="209"/>
      <c r="I39" s="209"/>
      <c r="J39" s="209"/>
      <c r="K39" s="209"/>
    </row>
    <row r="40" spans="1:11" ht="15">
      <c r="A40" s="63"/>
      <c r="B40" s="63">
        <v>3412</v>
      </c>
      <c r="C40" s="63">
        <v>2122</v>
      </c>
      <c r="D40" s="63" t="s">
        <v>40</v>
      </c>
      <c r="E40" s="20">
        <v>0</v>
      </c>
      <c r="F40" s="20">
        <v>465.1</v>
      </c>
      <c r="G40" s="20">
        <v>465.1</v>
      </c>
      <c r="H40" s="209">
        <v>465.1</v>
      </c>
      <c r="I40" s="209">
        <v>0</v>
      </c>
      <c r="J40" s="209">
        <v>0</v>
      </c>
      <c r="K40" s="209">
        <v>0</v>
      </c>
    </row>
    <row r="41" spans="1:11" ht="15" hidden="1">
      <c r="A41" s="64"/>
      <c r="B41" s="64">
        <v>3412</v>
      </c>
      <c r="C41" s="64">
        <v>2324</v>
      </c>
      <c r="D41" s="64" t="s">
        <v>41</v>
      </c>
      <c r="E41" s="20"/>
      <c r="F41" s="20"/>
      <c r="G41" s="20"/>
      <c r="H41" s="209"/>
      <c r="I41" s="209"/>
      <c r="J41" s="209"/>
      <c r="K41" s="209"/>
    </row>
    <row r="42" spans="1:11" ht="15" hidden="1">
      <c r="A42" s="64"/>
      <c r="B42" s="64">
        <v>3412</v>
      </c>
      <c r="C42" s="64">
        <v>2329</v>
      </c>
      <c r="D42" s="64" t="s">
        <v>42</v>
      </c>
      <c r="E42" s="20"/>
      <c r="F42" s="20"/>
      <c r="G42" s="20"/>
      <c r="H42" s="209"/>
      <c r="I42" s="209"/>
      <c r="J42" s="209"/>
      <c r="K42" s="209"/>
    </row>
    <row r="43" spans="1:11" ht="15">
      <c r="A43" s="64"/>
      <c r="B43" s="64">
        <v>3412</v>
      </c>
      <c r="C43" s="64">
        <v>2132</v>
      </c>
      <c r="D43" s="64" t="s">
        <v>43</v>
      </c>
      <c r="E43" s="20">
        <v>679.6</v>
      </c>
      <c r="F43" s="20">
        <v>679.6</v>
      </c>
      <c r="G43" s="19">
        <v>397.1</v>
      </c>
      <c r="H43" s="208">
        <v>579.6</v>
      </c>
      <c r="I43" s="208">
        <v>579.6</v>
      </c>
      <c r="J43" s="208">
        <v>0</v>
      </c>
      <c r="K43" s="208">
        <v>0</v>
      </c>
    </row>
    <row r="44" spans="1:11" ht="15">
      <c r="A44" s="64"/>
      <c r="B44" s="64">
        <v>3412</v>
      </c>
      <c r="C44" s="64">
        <v>2133</v>
      </c>
      <c r="D44" s="64" t="s">
        <v>44</v>
      </c>
      <c r="E44" s="20">
        <v>20.4</v>
      </c>
      <c r="F44" s="20">
        <v>20.4</v>
      </c>
      <c r="G44" s="19">
        <v>2.9</v>
      </c>
      <c r="H44" s="208">
        <v>2.9</v>
      </c>
      <c r="I44" s="208">
        <v>2.4</v>
      </c>
      <c r="J44" s="208">
        <v>0</v>
      </c>
      <c r="K44" s="208">
        <v>0</v>
      </c>
    </row>
    <row r="45" spans="1:11" ht="15">
      <c r="A45" s="64"/>
      <c r="B45" s="64">
        <v>3412</v>
      </c>
      <c r="C45" s="64">
        <v>2229</v>
      </c>
      <c r="D45" s="64" t="s">
        <v>45</v>
      </c>
      <c r="E45" s="20">
        <v>0</v>
      </c>
      <c r="F45" s="20">
        <v>852.5</v>
      </c>
      <c r="G45" s="19">
        <v>852.5</v>
      </c>
      <c r="H45" s="208">
        <v>852.5</v>
      </c>
      <c r="I45" s="208">
        <v>0</v>
      </c>
      <c r="J45" s="208">
        <v>0</v>
      </c>
      <c r="K45" s="208">
        <v>0</v>
      </c>
    </row>
    <row r="46" spans="1:11" ht="15">
      <c r="A46" s="64"/>
      <c r="B46" s="64">
        <v>3412</v>
      </c>
      <c r="C46" s="64">
        <v>2324</v>
      </c>
      <c r="D46" s="64" t="s">
        <v>46</v>
      </c>
      <c r="E46" s="20">
        <v>0</v>
      </c>
      <c r="F46" s="20">
        <v>0</v>
      </c>
      <c r="G46" s="20">
        <v>222.7</v>
      </c>
      <c r="H46" s="209">
        <v>222.7</v>
      </c>
      <c r="I46" s="209">
        <v>0</v>
      </c>
      <c r="J46" s="209">
        <v>0</v>
      </c>
      <c r="K46" s="209">
        <v>0</v>
      </c>
    </row>
    <row r="47" spans="1:11" ht="15" hidden="1">
      <c r="A47" s="64"/>
      <c r="B47" s="64">
        <v>3419</v>
      </c>
      <c r="C47" s="64">
        <v>2132</v>
      </c>
      <c r="D47" s="64" t="s">
        <v>47</v>
      </c>
      <c r="E47" s="20">
        <v>0</v>
      </c>
      <c r="F47" s="20">
        <v>0</v>
      </c>
      <c r="G47" s="20"/>
      <c r="H47" s="209"/>
      <c r="I47" s="209"/>
      <c r="J47" s="209"/>
      <c r="K47" s="209"/>
    </row>
    <row r="48" spans="1:11" ht="15" hidden="1">
      <c r="A48" s="64"/>
      <c r="B48" s="64">
        <v>3419</v>
      </c>
      <c r="C48" s="64">
        <v>2229</v>
      </c>
      <c r="D48" s="64" t="s">
        <v>48</v>
      </c>
      <c r="E48" s="20"/>
      <c r="F48" s="20"/>
      <c r="G48" s="20"/>
      <c r="H48" s="209"/>
      <c r="I48" s="209"/>
      <c r="J48" s="209"/>
      <c r="K48" s="209"/>
    </row>
    <row r="49" spans="1:11" ht="15">
      <c r="A49" s="64"/>
      <c r="B49" s="64">
        <v>3421</v>
      </c>
      <c r="C49" s="64">
        <v>2132</v>
      </c>
      <c r="D49" s="64" t="s">
        <v>49</v>
      </c>
      <c r="E49" s="20">
        <v>65</v>
      </c>
      <c r="F49" s="20">
        <v>65</v>
      </c>
      <c r="G49" s="20">
        <v>15</v>
      </c>
      <c r="H49" s="209">
        <v>15</v>
      </c>
      <c r="I49" s="209">
        <v>0</v>
      </c>
      <c r="J49" s="209">
        <v>0</v>
      </c>
      <c r="K49" s="209">
        <v>0</v>
      </c>
    </row>
    <row r="50" spans="1:11" ht="15.75" thickBot="1">
      <c r="A50" s="64"/>
      <c r="B50" s="64">
        <v>3421</v>
      </c>
      <c r="C50" s="64">
        <v>2229</v>
      </c>
      <c r="D50" s="64" t="s">
        <v>50</v>
      </c>
      <c r="E50" s="20">
        <v>10</v>
      </c>
      <c r="F50" s="20">
        <v>10</v>
      </c>
      <c r="G50" s="20">
        <v>1.3</v>
      </c>
      <c r="H50" s="209">
        <v>1.3</v>
      </c>
      <c r="I50" s="209">
        <v>0</v>
      </c>
      <c r="J50" s="209">
        <v>0</v>
      </c>
      <c r="K50" s="209">
        <v>0</v>
      </c>
    </row>
    <row r="51" spans="1:11" ht="15" hidden="1">
      <c r="A51" s="64"/>
      <c r="B51" s="64">
        <v>3421</v>
      </c>
      <c r="C51" s="64">
        <v>2324</v>
      </c>
      <c r="D51" s="64" t="s">
        <v>51</v>
      </c>
      <c r="E51" s="20">
        <v>0</v>
      </c>
      <c r="F51" s="20">
        <v>0</v>
      </c>
      <c r="G51" s="20"/>
      <c r="H51" s="209"/>
      <c r="I51" s="209"/>
      <c r="J51" s="209"/>
      <c r="K51" s="209"/>
    </row>
    <row r="52" spans="1:11" ht="15" hidden="1">
      <c r="A52" s="64"/>
      <c r="B52" s="64">
        <v>3429</v>
      </c>
      <c r="C52" s="64">
        <v>2229</v>
      </c>
      <c r="D52" s="64" t="s">
        <v>52</v>
      </c>
      <c r="E52" s="20">
        <v>10</v>
      </c>
      <c r="F52" s="20">
        <v>10</v>
      </c>
      <c r="G52" s="20">
        <v>0</v>
      </c>
      <c r="H52" s="209">
        <v>0</v>
      </c>
      <c r="I52" s="209">
        <v>0</v>
      </c>
      <c r="J52" s="209">
        <v>0</v>
      </c>
      <c r="K52" s="209">
        <v>0</v>
      </c>
    </row>
    <row r="53" spans="1:11" ht="15" hidden="1">
      <c r="A53" s="64"/>
      <c r="B53" s="64">
        <v>6171</v>
      </c>
      <c r="C53" s="64">
        <v>2212</v>
      </c>
      <c r="D53" s="64" t="s">
        <v>53</v>
      </c>
      <c r="E53" s="20">
        <v>0</v>
      </c>
      <c r="F53" s="20">
        <v>0</v>
      </c>
      <c r="G53" s="20"/>
      <c r="H53" s="209"/>
      <c r="I53" s="209"/>
      <c r="J53" s="209"/>
      <c r="K53" s="209"/>
    </row>
    <row r="54" spans="1:11" ht="15" customHeight="1" hidden="1">
      <c r="A54" s="63"/>
      <c r="B54" s="63">
        <v>6409</v>
      </c>
      <c r="C54" s="63">
        <v>2328</v>
      </c>
      <c r="D54" s="63" t="s">
        <v>54</v>
      </c>
      <c r="E54" s="19">
        <v>0</v>
      </c>
      <c r="F54" s="19">
        <v>0</v>
      </c>
      <c r="G54" s="19">
        <v>0</v>
      </c>
      <c r="H54" s="208">
        <v>0</v>
      </c>
      <c r="I54" s="208">
        <v>0</v>
      </c>
      <c r="J54" s="208">
        <v>0</v>
      </c>
      <c r="K54" s="208">
        <v>0</v>
      </c>
    </row>
    <row r="55" spans="1:11" ht="15" customHeight="1" hidden="1" thickBot="1">
      <c r="A55" s="65"/>
      <c r="B55" s="65"/>
      <c r="C55" s="65"/>
      <c r="D55" s="65"/>
      <c r="E55" s="22"/>
      <c r="F55" s="22"/>
      <c r="G55" s="22"/>
      <c r="H55" s="210"/>
      <c r="I55" s="210"/>
      <c r="J55" s="210"/>
      <c r="K55" s="210"/>
    </row>
    <row r="56" spans="1:11" s="3" customFormat="1" ht="21.75" customHeight="1" thickBot="1" thickTop="1">
      <c r="A56" s="66"/>
      <c r="B56" s="66"/>
      <c r="C56" s="66"/>
      <c r="D56" s="67" t="s">
        <v>55</v>
      </c>
      <c r="E56" s="23">
        <f aca="true" t="shared" si="0" ref="E56:K56">SUM(E9:E54)</f>
        <v>2592</v>
      </c>
      <c r="F56" s="23">
        <f t="shared" si="0"/>
        <v>5609.7</v>
      </c>
      <c r="G56" s="23">
        <f t="shared" si="0"/>
        <v>4915.5</v>
      </c>
      <c r="H56" s="211">
        <f t="shared" si="0"/>
        <v>5619.299999999999</v>
      </c>
      <c r="I56" s="211">
        <f t="shared" si="0"/>
        <v>3049</v>
      </c>
      <c r="J56" s="211">
        <f t="shared" si="0"/>
        <v>1367</v>
      </c>
      <c r="K56" s="211">
        <f t="shared" si="0"/>
        <v>1387</v>
      </c>
    </row>
    <row r="57" spans="1:11" ht="15" customHeight="1">
      <c r="A57" s="68"/>
      <c r="B57" s="68"/>
      <c r="C57" s="68"/>
      <c r="D57" s="68"/>
      <c r="E57" s="24"/>
      <c r="F57" s="24"/>
      <c r="G57" s="24"/>
      <c r="H57" s="212"/>
      <c r="I57" s="212"/>
      <c r="J57" s="212"/>
      <c r="K57" s="212"/>
    </row>
    <row r="58" spans="1:11" ht="15" customHeight="1" hidden="1">
      <c r="A58" s="68"/>
      <c r="B58" s="68"/>
      <c r="C58" s="68"/>
      <c r="D58" s="68"/>
      <c r="E58" s="24"/>
      <c r="F58" s="24"/>
      <c r="G58" s="24"/>
      <c r="H58" s="212"/>
      <c r="I58" s="212"/>
      <c r="J58" s="212"/>
      <c r="K58" s="212"/>
    </row>
    <row r="59" spans="1:11" ht="15" customHeight="1" thickBot="1">
      <c r="A59" s="68"/>
      <c r="B59" s="68"/>
      <c r="C59" s="68"/>
      <c r="D59" s="68"/>
      <c r="E59" s="24"/>
      <c r="F59" s="24"/>
      <c r="G59" s="24"/>
      <c r="H59" s="212"/>
      <c r="I59" s="212"/>
      <c r="J59" s="212"/>
      <c r="K59" s="212"/>
    </row>
    <row r="60" spans="1:11" ht="15.75">
      <c r="A60" s="57" t="s">
        <v>3</v>
      </c>
      <c r="B60" s="57" t="s">
        <v>459</v>
      </c>
      <c r="C60" s="57" t="s">
        <v>460</v>
      </c>
      <c r="D60" s="58" t="s">
        <v>4</v>
      </c>
      <c r="E60" s="15" t="s">
        <v>5</v>
      </c>
      <c r="F60" s="15" t="s">
        <v>5</v>
      </c>
      <c r="G60" s="15" t="s">
        <v>1</v>
      </c>
      <c r="H60" s="213" t="s">
        <v>379</v>
      </c>
      <c r="I60" s="213" t="s">
        <v>5</v>
      </c>
      <c r="J60" s="213" t="s">
        <v>5</v>
      </c>
      <c r="K60" s="213" t="s">
        <v>5</v>
      </c>
    </row>
    <row r="61" spans="1:11" ht="15.75" customHeight="1" thickBot="1">
      <c r="A61" s="59"/>
      <c r="B61" s="59"/>
      <c r="C61" s="59"/>
      <c r="D61" s="60"/>
      <c r="E61" s="16" t="s">
        <v>6</v>
      </c>
      <c r="F61" s="16" t="s">
        <v>7</v>
      </c>
      <c r="G61" s="17" t="s">
        <v>8</v>
      </c>
      <c r="H61" s="214" t="s">
        <v>380</v>
      </c>
      <c r="I61" s="214" t="s">
        <v>381</v>
      </c>
      <c r="J61" s="214" t="s">
        <v>382</v>
      </c>
      <c r="K61" s="214" t="s">
        <v>383</v>
      </c>
    </row>
    <row r="62" spans="1:11" ht="15.75" customHeight="1" thickTop="1">
      <c r="A62" s="69">
        <v>20</v>
      </c>
      <c r="B62" s="61"/>
      <c r="C62" s="61"/>
      <c r="D62" s="62" t="s">
        <v>56</v>
      </c>
      <c r="E62" s="18"/>
      <c r="F62" s="18"/>
      <c r="G62" s="18"/>
      <c r="H62" s="215"/>
      <c r="I62" s="215"/>
      <c r="J62" s="215"/>
      <c r="K62" s="215"/>
    </row>
    <row r="63" spans="1:11" ht="15.75" customHeight="1">
      <c r="A63" s="69"/>
      <c r="B63" s="61"/>
      <c r="C63" s="61"/>
      <c r="D63" s="62"/>
      <c r="E63" s="18"/>
      <c r="F63" s="18"/>
      <c r="G63" s="18"/>
      <c r="H63" s="215"/>
      <c r="I63" s="215"/>
      <c r="J63" s="215"/>
      <c r="K63" s="215"/>
    </row>
    <row r="64" spans="1:11" ht="15.75" customHeight="1" hidden="1">
      <c r="A64" s="69"/>
      <c r="B64" s="61"/>
      <c r="C64" s="70">
        <v>2420</v>
      </c>
      <c r="D64" s="71" t="s">
        <v>57</v>
      </c>
      <c r="E64" s="18">
        <v>0</v>
      </c>
      <c r="F64" s="18">
        <v>0</v>
      </c>
      <c r="G64" s="20"/>
      <c r="H64" s="209"/>
      <c r="I64" s="209"/>
      <c r="J64" s="209"/>
      <c r="K64" s="209"/>
    </row>
    <row r="65" spans="1:11" ht="15.75" customHeight="1">
      <c r="A65" s="72"/>
      <c r="B65" s="61"/>
      <c r="C65" s="73">
        <v>4116</v>
      </c>
      <c r="D65" s="63" t="s">
        <v>58</v>
      </c>
      <c r="E65" s="19">
        <v>360</v>
      </c>
      <c r="F65" s="19">
        <v>684</v>
      </c>
      <c r="G65" s="20">
        <v>400.5</v>
      </c>
      <c r="H65" s="209">
        <v>684</v>
      </c>
      <c r="I65" s="216">
        <v>90</v>
      </c>
      <c r="J65" s="209">
        <v>0</v>
      </c>
      <c r="K65" s="209">
        <v>0</v>
      </c>
    </row>
    <row r="66" spans="1:11" ht="15.75" customHeight="1">
      <c r="A66" s="72">
        <v>14005</v>
      </c>
      <c r="B66" s="61"/>
      <c r="C66" s="73">
        <v>4116</v>
      </c>
      <c r="D66" s="74" t="s">
        <v>399</v>
      </c>
      <c r="E66" s="19">
        <v>16</v>
      </c>
      <c r="F66" s="19">
        <v>281</v>
      </c>
      <c r="G66" s="20">
        <v>281</v>
      </c>
      <c r="H66" s="209">
        <v>281</v>
      </c>
      <c r="I66" s="216">
        <v>0</v>
      </c>
      <c r="J66" s="209">
        <v>0</v>
      </c>
      <c r="K66" s="209">
        <v>0</v>
      </c>
    </row>
    <row r="67" spans="1:11" ht="15.75" customHeight="1" hidden="1">
      <c r="A67" s="72"/>
      <c r="B67" s="61"/>
      <c r="C67" s="73">
        <v>4122</v>
      </c>
      <c r="D67" s="74" t="s">
        <v>59</v>
      </c>
      <c r="E67" s="19">
        <v>0</v>
      </c>
      <c r="F67" s="19">
        <v>0</v>
      </c>
      <c r="G67" s="20"/>
      <c r="H67" s="209"/>
      <c r="I67" s="216"/>
      <c r="J67" s="209"/>
      <c r="K67" s="209"/>
    </row>
    <row r="68" spans="1:11" ht="15.75" customHeight="1">
      <c r="A68" s="72">
        <v>14009</v>
      </c>
      <c r="B68" s="61"/>
      <c r="C68" s="70">
        <v>4116</v>
      </c>
      <c r="D68" s="74" t="s">
        <v>400</v>
      </c>
      <c r="E68" s="18">
        <v>0</v>
      </c>
      <c r="F68" s="18">
        <v>508.4</v>
      </c>
      <c r="G68" s="20">
        <v>508.3</v>
      </c>
      <c r="H68" s="209">
        <v>508.3</v>
      </c>
      <c r="I68" s="216">
        <v>0</v>
      </c>
      <c r="J68" s="209">
        <v>0</v>
      </c>
      <c r="K68" s="209">
        <v>0</v>
      </c>
    </row>
    <row r="69" spans="1:11" ht="15.75" customHeight="1">
      <c r="A69" s="72"/>
      <c r="B69" s="61"/>
      <c r="C69" s="70">
        <v>4116</v>
      </c>
      <c r="D69" s="74" t="s">
        <v>401</v>
      </c>
      <c r="E69" s="18">
        <v>0</v>
      </c>
      <c r="F69" s="18">
        <v>0</v>
      </c>
      <c r="G69" s="20">
        <v>0</v>
      </c>
      <c r="H69" s="209">
        <v>75</v>
      </c>
      <c r="I69" s="216">
        <v>0</v>
      </c>
      <c r="J69" s="209">
        <v>0</v>
      </c>
      <c r="K69" s="209">
        <v>0</v>
      </c>
    </row>
    <row r="70" spans="1:11" ht="15.75" customHeight="1">
      <c r="A70" s="72"/>
      <c r="B70" s="61"/>
      <c r="C70" s="70">
        <v>4122</v>
      </c>
      <c r="D70" s="74" t="s">
        <v>402</v>
      </c>
      <c r="E70" s="19">
        <v>0</v>
      </c>
      <c r="F70" s="19">
        <v>65.7</v>
      </c>
      <c r="G70" s="20">
        <v>65.7</v>
      </c>
      <c r="H70" s="209">
        <v>65.7</v>
      </c>
      <c r="I70" s="216">
        <v>0</v>
      </c>
      <c r="J70" s="209">
        <v>0</v>
      </c>
      <c r="K70" s="209">
        <v>0</v>
      </c>
    </row>
    <row r="71" spans="1:11" ht="15.75" customHeight="1">
      <c r="A71" s="72"/>
      <c r="B71" s="61"/>
      <c r="C71" s="70">
        <v>4122</v>
      </c>
      <c r="D71" s="74" t="s">
        <v>403</v>
      </c>
      <c r="E71" s="18">
        <v>0</v>
      </c>
      <c r="F71" s="18">
        <v>12.8</v>
      </c>
      <c r="G71" s="20">
        <v>0</v>
      </c>
      <c r="H71" s="209">
        <v>12.8</v>
      </c>
      <c r="I71" s="216">
        <v>0</v>
      </c>
      <c r="J71" s="209">
        <v>0</v>
      </c>
      <c r="K71" s="209">
        <v>0</v>
      </c>
    </row>
    <row r="72" spans="1:11" ht="15.75" customHeight="1">
      <c r="A72" s="72"/>
      <c r="B72" s="61"/>
      <c r="C72" s="70">
        <v>4213</v>
      </c>
      <c r="D72" s="71" t="s">
        <v>404</v>
      </c>
      <c r="E72" s="18">
        <v>0</v>
      </c>
      <c r="F72" s="18">
        <v>80</v>
      </c>
      <c r="G72" s="20">
        <v>80</v>
      </c>
      <c r="H72" s="209">
        <v>80</v>
      </c>
      <c r="I72" s="216">
        <v>0</v>
      </c>
      <c r="J72" s="209">
        <v>0</v>
      </c>
      <c r="K72" s="209">
        <v>0</v>
      </c>
    </row>
    <row r="73" spans="1:11" ht="15.75" customHeight="1">
      <c r="A73" s="72"/>
      <c r="B73" s="61"/>
      <c r="C73" s="70">
        <v>4213</v>
      </c>
      <c r="D73" s="71" t="s">
        <v>405</v>
      </c>
      <c r="E73" s="18">
        <v>460</v>
      </c>
      <c r="F73" s="18">
        <v>460</v>
      </c>
      <c r="G73" s="20">
        <v>0</v>
      </c>
      <c r="H73" s="209">
        <v>300</v>
      </c>
      <c r="I73" s="216">
        <v>100</v>
      </c>
      <c r="J73" s="209">
        <v>0</v>
      </c>
      <c r="K73" s="209">
        <v>0</v>
      </c>
    </row>
    <row r="74" spans="1:11" ht="15.75" customHeight="1">
      <c r="A74" s="72"/>
      <c r="B74" s="61"/>
      <c r="C74" s="70">
        <v>4213</v>
      </c>
      <c r="D74" s="71" t="s">
        <v>406</v>
      </c>
      <c r="E74" s="18">
        <v>750</v>
      </c>
      <c r="F74" s="18">
        <v>750</v>
      </c>
      <c r="G74" s="20">
        <v>0</v>
      </c>
      <c r="H74" s="209">
        <v>510</v>
      </c>
      <c r="I74" s="216">
        <v>140</v>
      </c>
      <c r="J74" s="209">
        <v>0</v>
      </c>
      <c r="K74" s="209">
        <v>0</v>
      </c>
    </row>
    <row r="75" spans="1:11" ht="15.75" customHeight="1">
      <c r="A75" s="72"/>
      <c r="B75" s="61"/>
      <c r="C75" s="73">
        <v>4216</v>
      </c>
      <c r="D75" s="74" t="s">
        <v>407</v>
      </c>
      <c r="E75" s="19">
        <v>4750</v>
      </c>
      <c r="F75" s="19">
        <v>4750</v>
      </c>
      <c r="G75" s="20">
        <v>0</v>
      </c>
      <c r="H75" s="209">
        <v>2600</v>
      </c>
      <c r="I75" s="216">
        <v>4300</v>
      </c>
      <c r="J75" s="209">
        <v>0</v>
      </c>
      <c r="K75" s="209">
        <v>0</v>
      </c>
    </row>
    <row r="76" spans="1:11" ht="15.75" customHeight="1">
      <c r="A76" s="72"/>
      <c r="B76" s="61"/>
      <c r="C76" s="73">
        <v>4216</v>
      </c>
      <c r="D76" s="74" t="s">
        <v>408</v>
      </c>
      <c r="E76" s="19">
        <v>8760</v>
      </c>
      <c r="F76" s="19">
        <v>8760</v>
      </c>
      <c r="G76" s="20">
        <v>0</v>
      </c>
      <c r="H76" s="209">
        <v>9690</v>
      </c>
      <c r="I76" s="216">
        <v>2660</v>
      </c>
      <c r="J76" s="209">
        <v>0</v>
      </c>
      <c r="K76" s="209">
        <v>0</v>
      </c>
    </row>
    <row r="77" spans="1:11" ht="15.75" customHeight="1">
      <c r="A77" s="72"/>
      <c r="B77" s="61"/>
      <c r="C77" s="73">
        <v>4216</v>
      </c>
      <c r="D77" s="74" t="s">
        <v>424</v>
      </c>
      <c r="E77" s="19">
        <v>4432</v>
      </c>
      <c r="F77" s="19">
        <v>4432</v>
      </c>
      <c r="G77" s="20">
        <v>0</v>
      </c>
      <c r="H77" s="209">
        <v>1242</v>
      </c>
      <c r="I77" s="216">
        <v>0</v>
      </c>
      <c r="J77" s="209">
        <v>0</v>
      </c>
      <c r="K77" s="209">
        <v>0</v>
      </c>
    </row>
    <row r="78" spans="1:11" ht="15.75" customHeight="1">
      <c r="A78" s="72"/>
      <c r="B78" s="61"/>
      <c r="C78" s="73">
        <v>4216</v>
      </c>
      <c r="D78" s="74" t="s">
        <v>425</v>
      </c>
      <c r="E78" s="19">
        <v>0</v>
      </c>
      <c r="F78" s="19">
        <v>0</v>
      </c>
      <c r="G78" s="20">
        <v>0</v>
      </c>
      <c r="H78" s="209">
        <v>0</v>
      </c>
      <c r="I78" s="216">
        <v>2125</v>
      </c>
      <c r="J78" s="209">
        <v>0</v>
      </c>
      <c r="K78" s="209">
        <v>0</v>
      </c>
    </row>
    <row r="79" spans="1:11" ht="15.75" customHeight="1">
      <c r="A79" s="72"/>
      <c r="B79" s="61"/>
      <c r="C79" s="73">
        <v>4216</v>
      </c>
      <c r="D79" s="74" t="s">
        <v>409</v>
      </c>
      <c r="E79" s="19">
        <v>0</v>
      </c>
      <c r="F79" s="19">
        <v>0</v>
      </c>
      <c r="G79" s="20">
        <v>0</v>
      </c>
      <c r="H79" s="209">
        <v>0</v>
      </c>
      <c r="I79" s="216">
        <v>30000</v>
      </c>
      <c r="J79" s="209">
        <v>30000</v>
      </c>
      <c r="K79" s="209">
        <v>0</v>
      </c>
    </row>
    <row r="80" spans="1:11" ht="15.75" customHeight="1">
      <c r="A80" s="72"/>
      <c r="B80" s="61"/>
      <c r="C80" s="73">
        <v>4216</v>
      </c>
      <c r="D80" s="74" t="s">
        <v>426</v>
      </c>
      <c r="E80" s="19">
        <v>0</v>
      </c>
      <c r="F80" s="19">
        <v>0</v>
      </c>
      <c r="G80" s="20">
        <v>0</v>
      </c>
      <c r="H80" s="209">
        <v>978</v>
      </c>
      <c r="I80" s="216">
        <v>0</v>
      </c>
      <c r="J80" s="209">
        <v>0</v>
      </c>
      <c r="K80" s="209">
        <v>0</v>
      </c>
    </row>
    <row r="81" spans="1:11" ht="15.75" customHeight="1">
      <c r="A81" s="72"/>
      <c r="B81" s="61"/>
      <c r="C81" s="73">
        <v>4216</v>
      </c>
      <c r="D81" s="74" t="s">
        <v>427</v>
      </c>
      <c r="E81" s="19">
        <v>0</v>
      </c>
      <c r="F81" s="19">
        <v>0</v>
      </c>
      <c r="G81" s="20">
        <v>0</v>
      </c>
      <c r="H81" s="209">
        <v>1745</v>
      </c>
      <c r="I81" s="216">
        <v>0</v>
      </c>
      <c r="J81" s="209">
        <v>0</v>
      </c>
      <c r="K81" s="209">
        <v>0</v>
      </c>
    </row>
    <row r="82" spans="1:11" ht="15.75" customHeight="1">
      <c r="A82" s="72"/>
      <c r="B82" s="61"/>
      <c r="C82" s="73">
        <v>4216</v>
      </c>
      <c r="D82" s="74" t="s">
        <v>410</v>
      </c>
      <c r="E82" s="19">
        <v>0</v>
      </c>
      <c r="F82" s="19">
        <v>0</v>
      </c>
      <c r="G82" s="20">
        <v>0</v>
      </c>
      <c r="H82" s="209">
        <v>0</v>
      </c>
      <c r="I82" s="216">
        <v>588</v>
      </c>
      <c r="J82" s="209">
        <v>0</v>
      </c>
      <c r="K82" s="209">
        <v>0</v>
      </c>
    </row>
    <row r="83" spans="1:11" ht="15.75" customHeight="1">
      <c r="A83" s="72"/>
      <c r="B83" s="61"/>
      <c r="C83" s="73">
        <v>4216</v>
      </c>
      <c r="D83" s="74" t="s">
        <v>411</v>
      </c>
      <c r="E83" s="19">
        <v>0</v>
      </c>
      <c r="F83" s="19">
        <v>0</v>
      </c>
      <c r="G83" s="20">
        <v>0</v>
      </c>
      <c r="H83" s="209">
        <v>978</v>
      </c>
      <c r="I83" s="216">
        <v>0</v>
      </c>
      <c r="J83" s="209">
        <v>0</v>
      </c>
      <c r="K83" s="209">
        <v>0</v>
      </c>
    </row>
    <row r="84" spans="1:11" ht="15.75" customHeight="1">
      <c r="A84" s="72"/>
      <c r="B84" s="61"/>
      <c r="C84" s="73">
        <v>4213</v>
      </c>
      <c r="D84" s="74" t="s">
        <v>412</v>
      </c>
      <c r="E84" s="19">
        <v>0</v>
      </c>
      <c r="F84" s="19">
        <v>0</v>
      </c>
      <c r="G84" s="20">
        <v>0</v>
      </c>
      <c r="H84" s="209">
        <v>0</v>
      </c>
      <c r="I84" s="216">
        <v>35</v>
      </c>
      <c r="J84" s="209">
        <v>0</v>
      </c>
      <c r="K84" s="209">
        <v>0</v>
      </c>
    </row>
    <row r="85" spans="1:11" ht="15.75" customHeight="1">
      <c r="A85" s="72"/>
      <c r="B85" s="61"/>
      <c r="C85" s="73">
        <v>4213</v>
      </c>
      <c r="D85" s="74" t="s">
        <v>428</v>
      </c>
      <c r="E85" s="19">
        <v>0</v>
      </c>
      <c r="F85" s="19">
        <v>0</v>
      </c>
      <c r="G85" s="20">
        <v>0</v>
      </c>
      <c r="H85" s="209">
        <v>800</v>
      </c>
      <c r="I85" s="216">
        <v>0</v>
      </c>
      <c r="J85" s="209">
        <v>0</v>
      </c>
      <c r="K85" s="209">
        <v>0</v>
      </c>
    </row>
    <row r="86" spans="1:11" ht="15.75">
      <c r="A86" s="72"/>
      <c r="B86" s="61"/>
      <c r="C86" s="73">
        <v>4216</v>
      </c>
      <c r="D86" s="74" t="s">
        <v>429</v>
      </c>
      <c r="E86" s="19">
        <v>0</v>
      </c>
      <c r="F86" s="19">
        <v>0</v>
      </c>
      <c r="G86" s="20">
        <v>0</v>
      </c>
      <c r="H86" s="209">
        <v>0</v>
      </c>
      <c r="I86" s="216">
        <v>882</v>
      </c>
      <c r="J86" s="209">
        <v>0</v>
      </c>
      <c r="K86" s="209">
        <v>0</v>
      </c>
    </row>
    <row r="87" spans="1:11" ht="15.75">
      <c r="A87" s="72"/>
      <c r="B87" s="61"/>
      <c r="C87" s="73">
        <v>4213</v>
      </c>
      <c r="D87" s="74" t="s">
        <v>413</v>
      </c>
      <c r="E87" s="19">
        <v>0</v>
      </c>
      <c r="F87" s="19">
        <v>0</v>
      </c>
      <c r="G87" s="20">
        <v>0</v>
      </c>
      <c r="H87" s="209">
        <v>0</v>
      </c>
      <c r="I87" s="216">
        <v>51</v>
      </c>
      <c r="J87" s="209">
        <v>0</v>
      </c>
      <c r="K87" s="209">
        <v>0</v>
      </c>
    </row>
    <row r="88" spans="1:11" ht="15.75">
      <c r="A88" s="72"/>
      <c r="B88" s="61"/>
      <c r="C88" s="73">
        <v>4216</v>
      </c>
      <c r="D88" s="74" t="s">
        <v>430</v>
      </c>
      <c r="E88" s="19">
        <v>0</v>
      </c>
      <c r="F88" s="19">
        <v>0</v>
      </c>
      <c r="G88" s="20">
        <v>0</v>
      </c>
      <c r="H88" s="209">
        <v>0</v>
      </c>
      <c r="I88" s="216">
        <v>2959</v>
      </c>
      <c r="J88" s="209">
        <v>0</v>
      </c>
      <c r="K88" s="209">
        <v>0</v>
      </c>
    </row>
    <row r="89" spans="1:11" ht="15.75" customHeight="1">
      <c r="A89" s="72"/>
      <c r="B89" s="61"/>
      <c r="C89" s="73">
        <v>4213</v>
      </c>
      <c r="D89" s="74" t="s">
        <v>414</v>
      </c>
      <c r="E89" s="19">
        <v>0</v>
      </c>
      <c r="F89" s="19">
        <v>0</v>
      </c>
      <c r="G89" s="20">
        <v>0</v>
      </c>
      <c r="H89" s="209">
        <v>0</v>
      </c>
      <c r="I89" s="216">
        <v>174</v>
      </c>
      <c r="J89" s="209">
        <v>0</v>
      </c>
      <c r="K89" s="209">
        <v>0</v>
      </c>
    </row>
    <row r="90" spans="1:11" ht="15.75">
      <c r="A90" s="72"/>
      <c r="B90" s="61"/>
      <c r="C90" s="73">
        <v>4216</v>
      </c>
      <c r="D90" s="74" t="s">
        <v>431</v>
      </c>
      <c r="E90" s="19">
        <v>0</v>
      </c>
      <c r="F90" s="19">
        <v>0</v>
      </c>
      <c r="G90" s="20">
        <v>0</v>
      </c>
      <c r="H90" s="209">
        <v>0</v>
      </c>
      <c r="I90" s="216">
        <v>5464</v>
      </c>
      <c r="J90" s="209">
        <v>0</v>
      </c>
      <c r="K90" s="209">
        <v>0</v>
      </c>
    </row>
    <row r="91" spans="1:11" ht="15.75" customHeight="1">
      <c r="A91" s="72"/>
      <c r="B91" s="61"/>
      <c r="C91" s="73">
        <v>4213</v>
      </c>
      <c r="D91" s="74" t="s">
        <v>415</v>
      </c>
      <c r="E91" s="19">
        <v>0</v>
      </c>
      <c r="F91" s="19">
        <v>0</v>
      </c>
      <c r="G91" s="20">
        <v>0</v>
      </c>
      <c r="H91" s="209">
        <v>0</v>
      </c>
      <c r="I91" s="216">
        <v>321</v>
      </c>
      <c r="J91" s="209">
        <v>0</v>
      </c>
      <c r="K91" s="209">
        <v>0</v>
      </c>
    </row>
    <row r="92" spans="1:11" ht="15.75" customHeight="1">
      <c r="A92" s="72"/>
      <c r="B92" s="61"/>
      <c r="C92" s="73">
        <v>4216</v>
      </c>
      <c r="D92" s="74" t="s">
        <v>416</v>
      </c>
      <c r="E92" s="19">
        <v>2207</v>
      </c>
      <c r="F92" s="19">
        <v>3448.3</v>
      </c>
      <c r="G92" s="20">
        <v>3448.2</v>
      </c>
      <c r="H92" s="209">
        <v>4448.2</v>
      </c>
      <c r="I92" s="216">
        <v>0</v>
      </c>
      <c r="J92" s="209">
        <v>0</v>
      </c>
      <c r="K92" s="209">
        <v>0</v>
      </c>
    </row>
    <row r="93" spans="1:11" ht="15.75" customHeight="1">
      <c r="A93" s="72"/>
      <c r="B93" s="61"/>
      <c r="C93" s="73">
        <v>4216</v>
      </c>
      <c r="D93" s="74" t="s">
        <v>417</v>
      </c>
      <c r="E93" s="19">
        <v>1026</v>
      </c>
      <c r="F93" s="19">
        <v>1026</v>
      </c>
      <c r="G93" s="20">
        <v>0</v>
      </c>
      <c r="H93" s="209">
        <v>1026</v>
      </c>
      <c r="I93" s="216">
        <v>0</v>
      </c>
      <c r="J93" s="209">
        <v>0</v>
      </c>
      <c r="K93" s="209">
        <v>0</v>
      </c>
    </row>
    <row r="94" spans="1:11" ht="15.75" customHeight="1" hidden="1">
      <c r="A94" s="75"/>
      <c r="B94" s="76"/>
      <c r="C94" s="73">
        <v>4223</v>
      </c>
      <c r="D94" s="77" t="s">
        <v>60</v>
      </c>
      <c r="E94" s="19">
        <v>0</v>
      </c>
      <c r="F94" s="19">
        <v>0</v>
      </c>
      <c r="G94" s="20"/>
      <c r="H94" s="209"/>
      <c r="I94" s="216"/>
      <c r="J94" s="209"/>
      <c r="K94" s="209"/>
    </row>
    <row r="95" spans="1:11" ht="15.75" customHeight="1" hidden="1">
      <c r="A95" s="78"/>
      <c r="B95" s="79"/>
      <c r="C95" s="80">
        <v>4223</v>
      </c>
      <c r="D95" s="77" t="s">
        <v>61</v>
      </c>
      <c r="E95" s="20">
        <v>0</v>
      </c>
      <c r="F95" s="20">
        <v>0</v>
      </c>
      <c r="G95" s="20"/>
      <c r="H95" s="209"/>
      <c r="I95" s="216"/>
      <c r="J95" s="209"/>
      <c r="K95" s="209"/>
    </row>
    <row r="96" spans="1:11" ht="15.75" customHeight="1">
      <c r="A96" s="78"/>
      <c r="B96" s="79"/>
      <c r="C96" s="80">
        <v>4222</v>
      </c>
      <c r="D96" s="77" t="s">
        <v>418</v>
      </c>
      <c r="E96" s="20">
        <v>0</v>
      </c>
      <c r="F96" s="20">
        <v>0</v>
      </c>
      <c r="G96" s="20">
        <v>0</v>
      </c>
      <c r="H96" s="209">
        <v>500</v>
      </c>
      <c r="I96" s="216">
        <v>0</v>
      </c>
      <c r="J96" s="209">
        <v>0</v>
      </c>
      <c r="K96" s="209">
        <v>0</v>
      </c>
    </row>
    <row r="97" spans="1:11" ht="15.75" customHeight="1">
      <c r="A97" s="78"/>
      <c r="B97" s="79">
        <v>2212</v>
      </c>
      <c r="C97" s="80">
        <v>2322</v>
      </c>
      <c r="D97" s="77" t="s">
        <v>62</v>
      </c>
      <c r="E97" s="20">
        <v>0</v>
      </c>
      <c r="F97" s="20">
        <v>0</v>
      </c>
      <c r="G97" s="20">
        <v>30.9</v>
      </c>
      <c r="H97" s="209">
        <v>30.9</v>
      </c>
      <c r="I97" s="216">
        <v>0</v>
      </c>
      <c r="J97" s="209">
        <v>0</v>
      </c>
      <c r="K97" s="209">
        <v>0</v>
      </c>
    </row>
    <row r="98" spans="1:11" ht="15.75" customHeight="1">
      <c r="A98" s="78"/>
      <c r="B98" s="79">
        <v>2212</v>
      </c>
      <c r="C98" s="80">
        <v>2324</v>
      </c>
      <c r="D98" s="77" t="s">
        <v>63</v>
      </c>
      <c r="E98" s="20">
        <v>0</v>
      </c>
      <c r="F98" s="20">
        <v>0</v>
      </c>
      <c r="G98" s="20">
        <v>2.6</v>
      </c>
      <c r="H98" s="209">
        <v>2.6</v>
      </c>
      <c r="I98" s="216">
        <v>0</v>
      </c>
      <c r="J98" s="209">
        <v>0</v>
      </c>
      <c r="K98" s="209">
        <v>0</v>
      </c>
    </row>
    <row r="99" spans="1:11" ht="15">
      <c r="A99" s="78"/>
      <c r="B99" s="79">
        <v>2219</v>
      </c>
      <c r="C99" s="80">
        <v>2321</v>
      </c>
      <c r="D99" s="77" t="s">
        <v>64</v>
      </c>
      <c r="E99" s="20">
        <v>0</v>
      </c>
      <c r="F99" s="20">
        <v>0</v>
      </c>
      <c r="G99" s="20">
        <v>70</v>
      </c>
      <c r="H99" s="209">
        <v>70</v>
      </c>
      <c r="I99" s="216">
        <v>0</v>
      </c>
      <c r="J99" s="209">
        <v>0</v>
      </c>
      <c r="K99" s="209">
        <v>0</v>
      </c>
    </row>
    <row r="100" spans="1:11" ht="15">
      <c r="A100" s="206"/>
      <c r="B100" s="76">
        <v>2219</v>
      </c>
      <c r="C100" s="80">
        <v>2324</v>
      </c>
      <c r="D100" s="77" t="s">
        <v>65</v>
      </c>
      <c r="E100" s="19">
        <v>0</v>
      </c>
      <c r="F100" s="19">
        <v>0</v>
      </c>
      <c r="G100" s="19">
        <v>4.7</v>
      </c>
      <c r="H100" s="208">
        <v>4.7</v>
      </c>
      <c r="I100" s="217">
        <v>0</v>
      </c>
      <c r="J100" s="208">
        <v>0</v>
      </c>
      <c r="K100" s="208">
        <v>0</v>
      </c>
    </row>
    <row r="101" spans="1:11" ht="15">
      <c r="A101" s="82"/>
      <c r="B101" s="80">
        <v>3631</v>
      </c>
      <c r="C101" s="63">
        <v>2324</v>
      </c>
      <c r="D101" s="63" t="s">
        <v>66</v>
      </c>
      <c r="E101" s="19">
        <v>0</v>
      </c>
      <c r="F101" s="19">
        <v>0</v>
      </c>
      <c r="G101" s="19">
        <v>257.6</v>
      </c>
      <c r="H101" s="208">
        <v>257.6</v>
      </c>
      <c r="I101" s="217">
        <v>0</v>
      </c>
      <c r="J101" s="208">
        <v>0</v>
      </c>
      <c r="K101" s="208">
        <v>0</v>
      </c>
    </row>
    <row r="102" spans="1:11" ht="15">
      <c r="A102" s="82"/>
      <c r="B102" s="80">
        <v>3725</v>
      </c>
      <c r="C102" s="63">
        <v>2324</v>
      </c>
      <c r="D102" s="63" t="s">
        <v>461</v>
      </c>
      <c r="E102" s="19">
        <v>2500</v>
      </c>
      <c r="F102" s="19">
        <v>2500</v>
      </c>
      <c r="G102" s="19">
        <v>899.2</v>
      </c>
      <c r="H102" s="208">
        <v>2000</v>
      </c>
      <c r="I102" s="217">
        <v>2000</v>
      </c>
      <c r="J102" s="208">
        <v>2000</v>
      </c>
      <c r="K102" s="208">
        <v>2000</v>
      </c>
    </row>
    <row r="103" spans="1:11" ht="15.75" hidden="1">
      <c r="A103" s="72"/>
      <c r="B103" s="61"/>
      <c r="C103" s="73"/>
      <c r="D103" s="74"/>
      <c r="E103" s="19"/>
      <c r="F103" s="19"/>
      <c r="G103" s="20"/>
      <c r="H103" s="209"/>
      <c r="I103" s="209"/>
      <c r="J103" s="209"/>
      <c r="K103" s="209"/>
    </row>
    <row r="104" spans="1:11" ht="15" hidden="1">
      <c r="A104" s="75"/>
      <c r="B104" s="76"/>
      <c r="C104" s="73"/>
      <c r="D104" s="77"/>
      <c r="E104" s="19"/>
      <c r="F104" s="19"/>
      <c r="G104" s="20"/>
      <c r="H104" s="209"/>
      <c r="I104" s="209"/>
      <c r="J104" s="209"/>
      <c r="K104" s="209"/>
    </row>
    <row r="105" spans="1:11" ht="15" hidden="1">
      <c r="A105" s="78"/>
      <c r="B105" s="79"/>
      <c r="C105" s="80"/>
      <c r="D105" s="77"/>
      <c r="E105" s="20"/>
      <c r="F105" s="20"/>
      <c r="G105" s="20"/>
      <c r="H105" s="209"/>
      <c r="I105" s="209"/>
      <c r="J105" s="209"/>
      <c r="K105" s="209"/>
    </row>
    <row r="106" spans="1:11" ht="15" hidden="1">
      <c r="A106" s="78"/>
      <c r="B106" s="79"/>
      <c r="C106" s="80"/>
      <c r="D106" s="77"/>
      <c r="E106" s="20"/>
      <c r="F106" s="20"/>
      <c r="G106" s="20"/>
      <c r="H106" s="209"/>
      <c r="I106" s="209"/>
      <c r="J106" s="209"/>
      <c r="K106" s="209"/>
    </row>
    <row r="107" spans="1:11" ht="15" hidden="1">
      <c r="A107" s="78"/>
      <c r="B107" s="79"/>
      <c r="C107" s="80"/>
      <c r="D107" s="77"/>
      <c r="E107" s="20"/>
      <c r="F107" s="20"/>
      <c r="G107" s="20"/>
      <c r="H107" s="209"/>
      <c r="I107" s="209"/>
      <c r="J107" s="209"/>
      <c r="K107" s="209"/>
    </row>
    <row r="108" spans="1:11" ht="15" hidden="1">
      <c r="A108" s="78"/>
      <c r="B108" s="79"/>
      <c r="C108" s="81"/>
      <c r="D108" s="77"/>
      <c r="E108" s="20"/>
      <c r="F108" s="20"/>
      <c r="G108" s="20"/>
      <c r="H108" s="209"/>
      <c r="I108" s="209"/>
      <c r="J108" s="209"/>
      <c r="K108" s="209"/>
    </row>
    <row r="109" spans="1:11" ht="15" hidden="1">
      <c r="A109" s="78"/>
      <c r="B109" s="79"/>
      <c r="C109" s="81"/>
      <c r="D109" s="77"/>
      <c r="E109" s="20"/>
      <c r="F109" s="20"/>
      <c r="G109" s="20"/>
      <c r="H109" s="209"/>
      <c r="I109" s="209"/>
      <c r="J109" s="209"/>
      <c r="K109" s="209"/>
    </row>
    <row r="110" spans="1:11" ht="15" hidden="1">
      <c r="A110" s="82"/>
      <c r="B110" s="80"/>
      <c r="C110" s="63"/>
      <c r="D110" s="63"/>
      <c r="E110" s="19"/>
      <c r="F110" s="19"/>
      <c r="G110" s="19"/>
      <c r="H110" s="208"/>
      <c r="I110" s="208"/>
      <c r="J110" s="208"/>
      <c r="K110" s="208"/>
    </row>
    <row r="111" spans="1:11" ht="15" hidden="1">
      <c r="A111" s="82"/>
      <c r="B111" s="80"/>
      <c r="C111" s="63"/>
      <c r="D111" s="63"/>
      <c r="E111" s="19"/>
      <c r="F111" s="19"/>
      <c r="G111" s="19"/>
      <c r="H111" s="208"/>
      <c r="I111" s="208"/>
      <c r="J111" s="208"/>
      <c r="K111" s="208"/>
    </row>
    <row r="112" spans="1:11" ht="15.75" thickBot="1">
      <c r="A112" s="83"/>
      <c r="B112" s="65"/>
      <c r="C112" s="65"/>
      <c r="D112" s="65"/>
      <c r="E112" s="22"/>
      <c r="F112" s="22"/>
      <c r="G112" s="22"/>
      <c r="H112" s="210"/>
      <c r="I112" s="210"/>
      <c r="J112" s="210"/>
      <c r="K112" s="210"/>
    </row>
    <row r="113" spans="1:11" s="3" customFormat="1" ht="21.75" customHeight="1" thickBot="1" thickTop="1">
      <c r="A113" s="84"/>
      <c r="B113" s="66"/>
      <c r="C113" s="66"/>
      <c r="D113" s="67" t="s">
        <v>67</v>
      </c>
      <c r="E113" s="23">
        <f aca="true" t="shared" si="1" ref="E113:K113">SUM(E64:E112)</f>
        <v>25261</v>
      </c>
      <c r="F113" s="23">
        <f t="shared" si="1"/>
        <v>27758.2</v>
      </c>
      <c r="G113" s="23">
        <f t="shared" si="1"/>
        <v>6048.7</v>
      </c>
      <c r="H113" s="211">
        <f t="shared" si="1"/>
        <v>28889.8</v>
      </c>
      <c r="I113" s="211">
        <f t="shared" si="1"/>
        <v>51889</v>
      </c>
      <c r="J113" s="211">
        <f t="shared" si="1"/>
        <v>32000</v>
      </c>
      <c r="K113" s="211">
        <f t="shared" si="1"/>
        <v>2000</v>
      </c>
    </row>
    <row r="114" spans="1:11" ht="15" customHeight="1">
      <c r="A114" s="85"/>
      <c r="B114" s="85"/>
      <c r="C114" s="85"/>
      <c r="D114" s="55"/>
      <c r="E114" s="25"/>
      <c r="F114" s="25"/>
      <c r="G114" s="11"/>
      <c r="H114" s="218"/>
      <c r="I114" s="218"/>
      <c r="J114" s="218"/>
      <c r="K114" s="218"/>
    </row>
    <row r="115" spans="1:11" ht="15" customHeight="1" hidden="1">
      <c r="A115" s="85"/>
      <c r="B115" s="85"/>
      <c r="C115" s="85"/>
      <c r="D115" s="55"/>
      <c r="E115" s="25"/>
      <c r="F115" s="25"/>
      <c r="G115" s="25"/>
      <c r="H115" s="219"/>
      <c r="I115" s="219"/>
      <c r="J115" s="219"/>
      <c r="K115" s="219"/>
    </row>
    <row r="116" spans="1:11" ht="15" customHeight="1" thickBot="1">
      <c r="A116" s="85"/>
      <c r="B116" s="85"/>
      <c r="C116" s="85"/>
      <c r="D116" s="55"/>
      <c r="E116" s="25"/>
      <c r="F116" s="25"/>
      <c r="G116" s="25"/>
      <c r="H116" s="219"/>
      <c r="I116" s="219"/>
      <c r="J116" s="219"/>
      <c r="K116" s="219"/>
    </row>
    <row r="117" spans="1:11" ht="15.75">
      <c r="A117" s="57" t="s">
        <v>3</v>
      </c>
      <c r="B117" s="57" t="s">
        <v>459</v>
      </c>
      <c r="C117" s="57" t="s">
        <v>460</v>
      </c>
      <c r="D117" s="58" t="s">
        <v>4</v>
      </c>
      <c r="E117" s="15" t="s">
        <v>5</v>
      </c>
      <c r="F117" s="15" t="s">
        <v>5</v>
      </c>
      <c r="G117" s="15" t="s">
        <v>1</v>
      </c>
      <c r="H117" s="213" t="s">
        <v>379</v>
      </c>
      <c r="I117" s="213" t="s">
        <v>5</v>
      </c>
      <c r="J117" s="213" t="s">
        <v>5</v>
      </c>
      <c r="K117" s="213" t="s">
        <v>5</v>
      </c>
    </row>
    <row r="118" spans="1:11" ht="15.75" customHeight="1" thickBot="1">
      <c r="A118" s="59"/>
      <c r="B118" s="59"/>
      <c r="C118" s="59"/>
      <c r="D118" s="60"/>
      <c r="E118" s="16" t="s">
        <v>6</v>
      </c>
      <c r="F118" s="16" t="s">
        <v>7</v>
      </c>
      <c r="G118" s="17" t="s">
        <v>8</v>
      </c>
      <c r="H118" s="214" t="s">
        <v>380</v>
      </c>
      <c r="I118" s="214" t="s">
        <v>381</v>
      </c>
      <c r="J118" s="214" t="s">
        <v>382</v>
      </c>
      <c r="K118" s="214" t="s">
        <v>383</v>
      </c>
    </row>
    <row r="119" spans="1:11" ht="16.5" customHeight="1" thickTop="1">
      <c r="A119" s="69">
        <v>30</v>
      </c>
      <c r="B119" s="61"/>
      <c r="C119" s="61"/>
      <c r="D119" s="62" t="s">
        <v>68</v>
      </c>
      <c r="E119" s="26"/>
      <c r="F119" s="26"/>
      <c r="G119" s="26"/>
      <c r="H119" s="220"/>
      <c r="I119" s="220"/>
      <c r="J119" s="220"/>
      <c r="K119" s="220"/>
    </row>
    <row r="120" spans="1:11" ht="15" customHeight="1">
      <c r="A120" s="86"/>
      <c r="B120" s="87"/>
      <c r="C120" s="87"/>
      <c r="D120" s="87"/>
      <c r="E120" s="19"/>
      <c r="F120" s="19"/>
      <c r="G120" s="19"/>
      <c r="H120" s="208"/>
      <c r="I120" s="208"/>
      <c r="J120" s="208"/>
      <c r="K120" s="208"/>
    </row>
    <row r="121" spans="1:11" ht="15">
      <c r="A121" s="82"/>
      <c r="B121" s="63"/>
      <c r="C121" s="63">
        <v>1361</v>
      </c>
      <c r="D121" s="63" t="s">
        <v>11</v>
      </c>
      <c r="E121" s="27">
        <v>0</v>
      </c>
      <c r="F121" s="27">
        <v>0</v>
      </c>
      <c r="G121" s="27">
        <v>0.4</v>
      </c>
      <c r="H121" s="221">
        <v>0.4</v>
      </c>
      <c r="I121" s="221">
        <v>0</v>
      </c>
      <c r="J121" s="221">
        <v>0</v>
      </c>
      <c r="K121" s="221">
        <v>0</v>
      </c>
    </row>
    <row r="122" spans="1:11" ht="15">
      <c r="A122" s="82"/>
      <c r="B122" s="63"/>
      <c r="C122" s="63">
        <v>2460</v>
      </c>
      <c r="D122" s="63" t="s">
        <v>69</v>
      </c>
      <c r="E122" s="27">
        <v>0</v>
      </c>
      <c r="F122" s="27">
        <v>15</v>
      </c>
      <c r="G122" s="27">
        <v>4</v>
      </c>
      <c r="H122" s="221">
        <v>15</v>
      </c>
      <c r="I122" s="221">
        <v>0</v>
      </c>
      <c r="J122" s="221">
        <v>0</v>
      </c>
      <c r="K122" s="221">
        <v>0</v>
      </c>
    </row>
    <row r="123" spans="1:11" ht="15" customHeight="1" hidden="1">
      <c r="A123" s="82">
        <v>98071</v>
      </c>
      <c r="B123" s="63"/>
      <c r="C123" s="63">
        <v>4111</v>
      </c>
      <c r="D123" s="63" t="s">
        <v>70</v>
      </c>
      <c r="E123" s="27">
        <v>0</v>
      </c>
      <c r="F123" s="27">
        <v>0</v>
      </c>
      <c r="G123" s="27"/>
      <c r="H123" s="221"/>
      <c r="I123" s="221"/>
      <c r="J123" s="221"/>
      <c r="K123" s="221"/>
    </row>
    <row r="124" spans="1:11" ht="15" customHeight="1" hidden="1">
      <c r="A124" s="82">
        <v>98187</v>
      </c>
      <c r="B124" s="63"/>
      <c r="C124" s="63">
        <v>4111</v>
      </c>
      <c r="D124" s="63" t="s">
        <v>71</v>
      </c>
      <c r="E124" s="27">
        <v>0</v>
      </c>
      <c r="F124" s="27">
        <v>0</v>
      </c>
      <c r="G124" s="27"/>
      <c r="H124" s="221"/>
      <c r="I124" s="221"/>
      <c r="J124" s="221"/>
      <c r="K124" s="221"/>
    </row>
    <row r="125" spans="1:11" ht="15">
      <c r="A125" s="82">
        <v>98007</v>
      </c>
      <c r="B125" s="63"/>
      <c r="C125" s="63">
        <v>4111</v>
      </c>
      <c r="D125" s="63" t="s">
        <v>72</v>
      </c>
      <c r="E125" s="19">
        <v>0</v>
      </c>
      <c r="F125" s="19">
        <v>70</v>
      </c>
      <c r="G125" s="19">
        <v>70</v>
      </c>
      <c r="H125" s="208">
        <v>70</v>
      </c>
      <c r="I125" s="208">
        <v>0</v>
      </c>
      <c r="J125" s="208">
        <v>0</v>
      </c>
      <c r="K125" s="208">
        <v>0</v>
      </c>
    </row>
    <row r="126" spans="1:11" ht="15">
      <c r="A126" s="82">
        <v>98008</v>
      </c>
      <c r="B126" s="63"/>
      <c r="C126" s="63">
        <v>4111</v>
      </c>
      <c r="D126" s="63" t="s">
        <v>73</v>
      </c>
      <c r="E126" s="19">
        <v>0</v>
      </c>
      <c r="F126" s="19">
        <v>20</v>
      </c>
      <c r="G126" s="19">
        <v>20</v>
      </c>
      <c r="H126" s="208">
        <v>20</v>
      </c>
      <c r="I126" s="208">
        <v>0</v>
      </c>
      <c r="J126" s="208">
        <v>0</v>
      </c>
      <c r="K126" s="208">
        <v>0</v>
      </c>
    </row>
    <row r="127" spans="1:11" ht="15" customHeight="1">
      <c r="A127" s="82">
        <v>98216</v>
      </c>
      <c r="B127" s="63"/>
      <c r="C127" s="63">
        <v>4111</v>
      </c>
      <c r="D127" s="63" t="s">
        <v>74</v>
      </c>
      <c r="E127" s="27">
        <v>0</v>
      </c>
      <c r="F127" s="27">
        <v>3898.7</v>
      </c>
      <c r="G127" s="27">
        <v>3898.8</v>
      </c>
      <c r="H127" s="221">
        <v>5307.5</v>
      </c>
      <c r="I127" s="221">
        <v>0</v>
      </c>
      <c r="J127" s="221">
        <v>0</v>
      </c>
      <c r="K127" s="221">
        <v>0</v>
      </c>
    </row>
    <row r="128" spans="1:11" ht="14.25" customHeight="1">
      <c r="A128" s="82">
        <v>27003</v>
      </c>
      <c r="B128" s="63"/>
      <c r="C128" s="63">
        <v>4116</v>
      </c>
      <c r="D128" s="63" t="s">
        <v>75</v>
      </c>
      <c r="E128" s="27">
        <v>0</v>
      </c>
      <c r="F128" s="27">
        <v>48.4</v>
      </c>
      <c r="G128" s="27">
        <v>48.4</v>
      </c>
      <c r="H128" s="221">
        <v>48.4</v>
      </c>
      <c r="I128" s="221">
        <v>0</v>
      </c>
      <c r="J128" s="221">
        <v>0</v>
      </c>
      <c r="K128" s="221">
        <v>0</v>
      </c>
    </row>
    <row r="129" spans="1:11" ht="15" customHeight="1" hidden="1">
      <c r="A129" s="82"/>
      <c r="B129" s="63"/>
      <c r="C129" s="63">
        <v>4121</v>
      </c>
      <c r="D129" s="63" t="s">
        <v>76</v>
      </c>
      <c r="E129" s="27">
        <v>0</v>
      </c>
      <c r="F129" s="27">
        <v>0</v>
      </c>
      <c r="G129" s="27"/>
      <c r="H129" s="221"/>
      <c r="I129" s="221"/>
      <c r="J129" s="221"/>
      <c r="K129" s="221"/>
    </row>
    <row r="130" spans="1:11" ht="15" customHeight="1">
      <c r="A130" s="82"/>
      <c r="B130" s="63"/>
      <c r="C130" s="63">
        <v>4122</v>
      </c>
      <c r="D130" s="63" t="s">
        <v>77</v>
      </c>
      <c r="E130" s="27">
        <v>0</v>
      </c>
      <c r="F130" s="27">
        <v>200</v>
      </c>
      <c r="G130" s="27">
        <v>200</v>
      </c>
      <c r="H130" s="221">
        <v>200</v>
      </c>
      <c r="I130" s="221">
        <v>0</v>
      </c>
      <c r="J130" s="221">
        <v>0</v>
      </c>
      <c r="K130" s="221">
        <v>0</v>
      </c>
    </row>
    <row r="131" spans="1:11" ht="15">
      <c r="A131" s="82"/>
      <c r="B131" s="63"/>
      <c r="C131" s="63">
        <v>4132</v>
      </c>
      <c r="D131" s="63" t="s">
        <v>78</v>
      </c>
      <c r="E131" s="27">
        <v>0</v>
      </c>
      <c r="F131" s="27">
        <v>0</v>
      </c>
      <c r="G131" s="27">
        <v>22.2</v>
      </c>
      <c r="H131" s="221">
        <v>22.2</v>
      </c>
      <c r="I131" s="221">
        <v>0</v>
      </c>
      <c r="J131" s="221">
        <v>0</v>
      </c>
      <c r="K131" s="221">
        <v>0</v>
      </c>
    </row>
    <row r="132" spans="1:11" ht="15" hidden="1">
      <c r="A132" s="82"/>
      <c r="B132" s="63"/>
      <c r="C132" s="63">
        <v>4216</v>
      </c>
      <c r="D132" s="63" t="s">
        <v>79</v>
      </c>
      <c r="E132" s="27">
        <v>0</v>
      </c>
      <c r="F132" s="27">
        <v>0</v>
      </c>
      <c r="G132" s="27"/>
      <c r="H132" s="221"/>
      <c r="I132" s="221"/>
      <c r="J132" s="221"/>
      <c r="K132" s="221"/>
    </row>
    <row r="133" spans="1:11" ht="15" customHeight="1" hidden="1">
      <c r="A133" s="82"/>
      <c r="B133" s="63"/>
      <c r="C133" s="63">
        <v>4222</v>
      </c>
      <c r="D133" s="63" t="s">
        <v>80</v>
      </c>
      <c r="E133" s="27">
        <v>0</v>
      </c>
      <c r="F133" s="27">
        <v>0</v>
      </c>
      <c r="G133" s="27"/>
      <c r="H133" s="221"/>
      <c r="I133" s="221"/>
      <c r="J133" s="221"/>
      <c r="K133" s="221"/>
    </row>
    <row r="134" spans="1:11" ht="15">
      <c r="A134" s="82"/>
      <c r="B134" s="63">
        <v>3341</v>
      </c>
      <c r="C134" s="63">
        <v>2111</v>
      </c>
      <c r="D134" s="63" t="s">
        <v>81</v>
      </c>
      <c r="E134" s="28">
        <v>5</v>
      </c>
      <c r="F134" s="28">
        <v>5</v>
      </c>
      <c r="G134" s="28">
        <v>2.4</v>
      </c>
      <c r="H134" s="222">
        <v>3</v>
      </c>
      <c r="I134" s="222">
        <v>3</v>
      </c>
      <c r="J134" s="222">
        <v>3</v>
      </c>
      <c r="K134" s="222">
        <v>3</v>
      </c>
    </row>
    <row r="135" spans="1:11" ht="15">
      <c r="A135" s="82"/>
      <c r="B135" s="63">
        <v>3349</v>
      </c>
      <c r="C135" s="63">
        <v>2111</v>
      </c>
      <c r="D135" s="63" t="s">
        <v>82</v>
      </c>
      <c r="E135" s="28">
        <v>900</v>
      </c>
      <c r="F135" s="28">
        <v>900</v>
      </c>
      <c r="G135" s="28">
        <v>584.2</v>
      </c>
      <c r="H135" s="222">
        <v>900</v>
      </c>
      <c r="I135" s="222">
        <v>900</v>
      </c>
      <c r="J135" s="222">
        <v>900</v>
      </c>
      <c r="K135" s="222">
        <v>900</v>
      </c>
    </row>
    <row r="136" spans="1:11" ht="15" hidden="1">
      <c r="A136" s="82"/>
      <c r="B136" s="63">
        <v>5512</v>
      </c>
      <c r="C136" s="63">
        <v>2132</v>
      </c>
      <c r="D136" s="63" t="s">
        <v>83</v>
      </c>
      <c r="E136" s="19">
        <v>0</v>
      </c>
      <c r="F136" s="19">
        <v>0</v>
      </c>
      <c r="G136" s="19"/>
      <c r="H136" s="208"/>
      <c r="I136" s="208"/>
      <c r="J136" s="208"/>
      <c r="K136" s="208"/>
    </row>
    <row r="137" spans="1:11" ht="15">
      <c r="A137" s="82"/>
      <c r="B137" s="63">
        <v>5512</v>
      </c>
      <c r="C137" s="63">
        <v>2324</v>
      </c>
      <c r="D137" s="63" t="s">
        <v>84</v>
      </c>
      <c r="E137" s="19">
        <v>0</v>
      </c>
      <c r="F137" s="19">
        <v>0</v>
      </c>
      <c r="G137" s="19">
        <v>9.5</v>
      </c>
      <c r="H137" s="208">
        <v>9.5</v>
      </c>
      <c r="I137" s="208">
        <v>0</v>
      </c>
      <c r="J137" s="208">
        <v>0</v>
      </c>
      <c r="K137" s="208">
        <v>0</v>
      </c>
    </row>
    <row r="138" spans="1:11" ht="15" hidden="1">
      <c r="A138" s="82"/>
      <c r="B138" s="63">
        <v>5512</v>
      </c>
      <c r="C138" s="63">
        <v>3113</v>
      </c>
      <c r="D138" s="63" t="s">
        <v>85</v>
      </c>
      <c r="E138" s="19">
        <v>0</v>
      </c>
      <c r="F138" s="19">
        <v>0</v>
      </c>
      <c r="G138" s="18"/>
      <c r="H138" s="215"/>
      <c r="I138" s="215"/>
      <c r="J138" s="215"/>
      <c r="K138" s="215"/>
    </row>
    <row r="139" spans="1:11" ht="15">
      <c r="A139" s="82"/>
      <c r="B139" s="63">
        <v>6171</v>
      </c>
      <c r="C139" s="63">
        <v>2111</v>
      </c>
      <c r="D139" s="63" t="s">
        <v>86</v>
      </c>
      <c r="E139" s="28">
        <v>150</v>
      </c>
      <c r="F139" s="28">
        <v>150</v>
      </c>
      <c r="G139" s="28">
        <v>126</v>
      </c>
      <c r="H139" s="222">
        <v>150</v>
      </c>
      <c r="I139" s="222">
        <v>150</v>
      </c>
      <c r="J139" s="222">
        <v>150</v>
      </c>
      <c r="K139" s="222">
        <v>150</v>
      </c>
    </row>
    <row r="140" spans="1:11" ht="15">
      <c r="A140" s="82"/>
      <c r="B140" s="63">
        <v>6171</v>
      </c>
      <c r="C140" s="63">
        <v>2132</v>
      </c>
      <c r="D140" s="63" t="s">
        <v>87</v>
      </c>
      <c r="E140" s="19">
        <v>80</v>
      </c>
      <c r="F140" s="19">
        <v>80</v>
      </c>
      <c r="G140" s="19">
        <v>57.8</v>
      </c>
      <c r="H140" s="208">
        <v>80</v>
      </c>
      <c r="I140" s="208">
        <v>60</v>
      </c>
      <c r="J140" s="208">
        <v>60</v>
      </c>
      <c r="K140" s="208">
        <v>60</v>
      </c>
    </row>
    <row r="141" spans="1:11" ht="15" hidden="1">
      <c r="A141" s="82"/>
      <c r="B141" s="63">
        <v>6171</v>
      </c>
      <c r="C141" s="63">
        <v>2210</v>
      </c>
      <c r="D141" s="63" t="s">
        <v>88</v>
      </c>
      <c r="E141" s="20"/>
      <c r="F141" s="20"/>
      <c r="G141" s="20"/>
      <c r="H141" s="209"/>
      <c r="I141" s="209"/>
      <c r="J141" s="209"/>
      <c r="K141" s="209"/>
    </row>
    <row r="142" spans="1:11" ht="15" hidden="1">
      <c r="A142" s="82"/>
      <c r="B142" s="63">
        <v>6171</v>
      </c>
      <c r="C142" s="63">
        <v>2310</v>
      </c>
      <c r="D142" s="63" t="s">
        <v>89</v>
      </c>
      <c r="E142" s="19"/>
      <c r="F142" s="19"/>
      <c r="G142" s="19"/>
      <c r="H142" s="208"/>
      <c r="I142" s="208"/>
      <c r="J142" s="208"/>
      <c r="K142" s="208"/>
    </row>
    <row r="143" spans="1:11" ht="15" hidden="1">
      <c r="A143" s="82"/>
      <c r="B143" s="63">
        <v>6171</v>
      </c>
      <c r="C143" s="63">
        <v>2310</v>
      </c>
      <c r="D143" s="63" t="s">
        <v>89</v>
      </c>
      <c r="E143" s="19"/>
      <c r="F143" s="19"/>
      <c r="G143" s="19"/>
      <c r="H143" s="208"/>
      <c r="I143" s="208"/>
      <c r="J143" s="208"/>
      <c r="K143" s="208"/>
    </row>
    <row r="144" spans="1:11" ht="15">
      <c r="A144" s="82"/>
      <c r="B144" s="63">
        <v>6171</v>
      </c>
      <c r="C144" s="63">
        <v>2133</v>
      </c>
      <c r="D144" s="63" t="s">
        <v>90</v>
      </c>
      <c r="E144" s="28">
        <v>20</v>
      </c>
      <c r="F144" s="28">
        <v>20</v>
      </c>
      <c r="G144" s="28">
        <v>0</v>
      </c>
      <c r="H144" s="222">
        <v>0</v>
      </c>
      <c r="I144" s="222">
        <v>0</v>
      </c>
      <c r="J144" s="222">
        <v>0</v>
      </c>
      <c r="K144" s="222">
        <v>0</v>
      </c>
    </row>
    <row r="145" spans="1:11" ht="15" hidden="1">
      <c r="A145" s="82"/>
      <c r="B145" s="63">
        <v>6171</v>
      </c>
      <c r="C145" s="63">
        <v>2321</v>
      </c>
      <c r="D145" s="63" t="s">
        <v>91</v>
      </c>
      <c r="E145" s="28"/>
      <c r="F145" s="28"/>
      <c r="G145" s="28"/>
      <c r="H145" s="222"/>
      <c r="I145" s="222"/>
      <c r="J145" s="222"/>
      <c r="K145" s="222"/>
    </row>
    <row r="146" spans="1:11" ht="15">
      <c r="A146" s="82"/>
      <c r="B146" s="63">
        <v>6171</v>
      </c>
      <c r="C146" s="63">
        <v>2322</v>
      </c>
      <c r="D146" s="63" t="s">
        <v>92</v>
      </c>
      <c r="E146" s="19">
        <v>0</v>
      </c>
      <c r="F146" s="19">
        <v>0</v>
      </c>
      <c r="G146" s="19">
        <v>63</v>
      </c>
      <c r="H146" s="208">
        <v>63</v>
      </c>
      <c r="I146" s="208">
        <v>0</v>
      </c>
      <c r="J146" s="208">
        <v>0</v>
      </c>
      <c r="K146" s="208">
        <v>0</v>
      </c>
    </row>
    <row r="147" spans="1:11" ht="15">
      <c r="A147" s="82"/>
      <c r="B147" s="63">
        <v>6171</v>
      </c>
      <c r="C147" s="63">
        <v>2324</v>
      </c>
      <c r="D147" s="63" t="s">
        <v>93</v>
      </c>
      <c r="E147" s="19">
        <v>50</v>
      </c>
      <c r="F147" s="19">
        <v>50</v>
      </c>
      <c r="G147" s="19">
        <v>567.3</v>
      </c>
      <c r="H147" s="208">
        <v>567.3</v>
      </c>
      <c r="I147" s="208">
        <v>50</v>
      </c>
      <c r="J147" s="208">
        <v>50</v>
      </c>
      <c r="K147" s="208">
        <v>50</v>
      </c>
    </row>
    <row r="148" spans="1:11" ht="15">
      <c r="A148" s="82"/>
      <c r="B148" s="63">
        <v>6171</v>
      </c>
      <c r="C148" s="63">
        <v>2329</v>
      </c>
      <c r="D148" s="63" t="s">
        <v>94</v>
      </c>
      <c r="E148" s="19">
        <v>0</v>
      </c>
      <c r="F148" s="19">
        <v>0</v>
      </c>
      <c r="G148" s="19">
        <v>4.1</v>
      </c>
      <c r="H148" s="208">
        <v>4.1</v>
      </c>
      <c r="I148" s="208">
        <v>0</v>
      </c>
      <c r="J148" s="208">
        <v>0</v>
      </c>
      <c r="K148" s="208">
        <v>0</v>
      </c>
    </row>
    <row r="149" spans="1:11" ht="15" hidden="1">
      <c r="A149" s="83"/>
      <c r="B149" s="65">
        <v>6171</v>
      </c>
      <c r="C149" s="65">
        <v>3113</v>
      </c>
      <c r="D149" s="65" t="s">
        <v>95</v>
      </c>
      <c r="E149" s="22">
        <v>0</v>
      </c>
      <c r="F149" s="22">
        <v>0</v>
      </c>
      <c r="G149" s="22"/>
      <c r="H149" s="210"/>
      <c r="I149" s="210"/>
      <c r="J149" s="210"/>
      <c r="K149" s="210"/>
    </row>
    <row r="150" spans="1:11" ht="21.75" customHeight="1" thickBot="1">
      <c r="A150" s="88"/>
      <c r="B150" s="89"/>
      <c r="C150" s="89"/>
      <c r="D150" s="89"/>
      <c r="E150" s="29"/>
      <c r="F150" s="29"/>
      <c r="G150" s="29"/>
      <c r="H150" s="223"/>
      <c r="I150" s="223"/>
      <c r="J150" s="223"/>
      <c r="K150" s="223"/>
    </row>
    <row r="151" spans="1:11" s="3" customFormat="1" ht="21.75" customHeight="1" thickBot="1" thickTop="1">
      <c r="A151" s="90"/>
      <c r="B151" s="91"/>
      <c r="C151" s="91"/>
      <c r="D151" s="92" t="s">
        <v>96</v>
      </c>
      <c r="E151" s="30">
        <f>SUM(E121:E150)</f>
        <v>1205</v>
      </c>
      <c r="F151" s="30">
        <f>SUM(F121:F150)</f>
        <v>5457.1</v>
      </c>
      <c r="G151" s="30">
        <f>SUM(G120:G150)</f>
        <v>5678.1</v>
      </c>
      <c r="H151" s="224">
        <f>SUM(H120:H150)</f>
        <v>7460.4</v>
      </c>
      <c r="I151" s="224">
        <f>SUM(I120:I150)</f>
        <v>1163</v>
      </c>
      <c r="J151" s="224">
        <f>SUM(J120:J150)</f>
        <v>1163</v>
      </c>
      <c r="K151" s="224">
        <f>SUM(K120:K150)</f>
        <v>1163</v>
      </c>
    </row>
    <row r="152" spans="1:11" ht="15" customHeight="1">
      <c r="A152" s="85"/>
      <c r="B152" s="85"/>
      <c r="C152" s="85"/>
      <c r="D152" s="55"/>
      <c r="E152" s="25"/>
      <c r="F152" s="25"/>
      <c r="G152" s="25"/>
      <c r="H152" s="219"/>
      <c r="I152" s="219"/>
      <c r="J152" s="219"/>
      <c r="K152" s="219"/>
    </row>
    <row r="153" spans="1:11" ht="15" customHeight="1" hidden="1">
      <c r="A153" s="85"/>
      <c r="B153" s="85"/>
      <c r="C153" s="85"/>
      <c r="D153" s="55"/>
      <c r="E153" s="25"/>
      <c r="F153" s="25"/>
      <c r="G153" s="25"/>
      <c r="H153" s="219"/>
      <c r="I153" s="219"/>
      <c r="J153" s="219"/>
      <c r="K153" s="219"/>
    </row>
    <row r="154" spans="1:11" ht="12.75" customHeight="1" hidden="1">
      <c r="A154" s="85"/>
      <c r="B154" s="85"/>
      <c r="C154" s="85"/>
      <c r="D154" s="55"/>
      <c r="E154" s="25"/>
      <c r="F154" s="25"/>
      <c r="G154" s="25"/>
      <c r="H154" s="219"/>
      <c r="I154" s="219"/>
      <c r="J154" s="219"/>
      <c r="K154" s="219"/>
    </row>
    <row r="155" spans="1:11" ht="15" customHeight="1" thickBot="1">
      <c r="A155" s="85"/>
      <c r="B155" s="85"/>
      <c r="C155" s="85"/>
      <c r="D155" s="55"/>
      <c r="E155" s="25"/>
      <c r="F155" s="25"/>
      <c r="G155" s="25"/>
      <c r="H155" s="219"/>
      <c r="I155" s="219"/>
      <c r="J155" s="219"/>
      <c r="K155" s="219"/>
    </row>
    <row r="156" spans="1:11" ht="15.75">
      <c r="A156" s="57" t="s">
        <v>3</v>
      </c>
      <c r="B156" s="57" t="s">
        <v>459</v>
      </c>
      <c r="C156" s="57" t="s">
        <v>460</v>
      </c>
      <c r="D156" s="58" t="s">
        <v>4</v>
      </c>
      <c r="E156" s="15" t="s">
        <v>5</v>
      </c>
      <c r="F156" s="15" t="s">
        <v>5</v>
      </c>
      <c r="G156" s="15" t="s">
        <v>1</v>
      </c>
      <c r="H156" s="213" t="s">
        <v>379</v>
      </c>
      <c r="I156" s="213" t="s">
        <v>5</v>
      </c>
      <c r="J156" s="213" t="s">
        <v>5</v>
      </c>
      <c r="K156" s="213" t="s">
        <v>5</v>
      </c>
    </row>
    <row r="157" spans="1:11" ht="15.75" customHeight="1" thickBot="1">
      <c r="A157" s="59"/>
      <c r="B157" s="59"/>
      <c r="C157" s="59"/>
      <c r="D157" s="60"/>
      <c r="E157" s="16" t="s">
        <v>6</v>
      </c>
      <c r="F157" s="16" t="s">
        <v>7</v>
      </c>
      <c r="G157" s="17" t="s">
        <v>8</v>
      </c>
      <c r="H157" s="214" t="s">
        <v>380</v>
      </c>
      <c r="I157" s="214" t="s">
        <v>381</v>
      </c>
      <c r="J157" s="214" t="s">
        <v>382</v>
      </c>
      <c r="K157" s="214" t="s">
        <v>383</v>
      </c>
    </row>
    <row r="158" spans="1:11" ht="16.5" customHeight="1" thickTop="1">
      <c r="A158" s="61">
        <v>50</v>
      </c>
      <c r="B158" s="61"/>
      <c r="C158" s="61"/>
      <c r="D158" s="62" t="s">
        <v>97</v>
      </c>
      <c r="E158" s="18"/>
      <c r="F158" s="18"/>
      <c r="G158" s="18"/>
      <c r="H158" s="215"/>
      <c r="I158" s="215"/>
      <c r="J158" s="215"/>
      <c r="K158" s="215"/>
    </row>
    <row r="159" spans="1:11" ht="15" customHeight="1">
      <c r="A159" s="63"/>
      <c r="B159" s="63"/>
      <c r="C159" s="63"/>
      <c r="D159" s="87"/>
      <c r="E159" s="19"/>
      <c r="F159" s="19"/>
      <c r="G159" s="19"/>
      <c r="H159" s="208"/>
      <c r="I159" s="208"/>
      <c r="J159" s="208"/>
      <c r="K159" s="208"/>
    </row>
    <row r="160" spans="1:11" ht="15">
      <c r="A160" s="63"/>
      <c r="B160" s="63"/>
      <c r="C160" s="63">
        <v>1361</v>
      </c>
      <c r="D160" s="63" t="s">
        <v>11</v>
      </c>
      <c r="E160" s="19">
        <v>0</v>
      </c>
      <c r="F160" s="19">
        <v>0</v>
      </c>
      <c r="G160" s="19">
        <v>0</v>
      </c>
      <c r="H160" s="208">
        <v>0</v>
      </c>
      <c r="I160" s="208">
        <v>0</v>
      </c>
      <c r="J160" s="208">
        <v>0</v>
      </c>
      <c r="K160" s="208">
        <v>0</v>
      </c>
    </row>
    <row r="161" spans="1:11" ht="15">
      <c r="A161" s="63"/>
      <c r="B161" s="63"/>
      <c r="C161" s="63">
        <v>2451</v>
      </c>
      <c r="D161" s="63" t="s">
        <v>419</v>
      </c>
      <c r="E161" s="19">
        <v>0</v>
      </c>
      <c r="F161" s="19">
        <v>0</v>
      </c>
      <c r="G161" s="19">
        <v>0</v>
      </c>
      <c r="H161" s="208">
        <v>0</v>
      </c>
      <c r="I161" s="208">
        <v>4000</v>
      </c>
      <c r="J161" s="208">
        <v>0</v>
      </c>
      <c r="K161" s="208">
        <v>0</v>
      </c>
    </row>
    <row r="162" spans="1:11" ht="15">
      <c r="A162" s="63"/>
      <c r="B162" s="63"/>
      <c r="C162" s="63">
        <v>2460</v>
      </c>
      <c r="D162" s="63" t="s">
        <v>98</v>
      </c>
      <c r="E162" s="19">
        <v>0</v>
      </c>
      <c r="F162" s="19">
        <v>0</v>
      </c>
      <c r="G162" s="19">
        <v>0</v>
      </c>
      <c r="H162" s="208">
        <v>0</v>
      </c>
      <c r="I162" s="208">
        <v>0</v>
      </c>
      <c r="J162" s="208">
        <v>0</v>
      </c>
      <c r="K162" s="208">
        <v>0</v>
      </c>
    </row>
    <row r="163" spans="1:11" ht="15" hidden="1">
      <c r="A163" s="63"/>
      <c r="B163" s="63"/>
      <c r="C163" s="63">
        <v>4116</v>
      </c>
      <c r="D163" s="63" t="s">
        <v>99</v>
      </c>
      <c r="E163" s="19">
        <v>0</v>
      </c>
      <c r="F163" s="19">
        <v>0</v>
      </c>
      <c r="G163" s="19"/>
      <c r="H163" s="208"/>
      <c r="I163" s="208"/>
      <c r="J163" s="208"/>
      <c r="K163" s="208"/>
    </row>
    <row r="164" spans="1:11" ht="15" hidden="1">
      <c r="A164" s="63">
        <v>434</v>
      </c>
      <c r="B164" s="63"/>
      <c r="C164" s="63">
        <v>4122</v>
      </c>
      <c r="D164" s="63" t="s">
        <v>100</v>
      </c>
      <c r="E164" s="19">
        <v>0</v>
      </c>
      <c r="F164" s="19">
        <v>0</v>
      </c>
      <c r="G164" s="19"/>
      <c r="H164" s="208"/>
      <c r="I164" s="208"/>
      <c r="J164" s="208"/>
      <c r="K164" s="208"/>
    </row>
    <row r="165" spans="1:11" ht="15" customHeight="1">
      <c r="A165" s="63"/>
      <c r="B165" s="63">
        <v>3599</v>
      </c>
      <c r="C165" s="63">
        <v>2324</v>
      </c>
      <c r="D165" s="63" t="s">
        <v>101</v>
      </c>
      <c r="E165" s="19">
        <v>3</v>
      </c>
      <c r="F165" s="19">
        <v>3</v>
      </c>
      <c r="G165" s="19">
        <v>2</v>
      </c>
      <c r="H165" s="208">
        <v>3</v>
      </c>
      <c r="I165" s="208">
        <v>3</v>
      </c>
      <c r="J165" s="208">
        <v>3</v>
      </c>
      <c r="K165" s="208">
        <v>3</v>
      </c>
    </row>
    <row r="166" spans="1:11" ht="15" customHeight="1">
      <c r="A166" s="63"/>
      <c r="B166" s="63">
        <v>4171</v>
      </c>
      <c r="C166" s="63">
        <v>2229</v>
      </c>
      <c r="D166" s="63" t="s">
        <v>102</v>
      </c>
      <c r="E166" s="19">
        <v>0</v>
      </c>
      <c r="F166" s="19">
        <v>0</v>
      </c>
      <c r="G166" s="19">
        <v>9.2</v>
      </c>
      <c r="H166" s="208">
        <v>11</v>
      </c>
      <c r="I166" s="208">
        <v>0</v>
      </c>
      <c r="J166" s="208">
        <v>0</v>
      </c>
      <c r="K166" s="208">
        <v>0</v>
      </c>
    </row>
    <row r="167" spans="1:11" ht="15" customHeight="1" hidden="1">
      <c r="A167" s="63"/>
      <c r="B167" s="63">
        <v>4179</v>
      </c>
      <c r="C167" s="63">
        <v>2229</v>
      </c>
      <c r="D167" s="63" t="s">
        <v>103</v>
      </c>
      <c r="E167" s="19">
        <v>0</v>
      </c>
      <c r="F167" s="19">
        <v>0</v>
      </c>
      <c r="G167" s="19">
        <v>1.5</v>
      </c>
      <c r="H167" s="208">
        <v>0</v>
      </c>
      <c r="I167" s="208">
        <v>0</v>
      </c>
      <c r="J167" s="208">
        <v>0</v>
      </c>
      <c r="K167" s="208">
        <v>0</v>
      </c>
    </row>
    <row r="168" spans="1:11" ht="15">
      <c r="A168" s="63"/>
      <c r="B168" s="63">
        <v>4195</v>
      </c>
      <c r="C168" s="63">
        <v>2229</v>
      </c>
      <c r="D168" s="63" t="s">
        <v>104</v>
      </c>
      <c r="E168" s="19">
        <v>0</v>
      </c>
      <c r="F168" s="19">
        <v>0</v>
      </c>
      <c r="G168" s="19">
        <v>2</v>
      </c>
      <c r="H168" s="208">
        <v>16</v>
      </c>
      <c r="I168" s="208">
        <v>0</v>
      </c>
      <c r="J168" s="208">
        <v>0</v>
      </c>
      <c r="K168" s="208">
        <v>0</v>
      </c>
    </row>
    <row r="169" spans="1:11" ht="15" hidden="1">
      <c r="A169" s="63"/>
      <c r="B169" s="63">
        <v>4329</v>
      </c>
      <c r="C169" s="63">
        <v>2229</v>
      </c>
      <c r="D169" s="63" t="s">
        <v>105</v>
      </c>
      <c r="E169" s="19">
        <v>0</v>
      </c>
      <c r="F169" s="19">
        <v>0</v>
      </c>
      <c r="G169" s="19"/>
      <c r="H169" s="208"/>
      <c r="I169" s="208"/>
      <c r="J169" s="208"/>
      <c r="K169" s="208"/>
    </row>
    <row r="170" spans="1:11" ht="15" hidden="1">
      <c r="A170" s="63"/>
      <c r="B170" s="63">
        <v>4329</v>
      </c>
      <c r="C170" s="63">
        <v>2324</v>
      </c>
      <c r="D170" s="63" t="s">
        <v>106</v>
      </c>
      <c r="E170" s="19">
        <v>0</v>
      </c>
      <c r="F170" s="19">
        <v>0</v>
      </c>
      <c r="G170" s="19"/>
      <c r="H170" s="208"/>
      <c r="I170" s="208"/>
      <c r="J170" s="208"/>
      <c r="K170" s="208"/>
    </row>
    <row r="171" spans="1:11" ht="15" hidden="1">
      <c r="A171" s="63"/>
      <c r="B171" s="63">
        <v>4342</v>
      </c>
      <c r="C171" s="63">
        <v>2324</v>
      </c>
      <c r="D171" s="63" t="s">
        <v>107</v>
      </c>
      <c r="E171" s="19">
        <v>0</v>
      </c>
      <c r="F171" s="19">
        <v>0</v>
      </c>
      <c r="G171" s="19"/>
      <c r="H171" s="208"/>
      <c r="I171" s="208"/>
      <c r="J171" s="208"/>
      <c r="K171" s="208"/>
    </row>
    <row r="172" spans="1:11" ht="15" hidden="1">
      <c r="A172" s="63"/>
      <c r="B172" s="63">
        <v>4349</v>
      </c>
      <c r="C172" s="63">
        <v>2229</v>
      </c>
      <c r="D172" s="63" t="s">
        <v>108</v>
      </c>
      <c r="E172" s="19">
        <v>0</v>
      </c>
      <c r="F172" s="19">
        <v>0</v>
      </c>
      <c r="G172" s="19"/>
      <c r="H172" s="208"/>
      <c r="I172" s="208"/>
      <c r="J172" s="208"/>
      <c r="K172" s="208"/>
    </row>
    <row r="173" spans="1:11" ht="15" hidden="1">
      <c r="A173" s="63"/>
      <c r="B173" s="63">
        <v>4399</v>
      </c>
      <c r="C173" s="63">
        <v>2111</v>
      </c>
      <c r="D173" s="63" t="s">
        <v>109</v>
      </c>
      <c r="E173" s="19">
        <v>0</v>
      </c>
      <c r="F173" s="19">
        <v>0</v>
      </c>
      <c r="G173" s="19"/>
      <c r="H173" s="208"/>
      <c r="I173" s="208"/>
      <c r="J173" s="208"/>
      <c r="K173" s="208"/>
    </row>
    <row r="174" spans="1:11" ht="15" hidden="1">
      <c r="A174" s="63"/>
      <c r="B174" s="63">
        <v>6171</v>
      </c>
      <c r="C174" s="63">
        <v>2111</v>
      </c>
      <c r="D174" s="63" t="s">
        <v>110</v>
      </c>
      <c r="E174" s="19">
        <v>0</v>
      </c>
      <c r="F174" s="19">
        <v>0</v>
      </c>
      <c r="G174" s="19"/>
      <c r="H174" s="208"/>
      <c r="I174" s="208"/>
      <c r="J174" s="208"/>
      <c r="K174" s="208"/>
    </row>
    <row r="175" spans="1:11" ht="15">
      <c r="A175" s="63"/>
      <c r="B175" s="63">
        <v>6171</v>
      </c>
      <c r="C175" s="63">
        <v>2212</v>
      </c>
      <c r="D175" s="63" t="s">
        <v>111</v>
      </c>
      <c r="E175" s="19">
        <v>0</v>
      </c>
      <c r="F175" s="19">
        <v>0</v>
      </c>
      <c r="G175" s="19">
        <v>0.5</v>
      </c>
      <c r="H175" s="208">
        <v>10</v>
      </c>
      <c r="I175" s="208">
        <v>10</v>
      </c>
      <c r="J175" s="208">
        <v>10</v>
      </c>
      <c r="K175" s="208">
        <v>10</v>
      </c>
    </row>
    <row r="176" spans="1:11" ht="15">
      <c r="A176" s="64"/>
      <c r="B176" s="63">
        <v>6171</v>
      </c>
      <c r="C176" s="63">
        <v>2324</v>
      </c>
      <c r="D176" s="63" t="s">
        <v>39</v>
      </c>
      <c r="E176" s="19">
        <v>0</v>
      </c>
      <c r="F176" s="19">
        <v>0</v>
      </c>
      <c r="G176" s="19">
        <v>1</v>
      </c>
      <c r="H176" s="208">
        <v>8</v>
      </c>
      <c r="I176" s="208">
        <v>8</v>
      </c>
      <c r="J176" s="208">
        <v>8</v>
      </c>
      <c r="K176" s="208">
        <v>8</v>
      </c>
    </row>
    <row r="177" spans="1:11" ht="15" customHeight="1" thickBot="1">
      <c r="A177" s="89"/>
      <c r="B177" s="89"/>
      <c r="C177" s="89"/>
      <c r="D177" s="89"/>
      <c r="E177" s="29"/>
      <c r="F177" s="29"/>
      <c r="G177" s="29"/>
      <c r="H177" s="223"/>
      <c r="I177" s="223"/>
      <c r="J177" s="223"/>
      <c r="K177" s="223"/>
    </row>
    <row r="178" spans="1:11" s="3" customFormat="1" ht="21.75" customHeight="1" thickBot="1" thickTop="1">
      <c r="A178" s="91"/>
      <c r="B178" s="91"/>
      <c r="C178" s="91"/>
      <c r="D178" s="92" t="s">
        <v>112</v>
      </c>
      <c r="E178" s="30">
        <f aca="true" t="shared" si="2" ref="E178:K178">SUM(E159:E177)</f>
        <v>3</v>
      </c>
      <c r="F178" s="30">
        <f t="shared" si="2"/>
        <v>3</v>
      </c>
      <c r="G178" s="30">
        <f t="shared" si="2"/>
        <v>16.2</v>
      </c>
      <c r="H178" s="224">
        <f t="shared" si="2"/>
        <v>48</v>
      </c>
      <c r="I178" s="224">
        <f t="shared" si="2"/>
        <v>4021</v>
      </c>
      <c r="J178" s="224">
        <f t="shared" si="2"/>
        <v>21</v>
      </c>
      <c r="K178" s="224">
        <f t="shared" si="2"/>
        <v>21</v>
      </c>
    </row>
    <row r="179" spans="1:11" ht="15" customHeight="1">
      <c r="A179" s="85"/>
      <c r="B179" s="68"/>
      <c r="C179" s="85"/>
      <c r="D179" s="93"/>
      <c r="E179" s="25"/>
      <c r="F179" s="25"/>
      <c r="G179" s="11"/>
      <c r="H179" s="218"/>
      <c r="I179" s="218"/>
      <c r="J179" s="218"/>
      <c r="K179" s="218"/>
    </row>
    <row r="180" spans="1:11" ht="14.25" customHeight="1">
      <c r="A180" s="68"/>
      <c r="B180" s="68"/>
      <c r="C180" s="68"/>
      <c r="D180" s="68"/>
      <c r="E180" s="24"/>
      <c r="F180" s="24"/>
      <c r="G180" s="24"/>
      <c r="H180" s="212"/>
      <c r="I180" s="212"/>
      <c r="J180" s="212"/>
      <c r="K180" s="212"/>
    </row>
    <row r="181" spans="1:11" ht="14.25" customHeight="1" thickBot="1">
      <c r="A181" s="68"/>
      <c r="B181" s="68"/>
      <c r="C181" s="68"/>
      <c r="D181" s="68"/>
      <c r="E181" s="24"/>
      <c r="F181" s="24"/>
      <c r="G181" s="24"/>
      <c r="H181" s="212"/>
      <c r="I181" s="212"/>
      <c r="J181" s="212"/>
      <c r="K181" s="212"/>
    </row>
    <row r="182" spans="1:11" ht="13.5" customHeight="1" hidden="1">
      <c r="A182" s="68"/>
      <c r="B182" s="68"/>
      <c r="C182" s="68"/>
      <c r="D182" s="68"/>
      <c r="E182" s="24"/>
      <c r="F182" s="24"/>
      <c r="G182" s="24"/>
      <c r="H182" s="212"/>
      <c r="I182" s="212"/>
      <c r="J182" s="212"/>
      <c r="K182" s="212"/>
    </row>
    <row r="183" spans="1:11" ht="13.5" customHeight="1" hidden="1">
      <c r="A183" s="68"/>
      <c r="B183" s="68"/>
      <c r="C183" s="68"/>
      <c r="D183" s="68"/>
      <c r="E183" s="24"/>
      <c r="F183" s="24"/>
      <c r="G183" s="24"/>
      <c r="H183" s="212"/>
      <c r="I183" s="212"/>
      <c r="J183" s="212"/>
      <c r="K183" s="212"/>
    </row>
    <row r="184" spans="1:11" ht="13.5" customHeight="1" hidden="1" thickBot="1">
      <c r="A184" s="68"/>
      <c r="B184" s="68"/>
      <c r="C184" s="68"/>
      <c r="D184" s="68"/>
      <c r="E184" s="24"/>
      <c r="F184" s="24"/>
      <c r="G184" s="24"/>
      <c r="H184" s="212"/>
      <c r="I184" s="212"/>
      <c r="J184" s="212"/>
      <c r="K184" s="212"/>
    </row>
    <row r="185" spans="1:11" ht="15.75">
      <c r="A185" s="57" t="s">
        <v>3</v>
      </c>
      <c r="B185" s="57" t="s">
        <v>459</v>
      </c>
      <c r="C185" s="57" t="s">
        <v>460</v>
      </c>
      <c r="D185" s="58" t="s">
        <v>4</v>
      </c>
      <c r="E185" s="15" t="s">
        <v>5</v>
      </c>
      <c r="F185" s="15" t="s">
        <v>5</v>
      </c>
      <c r="G185" s="15" t="s">
        <v>1</v>
      </c>
      <c r="H185" s="213" t="s">
        <v>379</v>
      </c>
      <c r="I185" s="213" t="s">
        <v>5</v>
      </c>
      <c r="J185" s="213" t="s">
        <v>5</v>
      </c>
      <c r="K185" s="213" t="s">
        <v>5</v>
      </c>
    </row>
    <row r="186" spans="1:11" ht="15.75" customHeight="1" thickBot="1">
      <c r="A186" s="59"/>
      <c r="B186" s="59"/>
      <c r="C186" s="59"/>
      <c r="D186" s="60"/>
      <c r="E186" s="16" t="s">
        <v>6</v>
      </c>
      <c r="F186" s="16" t="s">
        <v>7</v>
      </c>
      <c r="G186" s="17" t="s">
        <v>8</v>
      </c>
      <c r="H186" s="214" t="s">
        <v>380</v>
      </c>
      <c r="I186" s="214" t="s">
        <v>381</v>
      </c>
      <c r="J186" s="214" t="s">
        <v>382</v>
      </c>
      <c r="K186" s="214" t="s">
        <v>383</v>
      </c>
    </row>
    <row r="187" spans="1:11" ht="15.75" customHeight="1" thickTop="1">
      <c r="A187" s="61">
        <v>60</v>
      </c>
      <c r="B187" s="61"/>
      <c r="C187" s="61"/>
      <c r="D187" s="62" t="s">
        <v>113</v>
      </c>
      <c r="E187" s="18"/>
      <c r="F187" s="18"/>
      <c r="G187" s="18"/>
      <c r="H187" s="215"/>
      <c r="I187" s="215"/>
      <c r="J187" s="215"/>
      <c r="K187" s="215"/>
    </row>
    <row r="188" spans="1:11" ht="14.25" customHeight="1">
      <c r="A188" s="87"/>
      <c r="B188" s="87"/>
      <c r="C188" s="87"/>
      <c r="D188" s="87"/>
      <c r="E188" s="19"/>
      <c r="F188" s="19"/>
      <c r="G188" s="19"/>
      <c r="H188" s="208"/>
      <c r="I188" s="208"/>
      <c r="J188" s="208"/>
      <c r="K188" s="208"/>
    </row>
    <row r="189" spans="1:11" ht="15">
      <c r="A189" s="63"/>
      <c r="B189" s="63"/>
      <c r="C189" s="63">
        <v>1332</v>
      </c>
      <c r="D189" s="63" t="s">
        <v>114</v>
      </c>
      <c r="E189" s="19">
        <v>4</v>
      </c>
      <c r="F189" s="19">
        <v>4</v>
      </c>
      <c r="G189" s="19">
        <v>0</v>
      </c>
      <c r="H189" s="208">
        <v>16</v>
      </c>
      <c r="I189" s="208">
        <v>0</v>
      </c>
      <c r="J189" s="208">
        <v>0</v>
      </c>
      <c r="K189" s="208">
        <v>0</v>
      </c>
    </row>
    <row r="190" spans="1:11" ht="15">
      <c r="A190" s="63"/>
      <c r="B190" s="63"/>
      <c r="C190" s="63">
        <v>1333</v>
      </c>
      <c r="D190" s="63" t="s">
        <v>115</v>
      </c>
      <c r="E190" s="19">
        <v>900</v>
      </c>
      <c r="F190" s="19">
        <v>900</v>
      </c>
      <c r="G190" s="19">
        <v>602.9</v>
      </c>
      <c r="H190" s="208">
        <v>800</v>
      </c>
      <c r="I190" s="208">
        <v>500</v>
      </c>
      <c r="J190" s="208">
        <v>500</v>
      </c>
      <c r="K190" s="208">
        <v>500</v>
      </c>
    </row>
    <row r="191" spans="1:11" ht="15">
      <c r="A191" s="63"/>
      <c r="B191" s="63"/>
      <c r="C191" s="63">
        <v>1334</v>
      </c>
      <c r="D191" s="63" t="s">
        <v>116</v>
      </c>
      <c r="E191" s="19">
        <v>50</v>
      </c>
      <c r="F191" s="19">
        <v>50</v>
      </c>
      <c r="G191" s="19">
        <v>38.4</v>
      </c>
      <c r="H191" s="208">
        <v>50</v>
      </c>
      <c r="I191" s="208">
        <v>50</v>
      </c>
      <c r="J191" s="208">
        <v>50</v>
      </c>
      <c r="K191" s="208">
        <v>50</v>
      </c>
    </row>
    <row r="192" spans="1:11" ht="15">
      <c r="A192" s="63"/>
      <c r="B192" s="63"/>
      <c r="C192" s="63">
        <v>1335</v>
      </c>
      <c r="D192" s="63" t="s">
        <v>420</v>
      </c>
      <c r="E192" s="19">
        <v>6</v>
      </c>
      <c r="F192" s="19">
        <v>6</v>
      </c>
      <c r="G192" s="19">
        <v>12.6</v>
      </c>
      <c r="H192" s="208">
        <v>13</v>
      </c>
      <c r="I192" s="208">
        <v>6</v>
      </c>
      <c r="J192" s="208">
        <v>6</v>
      </c>
      <c r="K192" s="208">
        <v>6</v>
      </c>
    </row>
    <row r="193" spans="1:11" ht="15">
      <c r="A193" s="63"/>
      <c r="B193" s="63"/>
      <c r="C193" s="63">
        <v>1361</v>
      </c>
      <c r="D193" s="63" t="s">
        <v>11</v>
      </c>
      <c r="E193" s="19">
        <v>250</v>
      </c>
      <c r="F193" s="19">
        <v>250</v>
      </c>
      <c r="G193" s="19">
        <v>213.7</v>
      </c>
      <c r="H193" s="208">
        <v>250</v>
      </c>
      <c r="I193" s="208">
        <v>240</v>
      </c>
      <c r="J193" s="208">
        <v>240</v>
      </c>
      <c r="K193" s="208">
        <v>240</v>
      </c>
    </row>
    <row r="194" spans="1:11" ht="15" customHeight="1">
      <c r="A194" s="63">
        <v>29004</v>
      </c>
      <c r="B194" s="63"/>
      <c r="C194" s="63">
        <v>4116</v>
      </c>
      <c r="D194" s="63" t="s">
        <v>117</v>
      </c>
      <c r="E194" s="19">
        <v>0</v>
      </c>
      <c r="F194" s="19">
        <v>97.4</v>
      </c>
      <c r="G194" s="19">
        <v>97.4</v>
      </c>
      <c r="H194" s="208">
        <v>145.5</v>
      </c>
      <c r="I194" s="208">
        <v>0</v>
      </c>
      <c r="J194" s="208">
        <v>0</v>
      </c>
      <c r="K194" s="208">
        <v>0</v>
      </c>
    </row>
    <row r="195" spans="1:11" ht="15">
      <c r="A195" s="63">
        <v>29008</v>
      </c>
      <c r="B195" s="63"/>
      <c r="C195" s="63">
        <v>4116</v>
      </c>
      <c r="D195" s="63" t="s">
        <v>118</v>
      </c>
      <c r="E195" s="19">
        <v>0</v>
      </c>
      <c r="F195" s="19">
        <v>35.9</v>
      </c>
      <c r="G195" s="19">
        <v>35.8</v>
      </c>
      <c r="H195" s="208">
        <v>76.4</v>
      </c>
      <c r="I195" s="208">
        <v>0</v>
      </c>
      <c r="J195" s="208">
        <v>0</v>
      </c>
      <c r="K195" s="208">
        <v>0</v>
      </c>
    </row>
    <row r="196" spans="1:11" ht="15" hidden="1">
      <c r="A196" s="63">
        <v>29516</v>
      </c>
      <c r="B196" s="63"/>
      <c r="C196" s="63">
        <v>4216</v>
      </c>
      <c r="D196" s="63" t="s">
        <v>119</v>
      </c>
      <c r="E196" s="19">
        <v>0</v>
      </c>
      <c r="F196" s="19">
        <v>0</v>
      </c>
      <c r="G196" s="19"/>
      <c r="H196" s="208"/>
      <c r="I196" s="208"/>
      <c r="J196" s="208"/>
      <c r="K196" s="208"/>
    </row>
    <row r="197" spans="1:11" ht="15">
      <c r="A197" s="64"/>
      <c r="B197" s="64">
        <v>1014</v>
      </c>
      <c r="C197" s="64">
        <v>2132</v>
      </c>
      <c r="D197" s="64" t="s">
        <v>120</v>
      </c>
      <c r="E197" s="20">
        <v>0</v>
      </c>
      <c r="F197" s="20">
        <v>0</v>
      </c>
      <c r="G197" s="20">
        <v>16</v>
      </c>
      <c r="H197" s="209">
        <v>24</v>
      </c>
      <c r="I197" s="209">
        <v>24</v>
      </c>
      <c r="J197" s="209">
        <v>24</v>
      </c>
      <c r="K197" s="209">
        <v>24</v>
      </c>
    </row>
    <row r="198" spans="1:11" ht="15">
      <c r="A198" s="64"/>
      <c r="B198" s="64">
        <v>2119</v>
      </c>
      <c r="C198" s="64">
        <v>2343</v>
      </c>
      <c r="D198" s="64" t="s">
        <v>121</v>
      </c>
      <c r="E198" s="20">
        <v>12000</v>
      </c>
      <c r="F198" s="20">
        <v>12000</v>
      </c>
      <c r="G198" s="20">
        <v>6302.9</v>
      </c>
      <c r="H198" s="209">
        <v>12000</v>
      </c>
      <c r="I198" s="209">
        <v>12000</v>
      </c>
      <c r="J198" s="209">
        <v>12000</v>
      </c>
      <c r="K198" s="209">
        <v>12000</v>
      </c>
    </row>
    <row r="199" spans="1:11" ht="15">
      <c r="A199" s="64"/>
      <c r="B199" s="64">
        <v>3749</v>
      </c>
      <c r="C199" s="64">
        <v>2321</v>
      </c>
      <c r="D199" s="64" t="s">
        <v>122</v>
      </c>
      <c r="E199" s="20">
        <v>5</v>
      </c>
      <c r="F199" s="20">
        <v>5</v>
      </c>
      <c r="G199" s="20">
        <v>3.3</v>
      </c>
      <c r="H199" s="209">
        <v>3.3</v>
      </c>
      <c r="I199" s="209">
        <v>5</v>
      </c>
      <c r="J199" s="209">
        <v>5</v>
      </c>
      <c r="K199" s="209">
        <v>5</v>
      </c>
    </row>
    <row r="200" spans="1:11" ht="15">
      <c r="A200" s="63"/>
      <c r="B200" s="63">
        <v>6171</v>
      </c>
      <c r="C200" s="63">
        <v>2212</v>
      </c>
      <c r="D200" s="63" t="s">
        <v>88</v>
      </c>
      <c r="E200" s="19">
        <v>50</v>
      </c>
      <c r="F200" s="19">
        <v>50</v>
      </c>
      <c r="G200" s="19">
        <v>74.9</v>
      </c>
      <c r="H200" s="208">
        <v>80</v>
      </c>
      <c r="I200" s="208">
        <v>60</v>
      </c>
      <c r="J200" s="208">
        <v>60</v>
      </c>
      <c r="K200" s="208">
        <v>60</v>
      </c>
    </row>
    <row r="201" spans="1:11" ht="15">
      <c r="A201" s="63"/>
      <c r="B201" s="63">
        <v>6171</v>
      </c>
      <c r="C201" s="63">
        <v>2324</v>
      </c>
      <c r="D201" s="63" t="s">
        <v>123</v>
      </c>
      <c r="E201" s="19">
        <v>5</v>
      </c>
      <c r="F201" s="19">
        <v>5</v>
      </c>
      <c r="G201" s="19">
        <v>4</v>
      </c>
      <c r="H201" s="208">
        <v>5</v>
      </c>
      <c r="I201" s="208">
        <v>5</v>
      </c>
      <c r="J201" s="208">
        <v>5</v>
      </c>
      <c r="K201" s="208">
        <v>5</v>
      </c>
    </row>
    <row r="202" spans="1:11" ht="15" hidden="1">
      <c r="A202" s="63"/>
      <c r="B202" s="63">
        <v>6171</v>
      </c>
      <c r="C202" s="63">
        <v>2329</v>
      </c>
      <c r="D202" s="63" t="s">
        <v>124</v>
      </c>
      <c r="E202" s="19"/>
      <c r="F202" s="19"/>
      <c r="G202" s="19"/>
      <c r="H202" s="208"/>
      <c r="I202" s="208"/>
      <c r="J202" s="208"/>
      <c r="K202" s="208"/>
    </row>
    <row r="203" spans="1:11" ht="15" customHeight="1" thickBot="1">
      <c r="A203" s="89"/>
      <c r="B203" s="89"/>
      <c r="C203" s="89"/>
      <c r="D203" s="89"/>
      <c r="E203" s="29"/>
      <c r="F203" s="29"/>
      <c r="G203" s="29"/>
      <c r="H203" s="223"/>
      <c r="I203" s="223"/>
      <c r="J203" s="223"/>
      <c r="K203" s="223"/>
    </row>
    <row r="204" spans="1:11" s="3" customFormat="1" ht="21.75" customHeight="1" thickBot="1" thickTop="1">
      <c r="A204" s="91"/>
      <c r="B204" s="91"/>
      <c r="C204" s="91"/>
      <c r="D204" s="92" t="s">
        <v>125</v>
      </c>
      <c r="E204" s="30">
        <f aca="true" t="shared" si="3" ref="E204:K204">SUM(E188:E203)</f>
        <v>13270</v>
      </c>
      <c r="F204" s="30">
        <f t="shared" si="3"/>
        <v>13403.3</v>
      </c>
      <c r="G204" s="30">
        <f t="shared" si="3"/>
        <v>7401.9</v>
      </c>
      <c r="H204" s="224">
        <f t="shared" si="3"/>
        <v>13463.199999999999</v>
      </c>
      <c r="I204" s="224">
        <f t="shared" si="3"/>
        <v>12890</v>
      </c>
      <c r="J204" s="224">
        <f t="shared" si="3"/>
        <v>12890</v>
      </c>
      <c r="K204" s="224">
        <f t="shared" si="3"/>
        <v>12890</v>
      </c>
    </row>
    <row r="205" spans="1:11" ht="14.25" customHeight="1">
      <c r="A205" s="85"/>
      <c r="B205" s="85"/>
      <c r="C205" s="85"/>
      <c r="D205" s="55"/>
      <c r="E205" s="25"/>
      <c r="F205" s="25"/>
      <c r="G205" s="25"/>
      <c r="H205" s="219"/>
      <c r="I205" s="219"/>
      <c r="J205" s="219"/>
      <c r="K205" s="219"/>
    </row>
    <row r="206" spans="1:11" ht="14.25" customHeight="1" hidden="1">
      <c r="A206" s="85"/>
      <c r="B206" s="85"/>
      <c r="C206" s="85"/>
      <c r="D206" s="55"/>
      <c r="E206" s="25"/>
      <c r="F206" s="25"/>
      <c r="G206" s="25"/>
      <c r="H206" s="219"/>
      <c r="I206" s="219"/>
      <c r="J206" s="219"/>
      <c r="K206" s="219"/>
    </row>
    <row r="207" spans="1:11" ht="14.25" customHeight="1" hidden="1">
      <c r="A207" s="85"/>
      <c r="B207" s="85"/>
      <c r="C207" s="85"/>
      <c r="D207" s="55"/>
      <c r="E207" s="25"/>
      <c r="F207" s="25"/>
      <c r="G207" s="25"/>
      <c r="H207" s="219"/>
      <c r="I207" s="219"/>
      <c r="J207" s="219"/>
      <c r="K207" s="219"/>
    </row>
    <row r="208" spans="1:11" ht="14.25" customHeight="1" hidden="1">
      <c r="A208" s="85"/>
      <c r="B208" s="85"/>
      <c r="C208" s="85"/>
      <c r="D208" s="55"/>
      <c r="E208" s="25"/>
      <c r="F208" s="25"/>
      <c r="G208" s="25"/>
      <c r="H208" s="219"/>
      <c r="I208" s="219"/>
      <c r="J208" s="219"/>
      <c r="K208" s="219"/>
    </row>
    <row r="209" spans="1:11" ht="15" customHeight="1">
      <c r="A209" s="85"/>
      <c r="B209" s="85"/>
      <c r="C209" s="85"/>
      <c r="D209" s="55"/>
      <c r="E209" s="25"/>
      <c r="F209" s="25"/>
      <c r="G209" s="25"/>
      <c r="H209" s="219"/>
      <c r="I209" s="219"/>
      <c r="J209" s="219"/>
      <c r="K209" s="219"/>
    </row>
    <row r="210" spans="1:11" ht="15" customHeight="1" thickBot="1">
      <c r="A210" s="85"/>
      <c r="B210" s="85"/>
      <c r="C210" s="85"/>
      <c r="D210" s="55"/>
      <c r="E210" s="25"/>
      <c r="F210" s="25"/>
      <c r="G210" s="25"/>
      <c r="H210" s="219"/>
      <c r="I210" s="219"/>
      <c r="J210" s="219"/>
      <c r="K210" s="219"/>
    </row>
    <row r="211" spans="1:11" ht="15.75">
      <c r="A211" s="57" t="s">
        <v>3</v>
      </c>
      <c r="B211" s="57" t="s">
        <v>459</v>
      </c>
      <c r="C211" s="57" t="s">
        <v>460</v>
      </c>
      <c r="D211" s="58" t="s">
        <v>4</v>
      </c>
      <c r="E211" s="15" t="s">
        <v>5</v>
      </c>
      <c r="F211" s="15" t="s">
        <v>5</v>
      </c>
      <c r="G211" s="15" t="s">
        <v>1</v>
      </c>
      <c r="H211" s="213" t="s">
        <v>379</v>
      </c>
      <c r="I211" s="213" t="s">
        <v>5</v>
      </c>
      <c r="J211" s="213" t="s">
        <v>5</v>
      </c>
      <c r="K211" s="213" t="s">
        <v>5</v>
      </c>
    </row>
    <row r="212" spans="1:11" ht="15.75" customHeight="1" thickBot="1">
      <c r="A212" s="59"/>
      <c r="B212" s="59"/>
      <c r="C212" s="59"/>
      <c r="D212" s="60"/>
      <c r="E212" s="16" t="s">
        <v>6</v>
      </c>
      <c r="F212" s="16" t="s">
        <v>7</v>
      </c>
      <c r="G212" s="17" t="s">
        <v>8</v>
      </c>
      <c r="H212" s="214" t="s">
        <v>380</v>
      </c>
      <c r="I212" s="214" t="s">
        <v>381</v>
      </c>
      <c r="J212" s="214" t="s">
        <v>382</v>
      </c>
      <c r="K212" s="214" t="s">
        <v>383</v>
      </c>
    </row>
    <row r="213" spans="1:11" ht="15.75" customHeight="1" thickTop="1">
      <c r="A213" s="61">
        <v>80</v>
      </c>
      <c r="B213" s="61"/>
      <c r="C213" s="61"/>
      <c r="D213" s="62" t="s">
        <v>126</v>
      </c>
      <c r="E213" s="18"/>
      <c r="F213" s="18"/>
      <c r="G213" s="18"/>
      <c r="H213" s="215"/>
      <c r="I213" s="215"/>
      <c r="J213" s="215"/>
      <c r="K213" s="215"/>
    </row>
    <row r="214" spans="1:11" ht="15">
      <c r="A214" s="63"/>
      <c r="B214" s="63"/>
      <c r="C214" s="63"/>
      <c r="D214" s="63"/>
      <c r="E214" s="19"/>
      <c r="F214" s="19"/>
      <c r="G214" s="19"/>
      <c r="H214" s="208"/>
      <c r="I214" s="208"/>
      <c r="J214" s="208"/>
      <c r="K214" s="208"/>
    </row>
    <row r="215" spans="1:11" ht="15">
      <c r="A215" s="63"/>
      <c r="B215" s="63"/>
      <c r="C215" s="63">
        <v>1353</v>
      </c>
      <c r="D215" s="63" t="s">
        <v>127</v>
      </c>
      <c r="E215" s="19">
        <v>750</v>
      </c>
      <c r="F215" s="19">
        <v>750</v>
      </c>
      <c r="G215" s="19">
        <v>549.1</v>
      </c>
      <c r="H215" s="208">
        <v>750</v>
      </c>
      <c r="I215" s="208">
        <v>750</v>
      </c>
      <c r="J215" s="208">
        <v>750</v>
      </c>
      <c r="K215" s="208">
        <v>750</v>
      </c>
    </row>
    <row r="216" spans="1:11" ht="15" hidden="1">
      <c r="A216" s="63"/>
      <c r="B216" s="63"/>
      <c r="C216" s="63">
        <v>1359</v>
      </c>
      <c r="D216" s="63" t="s">
        <v>128</v>
      </c>
      <c r="E216" s="19">
        <v>0</v>
      </c>
      <c r="F216" s="19">
        <v>0</v>
      </c>
      <c r="G216" s="19">
        <v>-16</v>
      </c>
      <c r="H216" s="208">
        <v>0</v>
      </c>
      <c r="I216" s="208">
        <v>0</v>
      </c>
      <c r="J216" s="208">
        <v>0</v>
      </c>
      <c r="K216" s="208">
        <v>0</v>
      </c>
    </row>
    <row r="217" spans="1:11" ht="15">
      <c r="A217" s="63"/>
      <c r="B217" s="63"/>
      <c r="C217" s="63">
        <v>1361</v>
      </c>
      <c r="D217" s="63" t="s">
        <v>11</v>
      </c>
      <c r="E217" s="19">
        <v>7000</v>
      </c>
      <c r="F217" s="19">
        <v>7000</v>
      </c>
      <c r="G217" s="19">
        <v>4870.7</v>
      </c>
      <c r="H217" s="208">
        <v>7000</v>
      </c>
      <c r="I217" s="208">
        <v>7000</v>
      </c>
      <c r="J217" s="208">
        <v>7000</v>
      </c>
      <c r="K217" s="208">
        <v>7000</v>
      </c>
    </row>
    <row r="218" spans="1:11" ht="15" hidden="1">
      <c r="A218" s="63">
        <v>27003</v>
      </c>
      <c r="B218" s="63"/>
      <c r="C218" s="63">
        <v>4116</v>
      </c>
      <c r="D218" s="63" t="s">
        <v>129</v>
      </c>
      <c r="E218" s="20">
        <v>0</v>
      </c>
      <c r="F218" s="20">
        <v>0</v>
      </c>
      <c r="G218" s="20">
        <v>0</v>
      </c>
      <c r="H218" s="209">
        <v>0</v>
      </c>
      <c r="I218" s="209">
        <v>0</v>
      </c>
      <c r="J218" s="209">
        <v>0</v>
      </c>
      <c r="K218" s="209">
        <v>0</v>
      </c>
    </row>
    <row r="219" spans="1:11" ht="15">
      <c r="A219" s="63"/>
      <c r="B219" s="63"/>
      <c r="C219" s="63">
        <v>4121</v>
      </c>
      <c r="D219" s="63" t="s">
        <v>130</v>
      </c>
      <c r="E219" s="20">
        <v>0</v>
      </c>
      <c r="F219" s="20">
        <v>0</v>
      </c>
      <c r="G219" s="20">
        <v>148</v>
      </c>
      <c r="H219" s="209">
        <v>250</v>
      </c>
      <c r="I219" s="209">
        <v>250</v>
      </c>
      <c r="J219" s="209">
        <v>250</v>
      </c>
      <c r="K219" s="209">
        <v>250</v>
      </c>
    </row>
    <row r="220" spans="1:11" ht="15" hidden="1">
      <c r="A220" s="63">
        <v>222</v>
      </c>
      <c r="B220" s="63"/>
      <c r="C220" s="63">
        <v>4122</v>
      </c>
      <c r="D220" s="63" t="s">
        <v>131</v>
      </c>
      <c r="E220" s="20">
        <v>0</v>
      </c>
      <c r="F220" s="20">
        <v>0</v>
      </c>
      <c r="G220" s="20"/>
      <c r="H220" s="209"/>
      <c r="I220" s="209"/>
      <c r="J220" s="209"/>
      <c r="K220" s="209"/>
    </row>
    <row r="221" spans="1:11" ht="15">
      <c r="A221" s="63"/>
      <c r="B221" s="63">
        <v>2219</v>
      </c>
      <c r="C221" s="63">
        <v>2324</v>
      </c>
      <c r="D221" s="63" t="s">
        <v>132</v>
      </c>
      <c r="E221" s="19">
        <v>0</v>
      </c>
      <c r="F221" s="19">
        <v>0</v>
      </c>
      <c r="G221" s="19">
        <v>4</v>
      </c>
      <c r="H221" s="208">
        <v>4</v>
      </c>
      <c r="I221" s="208">
        <v>0</v>
      </c>
      <c r="J221" s="208">
        <v>0</v>
      </c>
      <c r="K221" s="208">
        <v>0</v>
      </c>
    </row>
    <row r="222" spans="1:11" ht="15">
      <c r="A222" s="63"/>
      <c r="B222" s="63">
        <v>2219</v>
      </c>
      <c r="C222" s="63">
        <v>2329</v>
      </c>
      <c r="D222" s="63" t="s">
        <v>133</v>
      </c>
      <c r="E222" s="19">
        <v>4300</v>
      </c>
      <c r="F222" s="19">
        <v>4300</v>
      </c>
      <c r="G222" s="19">
        <v>3596.8</v>
      </c>
      <c r="H222" s="208">
        <v>4700</v>
      </c>
      <c r="I222" s="208">
        <v>4800</v>
      </c>
      <c r="J222" s="208">
        <v>5000</v>
      </c>
      <c r="K222" s="208">
        <v>5000</v>
      </c>
    </row>
    <row r="223" spans="1:11" ht="15">
      <c r="A223" s="63"/>
      <c r="B223" s="63">
        <v>2299</v>
      </c>
      <c r="C223" s="63">
        <v>2212</v>
      </c>
      <c r="D223" s="63" t="s">
        <v>134</v>
      </c>
      <c r="E223" s="19">
        <v>2800</v>
      </c>
      <c r="F223" s="19">
        <v>2800</v>
      </c>
      <c r="G223" s="19">
        <v>2508.9</v>
      </c>
      <c r="H223" s="208">
        <v>3000</v>
      </c>
      <c r="I223" s="208">
        <v>2200</v>
      </c>
      <c r="J223" s="208">
        <v>2200</v>
      </c>
      <c r="K223" s="208">
        <v>2200</v>
      </c>
    </row>
    <row r="224" spans="1:11" ht="15">
      <c r="A224" s="63"/>
      <c r="B224" s="63">
        <v>2299</v>
      </c>
      <c r="C224" s="63">
        <v>2324</v>
      </c>
      <c r="D224" s="63" t="s">
        <v>132</v>
      </c>
      <c r="E224" s="19">
        <v>0</v>
      </c>
      <c r="F224" s="19">
        <v>0</v>
      </c>
      <c r="G224" s="19">
        <v>6.5</v>
      </c>
      <c r="H224" s="208">
        <v>6.5</v>
      </c>
      <c r="I224" s="208">
        <v>0</v>
      </c>
      <c r="J224" s="208">
        <v>0</v>
      </c>
      <c r="K224" s="208">
        <v>0</v>
      </c>
    </row>
    <row r="225" spans="1:11" ht="15">
      <c r="A225" s="64"/>
      <c r="B225" s="64">
        <v>6171</v>
      </c>
      <c r="C225" s="64">
        <v>2324</v>
      </c>
      <c r="D225" s="64" t="s">
        <v>132</v>
      </c>
      <c r="E225" s="20">
        <v>200</v>
      </c>
      <c r="F225" s="20">
        <v>200</v>
      </c>
      <c r="G225" s="20">
        <v>175.6</v>
      </c>
      <c r="H225" s="209">
        <v>200</v>
      </c>
      <c r="I225" s="209">
        <v>200</v>
      </c>
      <c r="J225" s="209">
        <v>200</v>
      </c>
      <c r="K225" s="209">
        <v>200</v>
      </c>
    </row>
    <row r="226" spans="1:11" ht="15">
      <c r="A226" s="64"/>
      <c r="B226" s="64">
        <v>6171</v>
      </c>
      <c r="C226" s="64">
        <v>2329</v>
      </c>
      <c r="D226" s="64" t="s">
        <v>135</v>
      </c>
      <c r="E226" s="21">
        <v>0</v>
      </c>
      <c r="F226" s="21">
        <v>0</v>
      </c>
      <c r="G226" s="20">
        <v>14</v>
      </c>
      <c r="H226" s="209">
        <v>14</v>
      </c>
      <c r="I226" s="209">
        <v>0</v>
      </c>
      <c r="J226" s="209">
        <v>0</v>
      </c>
      <c r="K226" s="209">
        <v>0</v>
      </c>
    </row>
    <row r="227" spans="1:11" ht="15.75" thickBot="1">
      <c r="A227" s="89"/>
      <c r="B227" s="89"/>
      <c r="C227" s="89"/>
      <c r="D227" s="89"/>
      <c r="E227" s="29"/>
      <c r="F227" s="29"/>
      <c r="G227" s="29"/>
      <c r="H227" s="223"/>
      <c r="I227" s="223"/>
      <c r="J227" s="223"/>
      <c r="K227" s="223"/>
    </row>
    <row r="228" spans="1:11" s="3" customFormat="1" ht="21.75" customHeight="1" thickBot="1" thickTop="1">
      <c r="A228" s="91"/>
      <c r="B228" s="91"/>
      <c r="C228" s="91"/>
      <c r="D228" s="92" t="s">
        <v>136</v>
      </c>
      <c r="E228" s="30">
        <f aca="true" t="shared" si="4" ref="E228:K228">SUM(E214:E227)</f>
        <v>15050</v>
      </c>
      <c r="F228" s="30">
        <f t="shared" si="4"/>
        <v>15050</v>
      </c>
      <c r="G228" s="30">
        <f t="shared" si="4"/>
        <v>11857.6</v>
      </c>
      <c r="H228" s="224">
        <f t="shared" si="4"/>
        <v>15924.5</v>
      </c>
      <c r="I228" s="224">
        <f t="shared" si="4"/>
        <v>15200</v>
      </c>
      <c r="J228" s="224">
        <f t="shared" si="4"/>
        <v>15400</v>
      </c>
      <c r="K228" s="224">
        <f t="shared" si="4"/>
        <v>15400</v>
      </c>
    </row>
    <row r="229" spans="1:11" ht="15" customHeight="1">
      <c r="A229" s="85"/>
      <c r="B229" s="85"/>
      <c r="C229" s="85"/>
      <c r="D229" s="55"/>
      <c r="E229" s="25"/>
      <c r="F229" s="25"/>
      <c r="G229" s="25"/>
      <c r="H229" s="219"/>
      <c r="I229" s="219"/>
      <c r="J229" s="219"/>
      <c r="K229" s="219"/>
    </row>
    <row r="230" spans="1:11" ht="15" customHeight="1" hidden="1">
      <c r="A230" s="85"/>
      <c r="B230" s="85"/>
      <c r="C230" s="85"/>
      <c r="D230" s="55"/>
      <c r="E230" s="25"/>
      <c r="F230" s="25"/>
      <c r="G230" s="25"/>
      <c r="H230" s="219"/>
      <c r="I230" s="219"/>
      <c r="J230" s="219"/>
      <c r="K230" s="219"/>
    </row>
    <row r="231" spans="1:11" ht="15" customHeight="1">
      <c r="A231" s="85"/>
      <c r="B231" s="85"/>
      <c r="C231" s="85"/>
      <c r="D231" s="55"/>
      <c r="E231" s="25"/>
      <c r="F231" s="25"/>
      <c r="G231" s="25"/>
      <c r="H231" s="219"/>
      <c r="I231" s="219"/>
      <c r="J231" s="219"/>
      <c r="K231" s="219"/>
    </row>
    <row r="232" spans="1:11" ht="15" customHeight="1">
      <c r="A232" s="85"/>
      <c r="B232" s="85"/>
      <c r="C232" s="85"/>
      <c r="D232" s="55"/>
      <c r="E232" s="25"/>
      <c r="F232" s="25"/>
      <c r="G232" s="25"/>
      <c r="H232" s="219"/>
      <c r="I232" s="219"/>
      <c r="J232" s="219"/>
      <c r="K232" s="219"/>
    </row>
    <row r="233" spans="1:11" ht="15" customHeight="1">
      <c r="A233" s="85"/>
      <c r="B233" s="85"/>
      <c r="C233" s="85"/>
      <c r="D233" s="55"/>
      <c r="E233" s="25"/>
      <c r="F233" s="25"/>
      <c r="G233" s="25"/>
      <c r="H233" s="219"/>
      <c r="I233" s="219"/>
      <c r="J233" s="219"/>
      <c r="K233" s="219"/>
    </row>
    <row r="234" spans="1:11" ht="15" customHeight="1" thickBot="1">
      <c r="A234" s="85"/>
      <c r="B234" s="85"/>
      <c r="C234" s="85"/>
      <c r="D234" s="55"/>
      <c r="E234" s="25"/>
      <c r="F234" s="25"/>
      <c r="G234" s="25"/>
      <c r="H234" s="219"/>
      <c r="I234" s="219"/>
      <c r="J234" s="219"/>
      <c r="K234" s="219"/>
    </row>
    <row r="235" spans="1:11" ht="15.75">
      <c r="A235" s="57" t="s">
        <v>3</v>
      </c>
      <c r="B235" s="57" t="s">
        <v>459</v>
      </c>
      <c r="C235" s="57" t="s">
        <v>460</v>
      </c>
      <c r="D235" s="58" t="s">
        <v>4</v>
      </c>
      <c r="E235" s="15" t="s">
        <v>5</v>
      </c>
      <c r="F235" s="15" t="s">
        <v>5</v>
      </c>
      <c r="G235" s="15" t="s">
        <v>1</v>
      </c>
      <c r="H235" s="213" t="s">
        <v>379</v>
      </c>
      <c r="I235" s="213" t="s">
        <v>5</v>
      </c>
      <c r="J235" s="213" t="s">
        <v>5</v>
      </c>
      <c r="K235" s="213" t="s">
        <v>5</v>
      </c>
    </row>
    <row r="236" spans="1:11" ht="15.75" customHeight="1" thickBot="1">
      <c r="A236" s="59"/>
      <c r="B236" s="59"/>
      <c r="C236" s="59"/>
      <c r="D236" s="60"/>
      <c r="E236" s="16" t="s">
        <v>6</v>
      </c>
      <c r="F236" s="16" t="s">
        <v>7</v>
      </c>
      <c r="G236" s="17" t="s">
        <v>8</v>
      </c>
      <c r="H236" s="214" t="s">
        <v>380</v>
      </c>
      <c r="I236" s="214" t="s">
        <v>381</v>
      </c>
      <c r="J236" s="214" t="s">
        <v>382</v>
      </c>
      <c r="K236" s="214" t="s">
        <v>383</v>
      </c>
    </row>
    <row r="237" spans="1:11" ht="16.5" customHeight="1" thickTop="1">
      <c r="A237" s="61">
        <v>90</v>
      </c>
      <c r="B237" s="61"/>
      <c r="C237" s="61"/>
      <c r="D237" s="62" t="s">
        <v>137</v>
      </c>
      <c r="E237" s="18"/>
      <c r="F237" s="18"/>
      <c r="G237" s="18"/>
      <c r="H237" s="215"/>
      <c r="I237" s="215"/>
      <c r="J237" s="215"/>
      <c r="K237" s="215"/>
    </row>
    <row r="238" spans="1:11" ht="15.75">
      <c r="A238" s="61"/>
      <c r="B238" s="61"/>
      <c r="C238" s="61"/>
      <c r="D238" s="62"/>
      <c r="E238" s="18"/>
      <c r="F238" s="18"/>
      <c r="G238" s="18"/>
      <c r="H238" s="215"/>
      <c r="I238" s="215"/>
      <c r="J238" s="215"/>
      <c r="K238" s="215"/>
    </row>
    <row r="239" spans="1:11" ht="15">
      <c r="A239" s="65"/>
      <c r="B239" s="65"/>
      <c r="C239" s="65">
        <v>4121</v>
      </c>
      <c r="D239" s="65" t="s">
        <v>138</v>
      </c>
      <c r="E239" s="31">
        <v>300</v>
      </c>
      <c r="F239" s="31">
        <v>300</v>
      </c>
      <c r="G239" s="31">
        <v>225</v>
      </c>
      <c r="H239" s="225">
        <v>300</v>
      </c>
      <c r="I239" s="225">
        <v>300</v>
      </c>
      <c r="J239" s="225">
        <v>300</v>
      </c>
      <c r="K239" s="225">
        <v>300</v>
      </c>
    </row>
    <row r="240" spans="1:11" ht="15">
      <c r="A240" s="63"/>
      <c r="B240" s="63">
        <v>5311</v>
      </c>
      <c r="C240" s="63">
        <v>2111</v>
      </c>
      <c r="D240" s="63" t="s">
        <v>35</v>
      </c>
      <c r="E240" s="32">
        <v>650</v>
      </c>
      <c r="F240" s="32">
        <v>650</v>
      </c>
      <c r="G240" s="32">
        <v>306.7</v>
      </c>
      <c r="H240" s="193">
        <v>460</v>
      </c>
      <c r="I240" s="194">
        <v>650</v>
      </c>
      <c r="J240" s="194">
        <v>650</v>
      </c>
      <c r="K240" s="194">
        <v>650</v>
      </c>
    </row>
    <row r="241" spans="1:11" ht="15">
      <c r="A241" s="63"/>
      <c r="B241" s="63">
        <v>5311</v>
      </c>
      <c r="C241" s="63">
        <v>2212</v>
      </c>
      <c r="D241" s="63" t="s">
        <v>139</v>
      </c>
      <c r="E241" s="33">
        <v>1200</v>
      </c>
      <c r="F241" s="33">
        <v>1200</v>
      </c>
      <c r="G241" s="33">
        <v>569.4</v>
      </c>
      <c r="H241" s="195">
        <v>1100</v>
      </c>
      <c r="I241" s="195">
        <v>1850</v>
      </c>
      <c r="J241" s="195">
        <v>1850</v>
      </c>
      <c r="K241" s="195">
        <v>1900</v>
      </c>
    </row>
    <row r="242" spans="1:11" ht="15" hidden="1">
      <c r="A242" s="64"/>
      <c r="B242" s="64">
        <v>5311</v>
      </c>
      <c r="C242" s="64">
        <v>2310</v>
      </c>
      <c r="D242" s="64" t="s">
        <v>140</v>
      </c>
      <c r="E242" s="20">
        <v>0</v>
      </c>
      <c r="F242" s="20">
        <v>0</v>
      </c>
      <c r="G242" s="20">
        <v>0</v>
      </c>
      <c r="H242" s="209">
        <v>0</v>
      </c>
      <c r="I242" s="209">
        <v>0</v>
      </c>
      <c r="J242" s="209">
        <v>0</v>
      </c>
      <c r="K242" s="209">
        <v>0</v>
      </c>
    </row>
    <row r="243" spans="1:11" ht="15">
      <c r="A243" s="64"/>
      <c r="B243" s="64">
        <v>5311</v>
      </c>
      <c r="C243" s="64">
        <v>2322</v>
      </c>
      <c r="D243" s="64" t="s">
        <v>141</v>
      </c>
      <c r="E243" s="20">
        <v>0</v>
      </c>
      <c r="F243" s="20">
        <v>0</v>
      </c>
      <c r="G243" s="20">
        <v>9.1</v>
      </c>
      <c r="H243" s="209">
        <v>9.1</v>
      </c>
      <c r="I243" s="209">
        <v>0</v>
      </c>
      <c r="J243" s="209">
        <v>0</v>
      </c>
      <c r="K243" s="209">
        <v>0</v>
      </c>
    </row>
    <row r="244" spans="1:11" ht="15">
      <c r="A244" s="63"/>
      <c r="B244" s="63">
        <v>5311</v>
      </c>
      <c r="C244" s="63">
        <v>2324</v>
      </c>
      <c r="D244" s="63" t="s">
        <v>142</v>
      </c>
      <c r="E244" s="19">
        <v>0</v>
      </c>
      <c r="F244" s="19">
        <v>0</v>
      </c>
      <c r="G244" s="19">
        <v>9.9</v>
      </c>
      <c r="H244" s="208">
        <v>9.9</v>
      </c>
      <c r="I244" s="208">
        <v>0</v>
      </c>
      <c r="J244" s="208">
        <v>0</v>
      </c>
      <c r="K244" s="208">
        <v>0</v>
      </c>
    </row>
    <row r="245" spans="1:11" ht="15">
      <c r="A245" s="64"/>
      <c r="B245" s="64">
        <v>5311</v>
      </c>
      <c r="C245" s="64">
        <v>3113</v>
      </c>
      <c r="D245" s="64" t="s">
        <v>140</v>
      </c>
      <c r="E245" s="20">
        <v>0</v>
      </c>
      <c r="F245" s="20">
        <v>0</v>
      </c>
      <c r="G245" s="20">
        <v>12</v>
      </c>
      <c r="H245" s="209">
        <v>12</v>
      </c>
      <c r="I245" s="209">
        <v>0</v>
      </c>
      <c r="J245" s="209">
        <v>0</v>
      </c>
      <c r="K245" s="209">
        <v>0</v>
      </c>
    </row>
    <row r="246" spans="1:11" ht="15" hidden="1">
      <c r="A246" s="64"/>
      <c r="B246" s="64">
        <v>6409</v>
      </c>
      <c r="C246" s="64">
        <v>2328</v>
      </c>
      <c r="D246" s="64" t="s">
        <v>143</v>
      </c>
      <c r="E246" s="20">
        <v>0</v>
      </c>
      <c r="F246" s="20">
        <v>0</v>
      </c>
      <c r="G246" s="20"/>
      <c r="H246" s="209"/>
      <c r="I246" s="209"/>
      <c r="J246" s="209"/>
      <c r="K246" s="209"/>
    </row>
    <row r="247" spans="1:11" ht="15.75" thickBot="1">
      <c r="A247" s="89"/>
      <c r="B247" s="89"/>
      <c r="C247" s="89"/>
      <c r="D247" s="89"/>
      <c r="E247" s="29"/>
      <c r="F247" s="29"/>
      <c r="G247" s="29"/>
      <c r="H247" s="223"/>
      <c r="I247" s="223"/>
      <c r="J247" s="223"/>
      <c r="K247" s="223"/>
    </row>
    <row r="248" spans="1:11" s="3" customFormat="1" ht="21.75" customHeight="1" thickBot="1" thickTop="1">
      <c r="A248" s="91"/>
      <c r="B248" s="91"/>
      <c r="C248" s="91"/>
      <c r="D248" s="92" t="s">
        <v>144</v>
      </c>
      <c r="E248" s="30">
        <f aca="true" t="shared" si="5" ref="E248:K248">SUM(E239:E247)</f>
        <v>2150</v>
      </c>
      <c r="F248" s="30">
        <f t="shared" si="5"/>
        <v>2150</v>
      </c>
      <c r="G248" s="30">
        <f t="shared" si="5"/>
        <v>1132.1</v>
      </c>
      <c r="H248" s="224">
        <f t="shared" si="5"/>
        <v>1891</v>
      </c>
      <c r="I248" s="224">
        <f t="shared" si="5"/>
        <v>2800</v>
      </c>
      <c r="J248" s="224">
        <f t="shared" si="5"/>
        <v>2800</v>
      </c>
      <c r="K248" s="224">
        <f t="shared" si="5"/>
        <v>2850</v>
      </c>
    </row>
    <row r="249" spans="1:11" ht="15" customHeight="1" thickBot="1">
      <c r="A249" s="85"/>
      <c r="B249" s="85"/>
      <c r="C249" s="85"/>
      <c r="D249" s="55"/>
      <c r="E249" s="25"/>
      <c r="F249" s="25"/>
      <c r="G249" s="25"/>
      <c r="H249" s="219"/>
      <c r="I249" s="219"/>
      <c r="J249" s="219"/>
      <c r="K249" s="219"/>
    </row>
    <row r="250" spans="1:11" ht="15" customHeight="1" hidden="1">
      <c r="A250" s="85"/>
      <c r="B250" s="85"/>
      <c r="C250" s="85"/>
      <c r="D250" s="55"/>
      <c r="E250" s="25"/>
      <c r="F250" s="25"/>
      <c r="G250" s="25"/>
      <c r="H250" s="219"/>
      <c r="I250" s="219"/>
      <c r="J250" s="219"/>
      <c r="K250" s="219"/>
    </row>
    <row r="251" spans="1:11" ht="15" customHeight="1" hidden="1">
      <c r="A251" s="85"/>
      <c r="B251" s="85"/>
      <c r="C251" s="85"/>
      <c r="D251" s="55"/>
      <c r="E251" s="25"/>
      <c r="F251" s="25"/>
      <c r="G251" s="25"/>
      <c r="H251" s="219"/>
      <c r="I251" s="219"/>
      <c r="J251" s="219"/>
      <c r="K251" s="219"/>
    </row>
    <row r="252" spans="1:11" ht="15" customHeight="1" hidden="1">
      <c r="A252" s="85"/>
      <c r="B252" s="85"/>
      <c r="C252" s="85"/>
      <c r="D252" s="55"/>
      <c r="E252" s="25"/>
      <c r="F252" s="25"/>
      <c r="G252" s="25"/>
      <c r="H252" s="219"/>
      <c r="I252" s="219"/>
      <c r="J252" s="219"/>
      <c r="K252" s="219"/>
    </row>
    <row r="253" spans="1:11" ht="15" customHeight="1" hidden="1">
      <c r="A253" s="85"/>
      <c r="B253" s="85"/>
      <c r="C253" s="85"/>
      <c r="D253" s="55"/>
      <c r="E253" s="25"/>
      <c r="F253" s="25"/>
      <c r="G253" s="25"/>
      <c r="H253" s="219"/>
      <c r="I253" s="219"/>
      <c r="J253" s="219"/>
      <c r="K253" s="219"/>
    </row>
    <row r="254" spans="1:11" ht="15" customHeight="1" hidden="1">
      <c r="A254" s="85"/>
      <c r="B254" s="85"/>
      <c r="C254" s="85"/>
      <c r="D254" s="55"/>
      <c r="E254" s="25"/>
      <c r="F254" s="25"/>
      <c r="G254" s="25"/>
      <c r="H254" s="219"/>
      <c r="I254" s="219"/>
      <c r="J254" s="219"/>
      <c r="K254" s="219"/>
    </row>
    <row r="255" spans="1:11" ht="15" customHeight="1" hidden="1">
      <c r="A255" s="85"/>
      <c r="B255" s="85"/>
      <c r="C255" s="85"/>
      <c r="D255" s="55"/>
      <c r="E255" s="25"/>
      <c r="F255" s="25"/>
      <c r="G255" s="25"/>
      <c r="H255" s="219"/>
      <c r="I255" s="219"/>
      <c r="J255" s="219"/>
      <c r="K255" s="219"/>
    </row>
    <row r="256" spans="1:11" ht="15" customHeight="1" hidden="1">
      <c r="A256" s="85"/>
      <c r="B256" s="85"/>
      <c r="C256" s="85"/>
      <c r="D256" s="55"/>
      <c r="E256" s="25"/>
      <c r="F256" s="25"/>
      <c r="G256" s="25"/>
      <c r="H256" s="219"/>
      <c r="I256" s="219"/>
      <c r="J256" s="219"/>
      <c r="K256" s="219"/>
    </row>
    <row r="257" spans="1:11" ht="15" customHeight="1" hidden="1">
      <c r="A257" s="85"/>
      <c r="B257" s="85"/>
      <c r="C257" s="85"/>
      <c r="D257" s="55"/>
      <c r="E257" s="25"/>
      <c r="F257" s="25"/>
      <c r="G257" s="25"/>
      <c r="H257" s="219"/>
      <c r="I257" s="219"/>
      <c r="J257" s="219"/>
      <c r="K257" s="219"/>
    </row>
    <row r="258" spans="1:11" ht="15" customHeight="1" hidden="1">
      <c r="A258" s="85"/>
      <c r="B258" s="85"/>
      <c r="C258" s="85"/>
      <c r="D258" s="55"/>
      <c r="E258" s="25"/>
      <c r="F258" s="25"/>
      <c r="G258" s="25"/>
      <c r="H258" s="219"/>
      <c r="I258" s="219"/>
      <c r="J258" s="219"/>
      <c r="K258" s="219"/>
    </row>
    <row r="259" spans="1:11" ht="15" customHeight="1" hidden="1">
      <c r="A259" s="85"/>
      <c r="B259" s="85"/>
      <c r="C259" s="85"/>
      <c r="D259" s="55"/>
      <c r="E259" s="25"/>
      <c r="F259" s="25"/>
      <c r="G259" s="25"/>
      <c r="H259" s="219"/>
      <c r="I259" s="219"/>
      <c r="J259" s="219"/>
      <c r="K259" s="219"/>
    </row>
    <row r="260" spans="1:11" ht="15" customHeight="1" hidden="1">
      <c r="A260" s="85"/>
      <c r="B260" s="85"/>
      <c r="C260" s="85"/>
      <c r="D260" s="55"/>
      <c r="E260" s="25"/>
      <c r="F260" s="25"/>
      <c r="G260" s="11"/>
      <c r="H260" s="218"/>
      <c r="I260" s="218"/>
      <c r="J260" s="218"/>
      <c r="K260" s="218"/>
    </row>
    <row r="261" spans="1:11" ht="15" customHeight="1" hidden="1" thickBot="1">
      <c r="A261" s="85"/>
      <c r="B261" s="85"/>
      <c r="C261" s="85"/>
      <c r="D261" s="55"/>
      <c r="E261" s="25"/>
      <c r="F261" s="25"/>
      <c r="G261" s="25"/>
      <c r="H261" s="219"/>
      <c r="I261" s="219"/>
      <c r="J261" s="219"/>
      <c r="K261" s="219"/>
    </row>
    <row r="262" spans="1:11" ht="15.75">
      <c r="A262" s="57" t="s">
        <v>3</v>
      </c>
      <c r="B262" s="57" t="s">
        <v>459</v>
      </c>
      <c r="C262" s="57" t="s">
        <v>460</v>
      </c>
      <c r="D262" s="58" t="s">
        <v>4</v>
      </c>
      <c r="E262" s="15" t="s">
        <v>5</v>
      </c>
      <c r="F262" s="15" t="s">
        <v>5</v>
      </c>
      <c r="G262" s="15" t="s">
        <v>1</v>
      </c>
      <c r="H262" s="213" t="s">
        <v>379</v>
      </c>
      <c r="I262" s="213" t="s">
        <v>5</v>
      </c>
      <c r="J262" s="213" t="s">
        <v>5</v>
      </c>
      <c r="K262" s="213" t="s">
        <v>5</v>
      </c>
    </row>
    <row r="263" spans="1:11" ht="15.75" customHeight="1" thickBot="1">
      <c r="A263" s="59"/>
      <c r="B263" s="59"/>
      <c r="C263" s="59"/>
      <c r="D263" s="60"/>
      <c r="E263" s="16" t="s">
        <v>6</v>
      </c>
      <c r="F263" s="16" t="s">
        <v>7</v>
      </c>
      <c r="G263" s="17" t="s">
        <v>8</v>
      </c>
      <c r="H263" s="214" t="s">
        <v>380</v>
      </c>
      <c r="I263" s="214" t="s">
        <v>381</v>
      </c>
      <c r="J263" s="214" t="s">
        <v>382</v>
      </c>
      <c r="K263" s="214" t="s">
        <v>383</v>
      </c>
    </row>
    <row r="264" spans="1:11" ht="15.75" customHeight="1" thickTop="1">
      <c r="A264" s="61">
        <v>100</v>
      </c>
      <c r="B264" s="61"/>
      <c r="C264" s="61"/>
      <c r="D264" s="94" t="s">
        <v>145</v>
      </c>
      <c r="E264" s="18"/>
      <c r="F264" s="18"/>
      <c r="G264" s="18"/>
      <c r="H264" s="215"/>
      <c r="I264" s="215"/>
      <c r="J264" s="215"/>
      <c r="K264" s="215"/>
    </row>
    <row r="265" spans="1:11" ht="15">
      <c r="A265" s="63"/>
      <c r="B265" s="63"/>
      <c r="C265" s="63"/>
      <c r="D265" s="63"/>
      <c r="E265" s="19"/>
      <c r="F265" s="19"/>
      <c r="G265" s="19"/>
      <c r="H265" s="208"/>
      <c r="I265" s="208"/>
      <c r="J265" s="208"/>
      <c r="K265" s="208"/>
    </row>
    <row r="266" spans="1:11" ht="15">
      <c r="A266" s="63"/>
      <c r="B266" s="63"/>
      <c r="C266" s="63">
        <v>1361</v>
      </c>
      <c r="D266" s="63" t="s">
        <v>11</v>
      </c>
      <c r="E266" s="19">
        <v>1000</v>
      </c>
      <c r="F266" s="19">
        <v>1000</v>
      </c>
      <c r="G266" s="19">
        <v>795.4</v>
      </c>
      <c r="H266" s="208">
        <v>1200</v>
      </c>
      <c r="I266" s="208">
        <v>1700</v>
      </c>
      <c r="J266" s="208">
        <v>1700</v>
      </c>
      <c r="K266" s="208">
        <v>1700</v>
      </c>
    </row>
    <row r="267" spans="1:11" ht="15.75" hidden="1">
      <c r="A267" s="87"/>
      <c r="B267" s="87"/>
      <c r="C267" s="63">
        <v>4216</v>
      </c>
      <c r="D267" s="63" t="s">
        <v>146</v>
      </c>
      <c r="E267" s="19"/>
      <c r="F267" s="19"/>
      <c r="G267" s="19"/>
      <c r="H267" s="208"/>
      <c r="I267" s="208"/>
      <c r="J267" s="208"/>
      <c r="K267" s="208"/>
    </row>
    <row r="268" spans="1:11" ht="15">
      <c r="A268" s="63"/>
      <c r="B268" s="63">
        <v>2169</v>
      </c>
      <c r="C268" s="63">
        <v>2212</v>
      </c>
      <c r="D268" s="63" t="s">
        <v>139</v>
      </c>
      <c r="E268" s="19">
        <v>500</v>
      </c>
      <c r="F268" s="19">
        <v>500</v>
      </c>
      <c r="G268" s="19">
        <v>240.5</v>
      </c>
      <c r="H268" s="208">
        <v>300</v>
      </c>
      <c r="I268" s="208">
        <v>500</v>
      </c>
      <c r="J268" s="208">
        <v>500</v>
      </c>
      <c r="K268" s="208">
        <v>500</v>
      </c>
    </row>
    <row r="269" spans="1:11" ht="15" hidden="1">
      <c r="A269" s="64"/>
      <c r="B269" s="64">
        <v>3635</v>
      </c>
      <c r="C269" s="64">
        <v>3122</v>
      </c>
      <c r="D269" s="63" t="s">
        <v>147</v>
      </c>
      <c r="E269" s="19">
        <v>0</v>
      </c>
      <c r="F269" s="19">
        <v>0</v>
      </c>
      <c r="G269" s="19"/>
      <c r="H269" s="208"/>
      <c r="I269" s="208"/>
      <c r="J269" s="208"/>
      <c r="K269" s="208"/>
    </row>
    <row r="270" spans="1:11" ht="15">
      <c r="A270" s="64"/>
      <c r="B270" s="64">
        <v>6171</v>
      </c>
      <c r="C270" s="64">
        <v>2324</v>
      </c>
      <c r="D270" s="63" t="s">
        <v>148</v>
      </c>
      <c r="E270" s="22">
        <v>40</v>
      </c>
      <c r="F270" s="22">
        <v>40</v>
      </c>
      <c r="G270" s="22">
        <v>23.8</v>
      </c>
      <c r="H270" s="210">
        <v>40</v>
      </c>
      <c r="I270" s="210">
        <v>40</v>
      </c>
      <c r="J270" s="210">
        <v>40</v>
      </c>
      <c r="K270" s="210">
        <v>40</v>
      </c>
    </row>
    <row r="271" spans="1:11" ht="15" customHeight="1" thickBot="1">
      <c r="A271" s="89"/>
      <c r="B271" s="89"/>
      <c r="C271" s="89"/>
      <c r="D271" s="89"/>
      <c r="E271" s="29"/>
      <c r="F271" s="29"/>
      <c r="G271" s="29"/>
      <c r="H271" s="223"/>
      <c r="I271" s="223"/>
      <c r="J271" s="223"/>
      <c r="K271" s="223"/>
    </row>
    <row r="272" spans="1:11" s="3" customFormat="1" ht="21.75" customHeight="1" thickBot="1" thickTop="1">
      <c r="A272" s="91"/>
      <c r="B272" s="91"/>
      <c r="C272" s="91"/>
      <c r="D272" s="92" t="s">
        <v>149</v>
      </c>
      <c r="E272" s="30">
        <f aca="true" t="shared" si="6" ref="E272:K272">SUM(E264:E270)</f>
        <v>1540</v>
      </c>
      <c r="F272" s="30">
        <f t="shared" si="6"/>
        <v>1540</v>
      </c>
      <c r="G272" s="30">
        <f t="shared" si="6"/>
        <v>1059.7</v>
      </c>
      <c r="H272" s="224">
        <f t="shared" si="6"/>
        <v>1540</v>
      </c>
      <c r="I272" s="224">
        <f t="shared" si="6"/>
        <v>2240</v>
      </c>
      <c r="J272" s="224">
        <f t="shared" si="6"/>
        <v>2240</v>
      </c>
      <c r="K272" s="224">
        <f t="shared" si="6"/>
        <v>2240</v>
      </c>
    </row>
    <row r="273" spans="1:11" ht="15" customHeight="1">
      <c r="A273" s="85"/>
      <c r="B273" s="85"/>
      <c r="C273" s="85"/>
      <c r="D273" s="55"/>
      <c r="E273" s="25"/>
      <c r="F273" s="25"/>
      <c r="G273" s="25"/>
      <c r="H273" s="219"/>
      <c r="I273" s="219"/>
      <c r="J273" s="219"/>
      <c r="K273" s="219"/>
    </row>
    <row r="274" spans="1:11" ht="4.5" customHeight="1" hidden="1">
      <c r="A274" s="85"/>
      <c r="B274" s="85"/>
      <c r="C274" s="85"/>
      <c r="D274" s="55"/>
      <c r="E274" s="25"/>
      <c r="F274" s="25"/>
      <c r="G274" s="25"/>
      <c r="H274" s="219"/>
      <c r="I274" s="219"/>
      <c r="J274" s="219"/>
      <c r="K274" s="219"/>
    </row>
    <row r="275" spans="1:11" ht="15" customHeight="1" hidden="1">
      <c r="A275" s="85"/>
      <c r="B275" s="85"/>
      <c r="C275" s="85"/>
      <c r="D275" s="55"/>
      <c r="E275" s="25"/>
      <c r="F275" s="25"/>
      <c r="G275" s="25"/>
      <c r="H275" s="219"/>
      <c r="I275" s="219"/>
      <c r="J275" s="219"/>
      <c r="K275" s="219"/>
    </row>
    <row r="276" spans="1:11" ht="15" customHeight="1" thickBot="1">
      <c r="A276" s="85"/>
      <c r="B276" s="85"/>
      <c r="C276" s="85"/>
      <c r="D276" s="55"/>
      <c r="E276" s="25"/>
      <c r="F276" s="25"/>
      <c r="G276" s="25"/>
      <c r="H276" s="219"/>
      <c r="I276" s="219"/>
      <c r="J276" s="219"/>
      <c r="K276" s="219"/>
    </row>
    <row r="277" spans="1:11" ht="15.75">
      <c r="A277" s="57" t="s">
        <v>3</v>
      </c>
      <c r="B277" s="57" t="s">
        <v>459</v>
      </c>
      <c r="C277" s="57" t="s">
        <v>460</v>
      </c>
      <c r="D277" s="58" t="s">
        <v>4</v>
      </c>
      <c r="E277" s="15" t="s">
        <v>5</v>
      </c>
      <c r="F277" s="15" t="s">
        <v>5</v>
      </c>
      <c r="G277" s="15" t="s">
        <v>1</v>
      </c>
      <c r="H277" s="213" t="s">
        <v>379</v>
      </c>
      <c r="I277" s="213" t="s">
        <v>5</v>
      </c>
      <c r="J277" s="213" t="s">
        <v>5</v>
      </c>
      <c r="K277" s="213" t="s">
        <v>5</v>
      </c>
    </row>
    <row r="278" spans="1:11" ht="15.75" customHeight="1" thickBot="1">
      <c r="A278" s="59"/>
      <c r="B278" s="59"/>
      <c r="C278" s="59"/>
      <c r="D278" s="60"/>
      <c r="E278" s="16" t="s">
        <v>6</v>
      </c>
      <c r="F278" s="16" t="s">
        <v>7</v>
      </c>
      <c r="G278" s="17" t="s">
        <v>8</v>
      </c>
      <c r="H278" s="214" t="s">
        <v>380</v>
      </c>
      <c r="I278" s="214" t="s">
        <v>381</v>
      </c>
      <c r="J278" s="214" t="s">
        <v>382</v>
      </c>
      <c r="K278" s="214" t="s">
        <v>383</v>
      </c>
    </row>
    <row r="279" spans="1:11" ht="15.75" customHeight="1" thickTop="1">
      <c r="A279" s="95">
        <v>110</v>
      </c>
      <c r="B279" s="87"/>
      <c r="C279" s="87"/>
      <c r="D279" s="87" t="s">
        <v>150</v>
      </c>
      <c r="E279" s="18"/>
      <c r="F279" s="18"/>
      <c r="G279" s="18"/>
      <c r="H279" s="215"/>
      <c r="I279" s="215"/>
      <c r="J279" s="215"/>
      <c r="K279" s="215"/>
    </row>
    <row r="280" spans="1:11" ht="15.75">
      <c r="A280" s="95"/>
      <c r="B280" s="87"/>
      <c r="C280" s="87"/>
      <c r="D280" s="87"/>
      <c r="E280" s="18"/>
      <c r="F280" s="18"/>
      <c r="G280" s="18"/>
      <c r="H280" s="215"/>
      <c r="I280" s="215"/>
      <c r="J280" s="215"/>
      <c r="K280" s="215"/>
    </row>
    <row r="281" spans="1:11" ht="15">
      <c r="A281" s="63"/>
      <c r="B281" s="63"/>
      <c r="C281" s="63">
        <v>1111</v>
      </c>
      <c r="D281" s="63" t="s">
        <v>151</v>
      </c>
      <c r="E281" s="28">
        <v>41500</v>
      </c>
      <c r="F281" s="28">
        <v>41500</v>
      </c>
      <c r="G281" s="28">
        <v>29732</v>
      </c>
      <c r="H281" s="222">
        <v>44000</v>
      </c>
      <c r="I281" s="222">
        <v>48000</v>
      </c>
      <c r="J281" s="222">
        <v>48000</v>
      </c>
      <c r="K281" s="222">
        <v>48000</v>
      </c>
    </row>
    <row r="282" spans="1:11" ht="15">
      <c r="A282" s="63"/>
      <c r="B282" s="63"/>
      <c r="C282" s="63">
        <v>1112</v>
      </c>
      <c r="D282" s="63" t="s">
        <v>152</v>
      </c>
      <c r="E282" s="27">
        <v>9800</v>
      </c>
      <c r="F282" s="27">
        <v>9800</v>
      </c>
      <c r="G282" s="27">
        <v>6772.9</v>
      </c>
      <c r="H282" s="221">
        <v>7500</v>
      </c>
      <c r="I282" s="221">
        <v>6000</v>
      </c>
      <c r="J282" s="221">
        <v>6000</v>
      </c>
      <c r="K282" s="221">
        <v>5500</v>
      </c>
    </row>
    <row r="283" spans="1:11" ht="15">
      <c r="A283" s="63"/>
      <c r="B283" s="63"/>
      <c r="C283" s="63">
        <v>1113</v>
      </c>
      <c r="D283" s="63" t="s">
        <v>153</v>
      </c>
      <c r="E283" s="27">
        <v>4500</v>
      </c>
      <c r="F283" s="27">
        <v>4500</v>
      </c>
      <c r="G283" s="27">
        <v>3220.4</v>
      </c>
      <c r="H283" s="221">
        <v>4200</v>
      </c>
      <c r="I283" s="221">
        <v>4700</v>
      </c>
      <c r="J283" s="221">
        <v>4700</v>
      </c>
      <c r="K283" s="221">
        <v>4200</v>
      </c>
    </row>
    <row r="284" spans="1:11" ht="15">
      <c r="A284" s="63"/>
      <c r="B284" s="63"/>
      <c r="C284" s="63">
        <v>1121</v>
      </c>
      <c r="D284" s="63" t="s">
        <v>154</v>
      </c>
      <c r="E284" s="27">
        <v>42500</v>
      </c>
      <c r="F284" s="27">
        <v>42500</v>
      </c>
      <c r="G284" s="28">
        <v>34940.3</v>
      </c>
      <c r="H284" s="222">
        <v>44500</v>
      </c>
      <c r="I284" s="222">
        <v>45000</v>
      </c>
      <c r="J284" s="222">
        <v>45000</v>
      </c>
      <c r="K284" s="222">
        <v>44000</v>
      </c>
    </row>
    <row r="285" spans="1:11" ht="15">
      <c r="A285" s="63"/>
      <c r="B285" s="63"/>
      <c r="C285" s="63">
        <v>1122</v>
      </c>
      <c r="D285" s="63" t="s">
        <v>155</v>
      </c>
      <c r="E285" s="28">
        <v>10000</v>
      </c>
      <c r="F285" s="28">
        <v>8043</v>
      </c>
      <c r="G285" s="28">
        <v>8042.5</v>
      </c>
      <c r="H285" s="222">
        <v>8043</v>
      </c>
      <c r="I285" s="222">
        <v>10000</v>
      </c>
      <c r="J285" s="222">
        <v>10000</v>
      </c>
      <c r="K285" s="222">
        <v>10000</v>
      </c>
    </row>
    <row r="286" spans="1:11" ht="15">
      <c r="A286" s="63"/>
      <c r="B286" s="63"/>
      <c r="C286" s="63">
        <v>1211</v>
      </c>
      <c r="D286" s="63" t="s">
        <v>156</v>
      </c>
      <c r="E286" s="28">
        <v>98500</v>
      </c>
      <c r="F286" s="28">
        <v>98500</v>
      </c>
      <c r="G286" s="28">
        <v>57848.6</v>
      </c>
      <c r="H286" s="222">
        <v>93000</v>
      </c>
      <c r="I286" s="222">
        <v>102000</v>
      </c>
      <c r="J286" s="222">
        <v>102000</v>
      </c>
      <c r="K286" s="222">
        <v>103000</v>
      </c>
    </row>
    <row r="287" spans="1:11" ht="15">
      <c r="A287" s="63"/>
      <c r="B287" s="63"/>
      <c r="C287" s="63">
        <v>1340</v>
      </c>
      <c r="D287" s="63" t="s">
        <v>157</v>
      </c>
      <c r="E287" s="28">
        <v>10300</v>
      </c>
      <c r="F287" s="28">
        <v>10300</v>
      </c>
      <c r="G287" s="34">
        <v>9644.5</v>
      </c>
      <c r="H287" s="226">
        <v>10300</v>
      </c>
      <c r="I287" s="226">
        <v>10300</v>
      </c>
      <c r="J287" s="226">
        <v>10300</v>
      </c>
      <c r="K287" s="226">
        <v>10300</v>
      </c>
    </row>
    <row r="288" spans="1:11" ht="15">
      <c r="A288" s="63"/>
      <c r="B288" s="63"/>
      <c r="C288" s="63">
        <v>1341</v>
      </c>
      <c r="D288" s="63" t="s">
        <v>158</v>
      </c>
      <c r="E288" s="34">
        <v>950</v>
      </c>
      <c r="F288" s="34">
        <v>950</v>
      </c>
      <c r="G288" s="34">
        <v>907.7</v>
      </c>
      <c r="H288" s="226">
        <v>950</v>
      </c>
      <c r="I288" s="226">
        <v>950</v>
      </c>
      <c r="J288" s="226">
        <v>950</v>
      </c>
      <c r="K288" s="226">
        <v>950</v>
      </c>
    </row>
    <row r="289" spans="1:11" ht="15" customHeight="1">
      <c r="A289" s="86"/>
      <c r="B289" s="87"/>
      <c r="C289" s="96">
        <v>1342</v>
      </c>
      <c r="D289" s="96" t="s">
        <v>159</v>
      </c>
      <c r="E289" s="18">
        <v>50</v>
      </c>
      <c r="F289" s="18">
        <v>50</v>
      </c>
      <c r="G289" s="18">
        <v>36.4</v>
      </c>
      <c r="H289" s="215">
        <v>65</v>
      </c>
      <c r="I289" s="215">
        <v>50</v>
      </c>
      <c r="J289" s="215">
        <v>50</v>
      </c>
      <c r="K289" s="215">
        <v>50</v>
      </c>
    </row>
    <row r="290" spans="1:11" ht="15">
      <c r="A290" s="97"/>
      <c r="B290" s="96"/>
      <c r="C290" s="96">
        <v>1343</v>
      </c>
      <c r="D290" s="96" t="s">
        <v>160</v>
      </c>
      <c r="E290" s="18">
        <v>900</v>
      </c>
      <c r="F290" s="18">
        <v>900</v>
      </c>
      <c r="G290" s="18">
        <v>1019</v>
      </c>
      <c r="H290" s="215">
        <v>1200</v>
      </c>
      <c r="I290" s="215">
        <v>1100</v>
      </c>
      <c r="J290" s="215">
        <v>1100</v>
      </c>
      <c r="K290" s="215">
        <v>1100</v>
      </c>
    </row>
    <row r="291" spans="1:11" ht="15">
      <c r="A291" s="82"/>
      <c r="B291" s="63"/>
      <c r="C291" s="63">
        <v>1345</v>
      </c>
      <c r="D291" s="63" t="s">
        <v>161</v>
      </c>
      <c r="E291" s="27">
        <v>130</v>
      </c>
      <c r="F291" s="27">
        <v>130</v>
      </c>
      <c r="G291" s="27">
        <v>130.9</v>
      </c>
      <c r="H291" s="221">
        <v>220</v>
      </c>
      <c r="I291" s="221">
        <v>200</v>
      </c>
      <c r="J291" s="221">
        <v>200</v>
      </c>
      <c r="K291" s="221">
        <v>200</v>
      </c>
    </row>
    <row r="292" spans="1:11" ht="15">
      <c r="A292" s="63"/>
      <c r="B292" s="63"/>
      <c r="C292" s="63">
        <v>1347</v>
      </c>
      <c r="D292" s="63" t="s">
        <v>162</v>
      </c>
      <c r="E292" s="34">
        <v>6500</v>
      </c>
      <c r="F292" s="34">
        <v>232</v>
      </c>
      <c r="G292" s="34">
        <v>226.9</v>
      </c>
      <c r="H292" s="226">
        <v>227</v>
      </c>
      <c r="I292" s="226">
        <v>0</v>
      </c>
      <c r="J292" s="226">
        <v>0</v>
      </c>
      <c r="K292" s="226">
        <v>0</v>
      </c>
    </row>
    <row r="293" spans="1:11" ht="15" hidden="1">
      <c r="A293" s="63"/>
      <c r="B293" s="63"/>
      <c r="C293" s="63">
        <v>1349</v>
      </c>
      <c r="D293" s="63" t="s">
        <v>163</v>
      </c>
      <c r="E293" s="28"/>
      <c r="F293" s="28"/>
      <c r="G293" s="28"/>
      <c r="H293" s="222"/>
      <c r="I293" s="222"/>
      <c r="J293" s="222"/>
      <c r="K293" s="222"/>
    </row>
    <row r="294" spans="1:11" ht="15">
      <c r="A294" s="63"/>
      <c r="B294" s="63"/>
      <c r="C294" s="63">
        <v>1351.5</v>
      </c>
      <c r="D294" s="63" t="s">
        <v>423</v>
      </c>
      <c r="E294" s="28">
        <v>350</v>
      </c>
      <c r="F294" s="28">
        <f>350+7480</f>
        <v>7830</v>
      </c>
      <c r="G294" s="28">
        <f>727.1+9629.4</f>
        <v>10356.5</v>
      </c>
      <c r="H294" s="222">
        <v>15000</v>
      </c>
      <c r="I294" s="222">
        <f>18000+500</f>
        <v>18500</v>
      </c>
      <c r="J294" s="222">
        <v>16000</v>
      </c>
      <c r="K294" s="222">
        <v>2000</v>
      </c>
    </row>
    <row r="295" spans="1:11" ht="15">
      <c r="A295" s="63"/>
      <c r="B295" s="63"/>
      <c r="C295" s="63">
        <v>1361</v>
      </c>
      <c r="D295" s="63" t="s">
        <v>164</v>
      </c>
      <c r="E295" s="34">
        <v>500</v>
      </c>
      <c r="F295" s="34">
        <v>0</v>
      </c>
      <c r="G295" s="34">
        <v>-567.2</v>
      </c>
      <c r="H295" s="226">
        <v>-567.2</v>
      </c>
      <c r="I295" s="226">
        <v>0</v>
      </c>
      <c r="J295" s="226">
        <v>0</v>
      </c>
      <c r="K295" s="226">
        <v>0</v>
      </c>
    </row>
    <row r="296" spans="1:11" ht="15">
      <c r="A296" s="63"/>
      <c r="B296" s="63"/>
      <c r="C296" s="63">
        <v>1511</v>
      </c>
      <c r="D296" s="63" t="s">
        <v>165</v>
      </c>
      <c r="E296" s="19">
        <v>21900</v>
      </c>
      <c r="F296" s="19">
        <v>21900</v>
      </c>
      <c r="G296" s="19">
        <v>15175.1</v>
      </c>
      <c r="H296" s="208">
        <v>21500</v>
      </c>
      <c r="I296" s="208">
        <v>21500</v>
      </c>
      <c r="J296" s="208">
        <v>21500</v>
      </c>
      <c r="K296" s="208">
        <v>21500</v>
      </c>
    </row>
    <row r="297" spans="1:11" ht="15" customHeight="1" hidden="1">
      <c r="A297" s="63"/>
      <c r="B297" s="63"/>
      <c r="C297" s="63">
        <v>2460</v>
      </c>
      <c r="D297" s="63" t="s">
        <v>166</v>
      </c>
      <c r="E297" s="19"/>
      <c r="F297" s="19"/>
      <c r="G297" s="19"/>
      <c r="H297" s="208"/>
      <c r="I297" s="208"/>
      <c r="J297" s="208"/>
      <c r="K297" s="208"/>
    </row>
    <row r="298" spans="1:11" ht="15">
      <c r="A298" s="63"/>
      <c r="B298" s="63"/>
      <c r="C298" s="63">
        <v>4112</v>
      </c>
      <c r="D298" s="63" t="s">
        <v>167</v>
      </c>
      <c r="E298" s="19">
        <v>37927.7</v>
      </c>
      <c r="F298" s="19">
        <v>37918.2</v>
      </c>
      <c r="G298" s="19">
        <v>25278.8</v>
      </c>
      <c r="H298" s="208">
        <v>37918.2</v>
      </c>
      <c r="I298" s="208">
        <v>34000</v>
      </c>
      <c r="J298" s="208">
        <v>34000</v>
      </c>
      <c r="K298" s="208">
        <v>34000</v>
      </c>
    </row>
    <row r="299" spans="1:11" ht="15" hidden="1">
      <c r="A299" s="63"/>
      <c r="B299" s="63">
        <v>6171</v>
      </c>
      <c r="C299" s="63">
        <v>2212</v>
      </c>
      <c r="D299" s="63" t="s">
        <v>168</v>
      </c>
      <c r="E299" s="19">
        <v>0</v>
      </c>
      <c r="F299" s="19">
        <v>0</v>
      </c>
      <c r="G299" s="19"/>
      <c r="H299" s="208"/>
      <c r="I299" s="208"/>
      <c r="J299" s="208"/>
      <c r="K299" s="208"/>
    </row>
    <row r="300" spans="1:11" ht="15">
      <c r="A300" s="63"/>
      <c r="B300" s="63"/>
      <c r="C300" s="63">
        <v>4132</v>
      </c>
      <c r="D300" s="63" t="s">
        <v>169</v>
      </c>
      <c r="E300" s="19">
        <v>0</v>
      </c>
      <c r="F300" s="19">
        <v>0</v>
      </c>
      <c r="G300" s="19">
        <v>45.6</v>
      </c>
      <c r="H300" s="208">
        <v>45.6</v>
      </c>
      <c r="I300" s="208">
        <v>0</v>
      </c>
      <c r="J300" s="208">
        <v>0</v>
      </c>
      <c r="K300" s="208">
        <v>0</v>
      </c>
    </row>
    <row r="301" spans="1:11" ht="15" hidden="1">
      <c r="A301" s="63"/>
      <c r="B301" s="63">
        <v>6171</v>
      </c>
      <c r="C301" s="63">
        <v>2328</v>
      </c>
      <c r="D301" s="63" t="s">
        <v>170</v>
      </c>
      <c r="E301" s="19">
        <v>0</v>
      </c>
      <c r="F301" s="19">
        <v>0</v>
      </c>
      <c r="G301" s="19">
        <v>0</v>
      </c>
      <c r="H301" s="208">
        <v>0</v>
      </c>
      <c r="I301" s="208">
        <v>0</v>
      </c>
      <c r="J301" s="208">
        <v>0</v>
      </c>
      <c r="K301" s="208">
        <v>0</v>
      </c>
    </row>
    <row r="302" spans="1:11" ht="15">
      <c r="A302" s="63"/>
      <c r="B302" s="63">
        <v>6310</v>
      </c>
      <c r="C302" s="63">
        <v>2141</v>
      </c>
      <c r="D302" s="63" t="s">
        <v>171</v>
      </c>
      <c r="E302" s="19">
        <v>300.3</v>
      </c>
      <c r="F302" s="19">
        <v>300.3</v>
      </c>
      <c r="G302" s="19">
        <v>480.4</v>
      </c>
      <c r="H302" s="208">
        <v>750</v>
      </c>
      <c r="I302" s="208">
        <v>300</v>
      </c>
      <c r="J302" s="208">
        <v>150</v>
      </c>
      <c r="K302" s="208">
        <v>150</v>
      </c>
    </row>
    <row r="303" spans="1:11" ht="15">
      <c r="A303" s="63"/>
      <c r="B303" s="63">
        <v>6310</v>
      </c>
      <c r="C303" s="63">
        <v>2142</v>
      </c>
      <c r="D303" s="63" t="s">
        <v>172</v>
      </c>
      <c r="E303" s="35">
        <v>0</v>
      </c>
      <c r="F303" s="35">
        <v>0</v>
      </c>
      <c r="G303" s="19">
        <v>0</v>
      </c>
      <c r="H303" s="208">
        <v>4338.8</v>
      </c>
      <c r="I303" s="208">
        <v>0</v>
      </c>
      <c r="J303" s="208">
        <v>0</v>
      </c>
      <c r="K303" s="208">
        <v>0</v>
      </c>
    </row>
    <row r="304" spans="1:11" ht="15" hidden="1">
      <c r="A304" s="63"/>
      <c r="B304" s="63">
        <v>3611</v>
      </c>
      <c r="C304" s="63">
        <v>2210</v>
      </c>
      <c r="D304" s="63" t="s">
        <v>173</v>
      </c>
      <c r="E304" s="35"/>
      <c r="F304" s="35"/>
      <c r="G304" s="19"/>
      <c r="H304" s="208"/>
      <c r="I304" s="208"/>
      <c r="J304" s="208"/>
      <c r="K304" s="208"/>
    </row>
    <row r="305" spans="1:11" ht="15" hidden="1">
      <c r="A305" s="63"/>
      <c r="B305" s="63">
        <v>6399</v>
      </c>
      <c r="C305" s="63">
        <v>2329</v>
      </c>
      <c r="D305" s="63" t="s">
        <v>174</v>
      </c>
      <c r="E305" s="35"/>
      <c r="F305" s="35"/>
      <c r="G305" s="19"/>
      <c r="H305" s="208"/>
      <c r="I305" s="208"/>
      <c r="J305" s="208"/>
      <c r="K305" s="208"/>
    </row>
    <row r="306" spans="1:11" ht="15">
      <c r="A306" s="63"/>
      <c r="B306" s="63">
        <v>6409</v>
      </c>
      <c r="C306" s="63">
        <v>2328</v>
      </c>
      <c r="D306" s="63" t="s">
        <v>175</v>
      </c>
      <c r="E306" s="35">
        <v>0</v>
      </c>
      <c r="F306" s="35">
        <v>0</v>
      </c>
      <c r="G306" s="19">
        <v>4.9</v>
      </c>
      <c r="H306" s="208">
        <v>4.9</v>
      </c>
      <c r="I306" s="208">
        <v>0</v>
      </c>
      <c r="J306" s="208">
        <v>0</v>
      </c>
      <c r="K306" s="208">
        <v>0</v>
      </c>
    </row>
    <row r="307" spans="1:11" ht="15.75" customHeight="1" thickBot="1">
      <c r="A307" s="89"/>
      <c r="B307" s="89"/>
      <c r="C307" s="89"/>
      <c r="D307" s="89"/>
      <c r="E307" s="36"/>
      <c r="F307" s="36"/>
      <c r="G307" s="36"/>
      <c r="H307" s="227"/>
      <c r="I307" s="227"/>
      <c r="J307" s="227"/>
      <c r="K307" s="227"/>
    </row>
    <row r="308" spans="1:11" s="3" customFormat="1" ht="21.75" customHeight="1" thickBot="1" thickTop="1">
      <c r="A308" s="91"/>
      <c r="B308" s="91"/>
      <c r="C308" s="91"/>
      <c r="D308" s="92" t="s">
        <v>176</v>
      </c>
      <c r="E308" s="30">
        <f aca="true" t="shared" si="7" ref="E308:K308">SUM(E281:E307)</f>
        <v>286608</v>
      </c>
      <c r="F308" s="30">
        <f t="shared" si="7"/>
        <v>285353.5</v>
      </c>
      <c r="G308" s="30">
        <f t="shared" si="7"/>
        <v>203296.19999999998</v>
      </c>
      <c r="H308" s="224">
        <f t="shared" si="7"/>
        <v>293195.3</v>
      </c>
      <c r="I308" s="224">
        <f t="shared" si="7"/>
        <v>302600</v>
      </c>
      <c r="J308" s="224">
        <f t="shared" si="7"/>
        <v>299950</v>
      </c>
      <c r="K308" s="224">
        <f t="shared" si="7"/>
        <v>284950</v>
      </c>
    </row>
    <row r="309" spans="1:11" ht="15" customHeight="1">
      <c r="A309" s="85"/>
      <c r="B309" s="85"/>
      <c r="C309" s="85"/>
      <c r="D309" s="55"/>
      <c r="E309" s="25"/>
      <c r="F309" s="25"/>
      <c r="G309" s="25"/>
      <c r="H309" s="219"/>
      <c r="I309" s="219"/>
      <c r="J309" s="219"/>
      <c r="K309" s="219"/>
    </row>
    <row r="310" spans="1:11" ht="5.25" customHeight="1">
      <c r="A310" s="68"/>
      <c r="B310" s="85"/>
      <c r="C310" s="85"/>
      <c r="D310" s="85"/>
      <c r="E310" s="37"/>
      <c r="F310" s="37"/>
      <c r="G310" s="37"/>
      <c r="H310" s="228"/>
      <c r="I310" s="228"/>
      <c r="J310" s="228"/>
      <c r="K310" s="228"/>
    </row>
    <row r="311" spans="1:11" ht="15" hidden="1">
      <c r="A311" s="68"/>
      <c r="B311" s="85"/>
      <c r="C311" s="85"/>
      <c r="D311" s="85"/>
      <c r="E311" s="37"/>
      <c r="F311" s="37"/>
      <c r="G311" s="37"/>
      <c r="H311" s="228"/>
      <c r="I311" s="228"/>
      <c r="J311" s="228"/>
      <c r="K311" s="228"/>
    </row>
    <row r="312" spans="1:11" ht="15" customHeight="1" thickBot="1">
      <c r="A312" s="68"/>
      <c r="B312" s="85"/>
      <c r="C312" s="85"/>
      <c r="D312" s="85"/>
      <c r="E312" s="37"/>
      <c r="F312" s="37"/>
      <c r="G312" s="37"/>
      <c r="H312" s="228"/>
      <c r="I312" s="228"/>
      <c r="J312" s="228"/>
      <c r="K312" s="228"/>
    </row>
    <row r="313" spans="1:11" ht="15.75">
      <c r="A313" s="57" t="s">
        <v>3</v>
      </c>
      <c r="B313" s="57" t="s">
        <v>459</v>
      </c>
      <c r="C313" s="57" t="s">
        <v>460</v>
      </c>
      <c r="D313" s="58" t="s">
        <v>4</v>
      </c>
      <c r="E313" s="15" t="s">
        <v>5</v>
      </c>
      <c r="F313" s="15" t="s">
        <v>5</v>
      </c>
      <c r="G313" s="15" t="s">
        <v>1</v>
      </c>
      <c r="H313" s="213" t="s">
        <v>379</v>
      </c>
      <c r="I313" s="213" t="s">
        <v>5</v>
      </c>
      <c r="J313" s="213" t="s">
        <v>5</v>
      </c>
      <c r="K313" s="213" t="s">
        <v>5</v>
      </c>
    </row>
    <row r="314" spans="1:11" ht="15.75" customHeight="1" thickBot="1">
      <c r="A314" s="59"/>
      <c r="B314" s="59"/>
      <c r="C314" s="59"/>
      <c r="D314" s="60"/>
      <c r="E314" s="16" t="s">
        <v>6</v>
      </c>
      <c r="F314" s="16" t="s">
        <v>7</v>
      </c>
      <c r="G314" s="17" t="s">
        <v>8</v>
      </c>
      <c r="H314" s="214" t="s">
        <v>380</v>
      </c>
      <c r="I314" s="214" t="s">
        <v>381</v>
      </c>
      <c r="J314" s="214" t="s">
        <v>382</v>
      </c>
      <c r="K314" s="214" t="s">
        <v>383</v>
      </c>
    </row>
    <row r="315" spans="1:11" ht="16.5" customHeight="1" thickTop="1">
      <c r="A315" s="61">
        <v>120</v>
      </c>
      <c r="B315" s="61"/>
      <c r="C315" s="61"/>
      <c r="D315" s="87" t="s">
        <v>177</v>
      </c>
      <c r="E315" s="18"/>
      <c r="F315" s="18"/>
      <c r="G315" s="18"/>
      <c r="H315" s="215"/>
      <c r="I315" s="215"/>
      <c r="J315" s="215"/>
      <c r="K315" s="215"/>
    </row>
    <row r="316" spans="1:11" ht="15.75">
      <c r="A316" s="87"/>
      <c r="B316" s="87"/>
      <c r="C316" s="87"/>
      <c r="D316" s="87"/>
      <c r="E316" s="19"/>
      <c r="F316" s="19"/>
      <c r="G316" s="19"/>
      <c r="H316" s="208"/>
      <c r="I316" s="208"/>
      <c r="J316" s="208"/>
      <c r="K316" s="208"/>
    </row>
    <row r="317" spans="1:11" ht="15">
      <c r="A317" s="63"/>
      <c r="B317" s="63">
        <v>2219</v>
      </c>
      <c r="C317" s="63">
        <v>2133</v>
      </c>
      <c r="D317" s="63" t="s">
        <v>178</v>
      </c>
      <c r="E317" s="38">
        <v>100</v>
      </c>
      <c r="F317" s="38">
        <v>100</v>
      </c>
      <c r="G317" s="38">
        <v>77.5</v>
      </c>
      <c r="H317" s="229">
        <v>77.5</v>
      </c>
      <c r="I317" s="229">
        <v>0</v>
      </c>
      <c r="J317" s="229">
        <v>0</v>
      </c>
      <c r="K317" s="229">
        <v>0</v>
      </c>
    </row>
    <row r="318" spans="1:11" ht="15">
      <c r="A318" s="63"/>
      <c r="B318" s="63">
        <v>3612</v>
      </c>
      <c r="C318" s="63">
        <v>2111</v>
      </c>
      <c r="D318" s="63" t="s">
        <v>179</v>
      </c>
      <c r="E318" s="38">
        <v>4000</v>
      </c>
      <c r="F318" s="38">
        <v>4000</v>
      </c>
      <c r="G318" s="38">
        <v>2929.9</v>
      </c>
      <c r="H318" s="229">
        <v>4000</v>
      </c>
      <c r="I318" s="229">
        <v>4000</v>
      </c>
      <c r="J318" s="229">
        <v>4000</v>
      </c>
      <c r="K318" s="229">
        <v>4000</v>
      </c>
    </row>
    <row r="319" spans="1:11" ht="15">
      <c r="A319" s="63"/>
      <c r="B319" s="63">
        <v>3612</v>
      </c>
      <c r="C319" s="63">
        <v>2132</v>
      </c>
      <c r="D319" s="63" t="s">
        <v>180</v>
      </c>
      <c r="E319" s="38">
        <v>8600</v>
      </c>
      <c r="F319" s="38">
        <v>8600</v>
      </c>
      <c r="G319" s="38">
        <v>5974.3</v>
      </c>
      <c r="H319" s="229">
        <v>8600</v>
      </c>
      <c r="I319" s="229">
        <v>8600</v>
      </c>
      <c r="J319" s="229">
        <v>8600</v>
      </c>
      <c r="K319" s="229">
        <v>8600</v>
      </c>
    </row>
    <row r="320" spans="1:11" ht="15" hidden="1">
      <c r="A320" s="63"/>
      <c r="B320" s="63">
        <v>3612</v>
      </c>
      <c r="C320" s="63">
        <v>2322</v>
      </c>
      <c r="D320" s="63" t="s">
        <v>141</v>
      </c>
      <c r="E320" s="38">
        <v>0</v>
      </c>
      <c r="F320" s="38">
        <v>0</v>
      </c>
      <c r="G320" s="38">
        <v>10</v>
      </c>
      <c r="H320" s="229">
        <v>0</v>
      </c>
      <c r="I320" s="229">
        <v>0</v>
      </c>
      <c r="J320" s="229">
        <v>0</v>
      </c>
      <c r="K320" s="229">
        <v>0</v>
      </c>
    </row>
    <row r="321" spans="1:11" ht="15">
      <c r="A321" s="63"/>
      <c r="B321" s="63">
        <v>3612</v>
      </c>
      <c r="C321" s="63">
        <v>2324</v>
      </c>
      <c r="D321" s="63" t="s">
        <v>181</v>
      </c>
      <c r="E321" s="19">
        <v>0</v>
      </c>
      <c r="F321" s="19">
        <v>540</v>
      </c>
      <c r="G321" s="19">
        <v>815.6</v>
      </c>
      <c r="H321" s="217">
        <v>815.6</v>
      </c>
      <c r="I321" s="217">
        <v>0</v>
      </c>
      <c r="J321" s="217">
        <v>0</v>
      </c>
      <c r="K321" s="217">
        <v>0</v>
      </c>
    </row>
    <row r="322" spans="1:11" ht="15" hidden="1">
      <c r="A322" s="63"/>
      <c r="B322" s="63">
        <v>3612</v>
      </c>
      <c r="C322" s="63">
        <v>2329</v>
      </c>
      <c r="D322" s="63" t="s">
        <v>182</v>
      </c>
      <c r="E322" s="19">
        <v>0</v>
      </c>
      <c r="F322" s="19">
        <v>0</v>
      </c>
      <c r="G322" s="19"/>
      <c r="H322" s="208"/>
      <c r="I322" s="208"/>
      <c r="J322" s="208"/>
      <c r="K322" s="208"/>
    </row>
    <row r="323" spans="1:11" ht="15">
      <c r="A323" s="63"/>
      <c r="B323" s="63">
        <v>3612</v>
      </c>
      <c r="C323" s="63">
        <v>3112</v>
      </c>
      <c r="D323" s="63" t="s">
        <v>183</v>
      </c>
      <c r="E323" s="19">
        <v>1650</v>
      </c>
      <c r="F323" s="19">
        <v>1650</v>
      </c>
      <c r="G323" s="19">
        <v>329.8</v>
      </c>
      <c r="H323" s="217">
        <v>1129.8</v>
      </c>
      <c r="I323" s="217">
        <f>2130+2000</f>
        <v>4130</v>
      </c>
      <c r="J323" s="217">
        <v>750</v>
      </c>
      <c r="K323" s="217">
        <v>0</v>
      </c>
    </row>
    <row r="324" spans="1:11" ht="15">
      <c r="A324" s="63"/>
      <c r="B324" s="63">
        <v>3613</v>
      </c>
      <c r="C324" s="63">
        <v>2111</v>
      </c>
      <c r="D324" s="63" t="s">
        <v>184</v>
      </c>
      <c r="E324" s="38">
        <v>1950</v>
      </c>
      <c r="F324" s="38">
        <v>1950</v>
      </c>
      <c r="G324" s="38">
        <v>1162.3</v>
      </c>
      <c r="H324" s="229">
        <v>1950</v>
      </c>
      <c r="I324" s="229">
        <v>1950</v>
      </c>
      <c r="J324" s="229">
        <v>1950</v>
      </c>
      <c r="K324" s="229">
        <v>1950</v>
      </c>
    </row>
    <row r="325" spans="1:11" ht="15">
      <c r="A325" s="63"/>
      <c r="B325" s="63">
        <v>3613</v>
      </c>
      <c r="C325" s="63">
        <v>2132</v>
      </c>
      <c r="D325" s="63" t="s">
        <v>185</v>
      </c>
      <c r="E325" s="38">
        <v>4900</v>
      </c>
      <c r="F325" s="38">
        <v>4900</v>
      </c>
      <c r="G325" s="38">
        <v>3437.7</v>
      </c>
      <c r="H325" s="229">
        <v>4900</v>
      </c>
      <c r="I325" s="229">
        <v>4800</v>
      </c>
      <c r="J325" s="229">
        <v>4800</v>
      </c>
      <c r="K325" s="229">
        <v>4800</v>
      </c>
    </row>
    <row r="326" spans="1:11" ht="15" hidden="1">
      <c r="A326" s="64"/>
      <c r="B326" s="63">
        <v>3613</v>
      </c>
      <c r="C326" s="63">
        <v>2133</v>
      </c>
      <c r="D326" s="63" t="s">
        <v>186</v>
      </c>
      <c r="E326" s="19">
        <v>380</v>
      </c>
      <c r="F326" s="19">
        <v>380</v>
      </c>
      <c r="G326" s="19">
        <v>0</v>
      </c>
      <c r="H326" s="208">
        <v>0</v>
      </c>
      <c r="I326" s="208">
        <v>0</v>
      </c>
      <c r="J326" s="208">
        <v>0</v>
      </c>
      <c r="K326" s="208">
        <v>0</v>
      </c>
    </row>
    <row r="327" spans="1:11" ht="15">
      <c r="A327" s="64"/>
      <c r="B327" s="63">
        <v>3613</v>
      </c>
      <c r="C327" s="63">
        <v>2310</v>
      </c>
      <c r="D327" s="63" t="s">
        <v>187</v>
      </c>
      <c r="E327" s="19">
        <v>0</v>
      </c>
      <c r="F327" s="19">
        <v>0</v>
      </c>
      <c r="G327" s="19">
        <v>6.3</v>
      </c>
      <c r="H327" s="208">
        <v>6.3</v>
      </c>
      <c r="I327" s="208">
        <v>0</v>
      </c>
      <c r="J327" s="208">
        <v>0</v>
      </c>
      <c r="K327" s="208">
        <v>0</v>
      </c>
    </row>
    <row r="328" spans="1:11" ht="15">
      <c r="A328" s="64"/>
      <c r="B328" s="63">
        <v>3613</v>
      </c>
      <c r="C328" s="63">
        <v>2324</v>
      </c>
      <c r="D328" s="63" t="s">
        <v>188</v>
      </c>
      <c r="E328" s="19">
        <v>0</v>
      </c>
      <c r="F328" s="19">
        <v>0</v>
      </c>
      <c r="G328" s="19">
        <v>145.8</v>
      </c>
      <c r="H328" s="217">
        <v>145.8</v>
      </c>
      <c r="I328" s="217">
        <v>0</v>
      </c>
      <c r="J328" s="217">
        <v>0</v>
      </c>
      <c r="K328" s="217">
        <v>0</v>
      </c>
    </row>
    <row r="329" spans="1:11" ht="15">
      <c r="A329" s="64"/>
      <c r="B329" s="63">
        <v>3613</v>
      </c>
      <c r="C329" s="63">
        <v>3112</v>
      </c>
      <c r="D329" s="63" t="s">
        <v>189</v>
      </c>
      <c r="E329" s="19">
        <v>1100</v>
      </c>
      <c r="F329" s="19">
        <v>1100</v>
      </c>
      <c r="G329" s="19">
        <v>0</v>
      </c>
      <c r="H329" s="217">
        <v>1200</v>
      </c>
      <c r="I329" s="217">
        <v>1327</v>
      </c>
      <c r="J329" s="217">
        <v>0</v>
      </c>
      <c r="K329" s="217">
        <v>0</v>
      </c>
    </row>
    <row r="330" spans="1:11" ht="15">
      <c r="A330" s="64"/>
      <c r="B330" s="63">
        <v>3631</v>
      </c>
      <c r="C330" s="63">
        <v>2133</v>
      </c>
      <c r="D330" s="63" t="s">
        <v>190</v>
      </c>
      <c r="E330" s="19">
        <v>0</v>
      </c>
      <c r="F330" s="19">
        <v>0</v>
      </c>
      <c r="G330" s="19">
        <v>501.7</v>
      </c>
      <c r="H330" s="208">
        <v>601.7</v>
      </c>
      <c r="I330" s="208">
        <v>380</v>
      </c>
      <c r="J330" s="208">
        <v>380</v>
      </c>
      <c r="K330" s="208">
        <v>380</v>
      </c>
    </row>
    <row r="331" spans="1:11" ht="15">
      <c r="A331" s="64"/>
      <c r="B331" s="63">
        <v>3632</v>
      </c>
      <c r="C331" s="63">
        <v>2111</v>
      </c>
      <c r="D331" s="63" t="s">
        <v>191</v>
      </c>
      <c r="E331" s="19">
        <v>600</v>
      </c>
      <c r="F331" s="19">
        <v>600</v>
      </c>
      <c r="G331" s="19">
        <v>360.2</v>
      </c>
      <c r="H331" s="217">
        <v>400.2</v>
      </c>
      <c r="I331" s="217">
        <v>400</v>
      </c>
      <c r="J331" s="217">
        <v>400</v>
      </c>
      <c r="K331" s="217">
        <v>400</v>
      </c>
    </row>
    <row r="332" spans="1:11" ht="15">
      <c r="A332" s="64"/>
      <c r="B332" s="63">
        <v>3632</v>
      </c>
      <c r="C332" s="63">
        <v>2132</v>
      </c>
      <c r="D332" s="63" t="s">
        <v>192</v>
      </c>
      <c r="E332" s="19">
        <v>20</v>
      </c>
      <c r="F332" s="19">
        <v>20</v>
      </c>
      <c r="G332" s="19">
        <v>20</v>
      </c>
      <c r="H332" s="208">
        <v>20</v>
      </c>
      <c r="I332" s="208">
        <v>20</v>
      </c>
      <c r="J332" s="208">
        <v>20</v>
      </c>
      <c r="K332" s="208">
        <v>20</v>
      </c>
    </row>
    <row r="333" spans="1:11" ht="15">
      <c r="A333" s="64"/>
      <c r="B333" s="63">
        <v>3632</v>
      </c>
      <c r="C333" s="63">
        <v>2133</v>
      </c>
      <c r="D333" s="63" t="s">
        <v>193</v>
      </c>
      <c r="E333" s="19">
        <v>5</v>
      </c>
      <c r="F333" s="19">
        <v>5</v>
      </c>
      <c r="G333" s="19">
        <v>0</v>
      </c>
      <c r="H333" s="217">
        <v>5</v>
      </c>
      <c r="I333" s="217">
        <v>5</v>
      </c>
      <c r="J333" s="217">
        <v>5</v>
      </c>
      <c r="K333" s="217">
        <v>5</v>
      </c>
    </row>
    <row r="334" spans="1:11" ht="15">
      <c r="A334" s="64"/>
      <c r="B334" s="63">
        <v>3632</v>
      </c>
      <c r="C334" s="63">
        <v>2324</v>
      </c>
      <c r="D334" s="63" t="s">
        <v>194</v>
      </c>
      <c r="E334" s="19">
        <v>0</v>
      </c>
      <c r="F334" s="19">
        <v>0</v>
      </c>
      <c r="G334" s="19">
        <v>26.1</v>
      </c>
      <c r="H334" s="208">
        <v>26.1</v>
      </c>
      <c r="I334" s="208">
        <v>0</v>
      </c>
      <c r="J334" s="208">
        <v>0</v>
      </c>
      <c r="K334" s="208">
        <v>0</v>
      </c>
    </row>
    <row r="335" spans="1:11" ht="15">
      <c r="A335" s="64"/>
      <c r="B335" s="63">
        <v>3632</v>
      </c>
      <c r="C335" s="63">
        <v>2329</v>
      </c>
      <c r="D335" s="63" t="s">
        <v>195</v>
      </c>
      <c r="E335" s="19">
        <v>85</v>
      </c>
      <c r="F335" s="19">
        <v>85</v>
      </c>
      <c r="G335" s="19">
        <v>46.5</v>
      </c>
      <c r="H335" s="208">
        <v>57</v>
      </c>
      <c r="I335" s="217">
        <v>50</v>
      </c>
      <c r="J335" s="217">
        <v>50</v>
      </c>
      <c r="K335" s="217">
        <v>50</v>
      </c>
    </row>
    <row r="336" spans="1:11" ht="15">
      <c r="A336" s="64"/>
      <c r="B336" s="63">
        <v>3634</v>
      </c>
      <c r="C336" s="63">
        <v>2132</v>
      </c>
      <c r="D336" s="63" t="s">
        <v>196</v>
      </c>
      <c r="E336" s="19">
        <v>4202</v>
      </c>
      <c r="F336" s="19">
        <v>4202</v>
      </c>
      <c r="G336" s="19">
        <v>4202.3</v>
      </c>
      <c r="H336" s="208">
        <v>4202.3</v>
      </c>
      <c r="I336" s="208">
        <v>4171</v>
      </c>
      <c r="J336" s="208">
        <v>4171</v>
      </c>
      <c r="K336" s="208">
        <v>4171</v>
      </c>
    </row>
    <row r="337" spans="1:11" ht="15">
      <c r="A337" s="64"/>
      <c r="B337" s="63">
        <v>3636</v>
      </c>
      <c r="C337" s="63">
        <v>2131</v>
      </c>
      <c r="D337" s="63" t="s">
        <v>197</v>
      </c>
      <c r="E337" s="19">
        <v>0</v>
      </c>
      <c r="F337" s="19">
        <v>0</v>
      </c>
      <c r="G337" s="19">
        <v>0.1</v>
      </c>
      <c r="H337" s="208">
        <v>0.1</v>
      </c>
      <c r="I337" s="208">
        <v>0</v>
      </c>
      <c r="J337" s="208">
        <v>0</v>
      </c>
      <c r="K337" s="208">
        <v>0</v>
      </c>
    </row>
    <row r="338" spans="1:11" ht="15">
      <c r="A338" s="64"/>
      <c r="B338" s="63">
        <v>3639</v>
      </c>
      <c r="C338" s="63">
        <v>2119</v>
      </c>
      <c r="D338" s="63" t="s">
        <v>198</v>
      </c>
      <c r="E338" s="19">
        <v>200</v>
      </c>
      <c r="F338" s="19">
        <v>200</v>
      </c>
      <c r="G338" s="19">
        <v>44.7</v>
      </c>
      <c r="H338" s="208">
        <v>44.7</v>
      </c>
      <c r="I338" s="208">
        <v>100</v>
      </c>
      <c r="J338" s="208">
        <v>100</v>
      </c>
      <c r="K338" s="208">
        <v>100</v>
      </c>
    </row>
    <row r="339" spans="1:11" ht="15">
      <c r="A339" s="63"/>
      <c r="B339" s="63">
        <v>3639</v>
      </c>
      <c r="C339" s="63">
        <v>2131</v>
      </c>
      <c r="D339" s="63" t="s">
        <v>199</v>
      </c>
      <c r="E339" s="19">
        <v>1550</v>
      </c>
      <c r="F339" s="19">
        <v>1550</v>
      </c>
      <c r="G339" s="19">
        <v>1391.3</v>
      </c>
      <c r="H339" s="208">
        <v>1731.4</v>
      </c>
      <c r="I339" s="217">
        <v>1600</v>
      </c>
      <c r="J339" s="217">
        <v>1600</v>
      </c>
      <c r="K339" s="217">
        <v>1600</v>
      </c>
    </row>
    <row r="340" spans="1:11" ht="15">
      <c r="A340" s="63"/>
      <c r="B340" s="63">
        <v>3639</v>
      </c>
      <c r="C340" s="63">
        <v>2132</v>
      </c>
      <c r="D340" s="63" t="s">
        <v>200</v>
      </c>
      <c r="E340" s="19">
        <v>8</v>
      </c>
      <c r="F340" s="19">
        <v>8</v>
      </c>
      <c r="G340" s="19">
        <v>9.7</v>
      </c>
      <c r="H340" s="217">
        <v>9.7</v>
      </c>
      <c r="I340" s="217">
        <v>18</v>
      </c>
      <c r="J340" s="208">
        <v>18</v>
      </c>
      <c r="K340" s="208">
        <v>18</v>
      </c>
    </row>
    <row r="341" spans="1:11" ht="15" customHeight="1" hidden="1">
      <c r="A341" s="63"/>
      <c r="B341" s="63">
        <v>3639</v>
      </c>
      <c r="C341" s="63">
        <v>2212</v>
      </c>
      <c r="D341" s="63" t="s">
        <v>201</v>
      </c>
      <c r="E341" s="19">
        <v>0</v>
      </c>
      <c r="F341" s="19">
        <v>0</v>
      </c>
      <c r="G341" s="19">
        <v>150</v>
      </c>
      <c r="H341" s="208">
        <v>0</v>
      </c>
      <c r="I341" s="208">
        <v>0</v>
      </c>
      <c r="J341" s="208">
        <v>0</v>
      </c>
      <c r="K341" s="208">
        <v>0</v>
      </c>
    </row>
    <row r="342" spans="1:11" ht="15">
      <c r="A342" s="63"/>
      <c r="B342" s="63">
        <v>3639</v>
      </c>
      <c r="C342" s="63">
        <v>2324</v>
      </c>
      <c r="D342" s="63" t="s">
        <v>202</v>
      </c>
      <c r="E342" s="19">
        <v>269</v>
      </c>
      <c r="F342" s="19">
        <v>269</v>
      </c>
      <c r="G342" s="19">
        <v>56.4</v>
      </c>
      <c r="H342" s="208">
        <v>289</v>
      </c>
      <c r="I342" s="208">
        <v>110.1</v>
      </c>
      <c r="J342" s="208">
        <v>110.1</v>
      </c>
      <c r="K342" s="208">
        <v>110.1</v>
      </c>
    </row>
    <row r="343" spans="1:11" ht="15">
      <c r="A343" s="63"/>
      <c r="B343" s="63">
        <v>3639</v>
      </c>
      <c r="C343" s="63">
        <v>3111</v>
      </c>
      <c r="D343" s="63" t="s">
        <v>203</v>
      </c>
      <c r="E343" s="19">
        <v>6210</v>
      </c>
      <c r="F343" s="19">
        <v>6210</v>
      </c>
      <c r="G343" s="19">
        <v>490.3</v>
      </c>
      <c r="H343" s="208">
        <v>7051</v>
      </c>
      <c r="I343" s="217">
        <v>214</v>
      </c>
      <c r="J343" s="208">
        <v>200</v>
      </c>
      <c r="K343" s="208">
        <v>200</v>
      </c>
    </row>
    <row r="344" spans="1:11" ht="15" hidden="1">
      <c r="A344" s="63"/>
      <c r="B344" s="63">
        <v>3639</v>
      </c>
      <c r="C344" s="63">
        <v>3112</v>
      </c>
      <c r="D344" s="63" t="s">
        <v>204</v>
      </c>
      <c r="E344" s="19">
        <v>0</v>
      </c>
      <c r="F344" s="19">
        <v>0</v>
      </c>
      <c r="G344" s="19"/>
      <c r="H344" s="208"/>
      <c r="I344" s="208"/>
      <c r="J344" s="208"/>
      <c r="K344" s="208"/>
    </row>
    <row r="345" spans="1:11" ht="15" hidden="1">
      <c r="A345" s="63"/>
      <c r="B345" s="63">
        <v>3639</v>
      </c>
      <c r="C345" s="63">
        <v>3113</v>
      </c>
      <c r="D345" s="63" t="s">
        <v>205</v>
      </c>
      <c r="E345" s="19">
        <v>0</v>
      </c>
      <c r="F345" s="19">
        <v>0</v>
      </c>
      <c r="G345" s="19"/>
      <c r="H345" s="208"/>
      <c r="I345" s="208"/>
      <c r="J345" s="208"/>
      <c r="K345" s="208"/>
    </row>
    <row r="346" spans="1:11" ht="15" customHeight="1">
      <c r="A346" s="74"/>
      <c r="B346" s="74">
        <v>3639</v>
      </c>
      <c r="C346" s="74">
        <v>3119</v>
      </c>
      <c r="D346" s="74" t="s">
        <v>206</v>
      </c>
      <c r="E346" s="19">
        <v>7200</v>
      </c>
      <c r="F346" s="19">
        <v>7200</v>
      </c>
      <c r="G346" s="19">
        <v>3000</v>
      </c>
      <c r="H346" s="208">
        <v>7200</v>
      </c>
      <c r="I346" s="208">
        <v>7200</v>
      </c>
      <c r="J346" s="208">
        <v>4000</v>
      </c>
      <c r="K346" s="208">
        <v>0</v>
      </c>
    </row>
    <row r="347" spans="1:11" ht="15" hidden="1">
      <c r="A347" s="74"/>
      <c r="B347" s="74">
        <v>6171</v>
      </c>
      <c r="C347" s="74">
        <v>2131</v>
      </c>
      <c r="D347" s="74" t="s">
        <v>207</v>
      </c>
      <c r="E347" s="19"/>
      <c r="F347" s="19"/>
      <c r="G347" s="19"/>
      <c r="H347" s="208"/>
      <c r="I347" s="208"/>
      <c r="J347" s="208"/>
      <c r="K347" s="208"/>
    </row>
    <row r="348" spans="1:11" ht="15" hidden="1">
      <c r="A348" s="63"/>
      <c r="B348" s="63">
        <v>6171</v>
      </c>
      <c r="C348" s="63">
        <v>2324</v>
      </c>
      <c r="D348" s="63" t="s">
        <v>208</v>
      </c>
      <c r="E348" s="19"/>
      <c r="F348" s="19"/>
      <c r="G348" s="19"/>
      <c r="H348" s="208"/>
      <c r="I348" s="208"/>
      <c r="J348" s="208"/>
      <c r="K348" s="208"/>
    </row>
    <row r="349" spans="1:11" ht="15" hidden="1">
      <c r="A349" s="63"/>
      <c r="B349" s="63"/>
      <c r="C349" s="63"/>
      <c r="D349" s="63"/>
      <c r="E349" s="19"/>
      <c r="F349" s="19"/>
      <c r="G349" s="19"/>
      <c r="H349" s="208"/>
      <c r="I349" s="208"/>
      <c r="J349" s="208"/>
      <c r="K349" s="208"/>
    </row>
    <row r="350" spans="1:11" ht="15" customHeight="1" hidden="1">
      <c r="A350" s="74"/>
      <c r="B350" s="74">
        <v>6171</v>
      </c>
      <c r="C350" s="74">
        <v>2131</v>
      </c>
      <c r="D350" s="74" t="s">
        <v>209</v>
      </c>
      <c r="E350" s="19">
        <v>0</v>
      </c>
      <c r="F350" s="19">
        <v>0</v>
      </c>
      <c r="G350" s="19">
        <v>0</v>
      </c>
      <c r="H350" s="208">
        <v>0</v>
      </c>
      <c r="I350" s="208">
        <v>0</v>
      </c>
      <c r="J350" s="208">
        <v>0</v>
      </c>
      <c r="K350" s="208">
        <v>0</v>
      </c>
    </row>
    <row r="351" spans="1:11" ht="15" customHeight="1">
      <c r="A351" s="74"/>
      <c r="B351" s="74">
        <v>6171</v>
      </c>
      <c r="C351" s="74">
        <v>2133</v>
      </c>
      <c r="D351" s="74" t="s">
        <v>210</v>
      </c>
      <c r="E351" s="19">
        <v>10</v>
      </c>
      <c r="F351" s="19">
        <v>10</v>
      </c>
      <c r="G351" s="19">
        <v>2.9</v>
      </c>
      <c r="H351" s="208">
        <v>2.9</v>
      </c>
      <c r="I351" s="208">
        <v>10</v>
      </c>
      <c r="J351" s="208">
        <v>10</v>
      </c>
      <c r="K351" s="208">
        <v>10</v>
      </c>
    </row>
    <row r="352" spans="1:11" ht="15" customHeight="1" hidden="1">
      <c r="A352" s="63"/>
      <c r="B352" s="63">
        <v>6409</v>
      </c>
      <c r="C352" s="63">
        <v>2328</v>
      </c>
      <c r="D352" s="63" t="s">
        <v>211</v>
      </c>
      <c r="E352" s="19">
        <v>0</v>
      </c>
      <c r="F352" s="19">
        <v>0</v>
      </c>
      <c r="G352" s="19">
        <v>-15.9</v>
      </c>
      <c r="H352" s="208">
        <v>0</v>
      </c>
      <c r="I352" s="208">
        <v>0</v>
      </c>
      <c r="J352" s="208">
        <v>0</v>
      </c>
      <c r="K352" s="208">
        <v>0</v>
      </c>
    </row>
    <row r="353" spans="1:11" ht="12" customHeight="1" thickBot="1">
      <c r="A353" s="98"/>
      <c r="B353" s="98"/>
      <c r="C353" s="98"/>
      <c r="D353" s="98"/>
      <c r="E353" s="39"/>
      <c r="F353" s="39"/>
      <c r="G353" s="39"/>
      <c r="H353" s="230"/>
      <c r="I353" s="230"/>
      <c r="J353" s="230"/>
      <c r="K353" s="230"/>
    </row>
    <row r="354" spans="1:11" s="3" customFormat="1" ht="22.5" customHeight="1" thickBot="1" thickTop="1">
      <c r="A354" s="91"/>
      <c r="B354" s="91"/>
      <c r="C354" s="91"/>
      <c r="D354" s="92" t="s">
        <v>212</v>
      </c>
      <c r="E354" s="30">
        <f aca="true" t="shared" si="8" ref="E354:K354">SUM(E316:E353)</f>
        <v>43039</v>
      </c>
      <c r="F354" s="30">
        <f t="shared" si="8"/>
        <v>43579</v>
      </c>
      <c r="G354" s="30">
        <f t="shared" si="8"/>
        <v>25175.5</v>
      </c>
      <c r="H354" s="224">
        <f t="shared" si="8"/>
        <v>44466.1</v>
      </c>
      <c r="I354" s="224">
        <f t="shared" si="8"/>
        <v>39085.1</v>
      </c>
      <c r="J354" s="224">
        <f t="shared" si="8"/>
        <v>31164.1</v>
      </c>
      <c r="K354" s="224">
        <f t="shared" si="8"/>
        <v>26414.1</v>
      </c>
    </row>
    <row r="355" spans="1:11" ht="15" customHeight="1">
      <c r="A355" s="68"/>
      <c r="B355" s="85"/>
      <c r="C355" s="85"/>
      <c r="D355" s="85"/>
      <c r="E355" s="37"/>
      <c r="F355" s="37"/>
      <c r="G355" s="37"/>
      <c r="H355" s="228"/>
      <c r="I355" s="228"/>
      <c r="J355" s="228"/>
      <c r="K355" s="228"/>
    </row>
    <row r="356" spans="1:11" ht="15" customHeight="1" hidden="1">
      <c r="A356" s="68"/>
      <c r="B356" s="85"/>
      <c r="C356" s="85"/>
      <c r="D356" s="85"/>
      <c r="E356" s="37"/>
      <c r="F356" s="37"/>
      <c r="G356" s="37"/>
      <c r="H356" s="228"/>
      <c r="I356" s="228"/>
      <c r="J356" s="228"/>
      <c r="K356" s="228"/>
    </row>
    <row r="357" spans="1:11" ht="15" customHeight="1" hidden="1">
      <c r="A357" s="68"/>
      <c r="B357" s="85"/>
      <c r="C357" s="85"/>
      <c r="D357" s="85"/>
      <c r="E357" s="37"/>
      <c r="F357" s="37"/>
      <c r="G357" s="37"/>
      <c r="H357" s="228"/>
      <c r="I357" s="228"/>
      <c r="J357" s="228"/>
      <c r="K357" s="228"/>
    </row>
    <row r="358" spans="1:11" ht="15" customHeight="1" hidden="1">
      <c r="A358" s="68"/>
      <c r="B358" s="85"/>
      <c r="C358" s="85"/>
      <c r="D358" s="85"/>
      <c r="E358" s="37"/>
      <c r="F358" s="37"/>
      <c r="G358" s="11"/>
      <c r="H358" s="218"/>
      <c r="I358" s="218"/>
      <c r="J358" s="218"/>
      <c r="K358" s="218"/>
    </row>
    <row r="359" spans="1:11" ht="15" customHeight="1" hidden="1">
      <c r="A359" s="68"/>
      <c r="B359" s="85"/>
      <c r="C359" s="85"/>
      <c r="D359" s="85"/>
      <c r="E359" s="37"/>
      <c r="F359" s="37"/>
      <c r="G359" s="37"/>
      <c r="H359" s="228"/>
      <c r="I359" s="228"/>
      <c r="J359" s="228"/>
      <c r="K359" s="228"/>
    </row>
    <row r="360" spans="1:11" ht="15" customHeight="1">
      <c r="A360" s="68"/>
      <c r="B360" s="85"/>
      <c r="C360" s="85"/>
      <c r="D360" s="85"/>
      <c r="E360" s="37"/>
      <c r="F360" s="37"/>
      <c r="G360" s="37"/>
      <c r="H360" s="228"/>
      <c r="I360" s="228"/>
      <c r="J360" s="228"/>
      <c r="K360" s="228"/>
    </row>
    <row r="361" spans="1:11" ht="15" customHeight="1">
      <c r="A361" s="68"/>
      <c r="B361" s="85"/>
      <c r="C361" s="85"/>
      <c r="D361" s="85"/>
      <c r="E361" s="37"/>
      <c r="F361" s="37"/>
      <c r="G361" s="37"/>
      <c r="H361" s="228"/>
      <c r="I361" s="228"/>
      <c r="J361" s="228"/>
      <c r="K361" s="228"/>
    </row>
    <row r="362" spans="1:11" ht="15" customHeight="1">
      <c r="A362" s="68"/>
      <c r="B362" s="85"/>
      <c r="C362" s="85"/>
      <c r="D362" s="85"/>
      <c r="E362" s="37"/>
      <c r="F362" s="37"/>
      <c r="G362" s="37"/>
      <c r="H362" s="228"/>
      <c r="I362" s="228"/>
      <c r="J362" s="228"/>
      <c r="K362" s="228"/>
    </row>
    <row r="363" spans="1:11" ht="15" customHeight="1">
      <c r="A363" s="68"/>
      <c r="B363" s="85"/>
      <c r="C363" s="85"/>
      <c r="D363" s="85"/>
      <c r="E363" s="37"/>
      <c r="F363" s="37"/>
      <c r="G363" s="37"/>
      <c r="H363" s="228"/>
      <c r="I363" s="228"/>
      <c r="J363" s="228"/>
      <c r="K363" s="228"/>
    </row>
    <row r="364" spans="1:11" ht="15" customHeight="1" thickBot="1">
      <c r="A364" s="68"/>
      <c r="B364" s="85"/>
      <c r="C364" s="85"/>
      <c r="D364" s="85"/>
      <c r="E364" s="37"/>
      <c r="F364" s="37"/>
      <c r="G364" s="37"/>
      <c r="H364" s="228"/>
      <c r="I364" s="228"/>
      <c r="J364" s="228"/>
      <c r="K364" s="228"/>
    </row>
    <row r="365" spans="1:11" ht="15.75">
      <c r="A365" s="57" t="s">
        <v>3</v>
      </c>
      <c r="B365" s="57" t="s">
        <v>459</v>
      </c>
      <c r="C365" s="57" t="s">
        <v>460</v>
      </c>
      <c r="D365" s="58" t="s">
        <v>4</v>
      </c>
      <c r="E365" s="15" t="s">
        <v>5</v>
      </c>
      <c r="F365" s="15" t="s">
        <v>5</v>
      </c>
      <c r="G365" s="15" t="s">
        <v>1</v>
      </c>
      <c r="H365" s="213" t="s">
        <v>379</v>
      </c>
      <c r="I365" s="213" t="s">
        <v>5</v>
      </c>
      <c r="J365" s="213" t="s">
        <v>5</v>
      </c>
      <c r="K365" s="213" t="s">
        <v>5</v>
      </c>
    </row>
    <row r="366" spans="1:11" ht="15.75" customHeight="1" thickBot="1">
      <c r="A366" s="59"/>
      <c r="B366" s="59"/>
      <c r="C366" s="59"/>
      <c r="D366" s="60"/>
      <c r="E366" s="16" t="s">
        <v>6</v>
      </c>
      <c r="F366" s="16" t="s">
        <v>7</v>
      </c>
      <c r="G366" s="17" t="s">
        <v>8</v>
      </c>
      <c r="H366" s="214" t="s">
        <v>380</v>
      </c>
      <c r="I366" s="214" t="s">
        <v>381</v>
      </c>
      <c r="J366" s="214" t="s">
        <v>382</v>
      </c>
      <c r="K366" s="214" t="s">
        <v>383</v>
      </c>
    </row>
    <row r="367" spans="1:11" ht="16.5" thickTop="1">
      <c r="A367" s="61">
        <v>8888</v>
      </c>
      <c r="B367" s="61"/>
      <c r="C367" s="61"/>
      <c r="D367" s="62"/>
      <c r="E367" s="18"/>
      <c r="F367" s="18"/>
      <c r="G367" s="18"/>
      <c r="H367" s="215"/>
      <c r="I367" s="215"/>
      <c r="J367" s="215"/>
      <c r="K367" s="215"/>
    </row>
    <row r="368" spans="1:11" ht="15">
      <c r="A368" s="63"/>
      <c r="B368" s="63">
        <v>6171</v>
      </c>
      <c r="C368" s="63">
        <v>2329</v>
      </c>
      <c r="D368" s="63" t="s">
        <v>213</v>
      </c>
      <c r="E368" s="19">
        <v>0</v>
      </c>
      <c r="F368" s="19">
        <v>0</v>
      </c>
      <c r="G368" s="19">
        <v>0</v>
      </c>
      <c r="H368" s="208">
        <v>0</v>
      </c>
      <c r="I368" s="208">
        <v>0</v>
      </c>
      <c r="J368" s="208">
        <v>0</v>
      </c>
      <c r="K368" s="208">
        <v>0</v>
      </c>
    </row>
    <row r="369" spans="1:11" ht="15">
      <c r="A369" s="63"/>
      <c r="B369" s="63"/>
      <c r="C369" s="63"/>
      <c r="D369" s="63" t="s">
        <v>214</v>
      </c>
      <c r="E369" s="19"/>
      <c r="F369" s="19"/>
      <c r="G369" s="19"/>
      <c r="H369" s="208"/>
      <c r="I369" s="208"/>
      <c r="J369" s="208"/>
      <c r="K369" s="208"/>
    </row>
    <row r="370" spans="1:11" ht="15.75" thickBot="1">
      <c r="A370" s="89"/>
      <c r="B370" s="89"/>
      <c r="C370" s="89"/>
      <c r="D370" s="89" t="s">
        <v>215</v>
      </c>
      <c r="E370" s="29"/>
      <c r="F370" s="29"/>
      <c r="G370" s="29"/>
      <c r="H370" s="223"/>
      <c r="I370" s="223"/>
      <c r="J370" s="223"/>
      <c r="K370" s="223"/>
    </row>
    <row r="371" spans="1:11" s="3" customFormat="1" ht="22.5" customHeight="1" thickBot="1" thickTop="1">
      <c r="A371" s="91"/>
      <c r="B371" s="91"/>
      <c r="C371" s="91"/>
      <c r="D371" s="92" t="s">
        <v>216</v>
      </c>
      <c r="E371" s="30">
        <f aca="true" t="shared" si="9" ref="E371:K371">SUM(E368:E369)</f>
        <v>0</v>
      </c>
      <c r="F371" s="30">
        <f t="shared" si="9"/>
        <v>0</v>
      </c>
      <c r="G371" s="30">
        <f t="shared" si="9"/>
        <v>0</v>
      </c>
      <c r="H371" s="224">
        <f t="shared" si="9"/>
        <v>0</v>
      </c>
      <c r="I371" s="224">
        <f t="shared" si="9"/>
        <v>0</v>
      </c>
      <c r="J371" s="224">
        <f t="shared" si="9"/>
        <v>0</v>
      </c>
      <c r="K371" s="224">
        <f t="shared" si="9"/>
        <v>0</v>
      </c>
    </row>
    <row r="372" spans="1:11" ht="15">
      <c r="A372" s="68"/>
      <c r="B372" s="85"/>
      <c r="C372" s="85"/>
      <c r="D372" s="85"/>
      <c r="E372" s="37"/>
      <c r="F372" s="37"/>
      <c r="G372" s="37"/>
      <c r="H372" s="228"/>
      <c r="I372" s="228"/>
      <c r="J372" s="228"/>
      <c r="K372" s="228"/>
    </row>
    <row r="373" spans="1:11" ht="15" hidden="1">
      <c r="A373" s="68"/>
      <c r="B373" s="85"/>
      <c r="C373" s="85"/>
      <c r="D373" s="85"/>
      <c r="E373" s="37"/>
      <c r="F373" s="37"/>
      <c r="G373" s="37"/>
      <c r="H373" s="228"/>
      <c r="I373" s="228"/>
      <c r="J373" s="228"/>
      <c r="K373" s="228"/>
    </row>
    <row r="374" spans="1:11" ht="15" hidden="1">
      <c r="A374" s="68"/>
      <c r="B374" s="85"/>
      <c r="C374" s="85"/>
      <c r="D374" s="85"/>
      <c r="E374" s="37"/>
      <c r="F374" s="37"/>
      <c r="G374" s="37"/>
      <c r="H374" s="228"/>
      <c r="I374" s="228"/>
      <c r="J374" s="228"/>
      <c r="K374" s="228"/>
    </row>
    <row r="375" spans="1:11" ht="15" hidden="1">
      <c r="A375" s="68"/>
      <c r="B375" s="85"/>
      <c r="C375" s="85"/>
      <c r="D375" s="85"/>
      <c r="E375" s="37"/>
      <c r="F375" s="37"/>
      <c r="G375" s="37"/>
      <c r="H375" s="228"/>
      <c r="I375" s="228"/>
      <c r="J375" s="228"/>
      <c r="K375" s="228"/>
    </row>
    <row r="376" spans="1:11" ht="15" hidden="1">
      <c r="A376" s="68"/>
      <c r="B376" s="85"/>
      <c r="C376" s="85"/>
      <c r="D376" s="85"/>
      <c r="E376" s="37"/>
      <c r="F376" s="37"/>
      <c r="G376" s="37"/>
      <c r="H376" s="228"/>
      <c r="I376" s="228"/>
      <c r="J376" s="228"/>
      <c r="K376" s="228"/>
    </row>
    <row r="377" spans="1:11" ht="15" hidden="1">
      <c r="A377" s="68"/>
      <c r="B377" s="85"/>
      <c r="C377" s="85"/>
      <c r="D377" s="85"/>
      <c r="E377" s="37"/>
      <c r="F377" s="37"/>
      <c r="G377" s="37"/>
      <c r="H377" s="228"/>
      <c r="I377" s="228"/>
      <c r="J377" s="228"/>
      <c r="K377" s="228"/>
    </row>
    <row r="378" spans="1:11" ht="15" customHeight="1">
      <c r="A378" s="68"/>
      <c r="B378" s="85"/>
      <c r="C378" s="85"/>
      <c r="D378" s="85"/>
      <c r="E378" s="37"/>
      <c r="F378" s="37"/>
      <c r="G378" s="37"/>
      <c r="H378" s="228"/>
      <c r="I378" s="228"/>
      <c r="J378" s="228"/>
      <c r="K378" s="228"/>
    </row>
    <row r="379" spans="1:11" ht="15" customHeight="1" thickBot="1">
      <c r="A379" s="68"/>
      <c r="B379" s="68"/>
      <c r="C379" s="68"/>
      <c r="D379" s="68"/>
      <c r="E379" s="24"/>
      <c r="F379" s="24"/>
      <c r="G379" s="24"/>
      <c r="H379" s="212"/>
      <c r="I379" s="212"/>
      <c r="J379" s="212"/>
      <c r="K379" s="212"/>
    </row>
    <row r="380" spans="1:11" ht="15.75">
      <c r="A380" s="57" t="s">
        <v>3</v>
      </c>
      <c r="B380" s="57" t="s">
        <v>459</v>
      </c>
      <c r="C380" s="57" t="s">
        <v>460</v>
      </c>
      <c r="D380" s="58" t="s">
        <v>4</v>
      </c>
      <c r="E380" s="15" t="s">
        <v>5</v>
      </c>
      <c r="F380" s="15" t="s">
        <v>5</v>
      </c>
      <c r="G380" s="15" t="s">
        <v>1</v>
      </c>
      <c r="H380" s="213" t="s">
        <v>379</v>
      </c>
      <c r="I380" s="213" t="s">
        <v>5</v>
      </c>
      <c r="J380" s="213" t="s">
        <v>5</v>
      </c>
      <c r="K380" s="213" t="s">
        <v>5</v>
      </c>
    </row>
    <row r="381" spans="1:11" ht="15.75" customHeight="1" thickBot="1">
      <c r="A381" s="59"/>
      <c r="B381" s="59"/>
      <c r="C381" s="59"/>
      <c r="D381" s="60"/>
      <c r="E381" s="16" t="s">
        <v>6</v>
      </c>
      <c r="F381" s="16" t="s">
        <v>7</v>
      </c>
      <c r="G381" s="17" t="s">
        <v>8</v>
      </c>
      <c r="H381" s="214" t="s">
        <v>380</v>
      </c>
      <c r="I381" s="214" t="s">
        <v>381</v>
      </c>
      <c r="J381" s="214" t="s">
        <v>382</v>
      </c>
      <c r="K381" s="214" t="s">
        <v>383</v>
      </c>
    </row>
    <row r="382" spans="1:11" s="3" customFormat="1" ht="30.75" customHeight="1" thickBot="1" thickTop="1">
      <c r="A382" s="92"/>
      <c r="B382" s="99"/>
      <c r="C382" s="100"/>
      <c r="D382" s="101" t="s">
        <v>217</v>
      </c>
      <c r="E382" s="40">
        <f aca="true" t="shared" si="10" ref="E382:K382">SUM(E56,E113,E151,E178,E204,E228,E248,E272,E308,E354,E371)</f>
        <v>390718</v>
      </c>
      <c r="F382" s="40">
        <f t="shared" si="10"/>
        <v>399903.8</v>
      </c>
      <c r="G382" s="40">
        <f t="shared" si="10"/>
        <v>266581.5</v>
      </c>
      <c r="H382" s="231">
        <f t="shared" si="10"/>
        <v>412497.6</v>
      </c>
      <c r="I382" s="231">
        <f t="shared" si="10"/>
        <v>434937.1</v>
      </c>
      <c r="J382" s="231">
        <f t="shared" si="10"/>
        <v>398995.1</v>
      </c>
      <c r="K382" s="231">
        <f t="shared" si="10"/>
        <v>349315.1</v>
      </c>
    </row>
    <row r="383" spans="1:11" ht="15" customHeight="1">
      <c r="A383" s="55"/>
      <c r="B383" s="102"/>
      <c r="C383" s="103"/>
      <c r="D383" s="104"/>
      <c r="E383" s="41"/>
      <c r="F383" s="41"/>
      <c r="G383" s="41"/>
      <c r="H383" s="232"/>
      <c r="I383" s="232"/>
      <c r="J383" s="232"/>
      <c r="K383" s="232"/>
    </row>
    <row r="384" spans="1:11" ht="15" customHeight="1" hidden="1">
      <c r="A384" s="55"/>
      <c r="B384" s="102"/>
      <c r="C384" s="103"/>
      <c r="D384" s="104"/>
      <c r="E384" s="41"/>
      <c r="F384" s="41"/>
      <c r="G384" s="41"/>
      <c r="H384" s="232"/>
      <c r="I384" s="232"/>
      <c r="J384" s="232"/>
      <c r="K384" s="232"/>
    </row>
    <row r="385" spans="1:11" ht="12.75" customHeight="1" hidden="1">
      <c r="A385" s="55"/>
      <c r="B385" s="102"/>
      <c r="C385" s="103"/>
      <c r="D385" s="104"/>
      <c r="E385" s="41"/>
      <c r="F385" s="41"/>
      <c r="G385" s="41"/>
      <c r="H385" s="232"/>
      <c r="I385" s="232"/>
      <c r="J385" s="232"/>
      <c r="K385" s="232"/>
    </row>
    <row r="386" spans="1:11" ht="12.75" customHeight="1" hidden="1">
      <c r="A386" s="55"/>
      <c r="B386" s="102"/>
      <c r="C386" s="103"/>
      <c r="D386" s="104"/>
      <c r="E386" s="41"/>
      <c r="F386" s="41"/>
      <c r="G386" s="41"/>
      <c r="H386" s="232"/>
      <c r="I386" s="232"/>
      <c r="J386" s="232"/>
      <c r="K386" s="232"/>
    </row>
    <row r="387" spans="1:11" ht="12.75" customHeight="1" hidden="1">
      <c r="A387" s="55"/>
      <c r="B387" s="102"/>
      <c r="C387" s="103"/>
      <c r="D387" s="104"/>
      <c r="E387" s="41"/>
      <c r="F387" s="41"/>
      <c r="G387" s="41"/>
      <c r="H387" s="232"/>
      <c r="I387" s="232"/>
      <c r="J387" s="232"/>
      <c r="K387" s="232"/>
    </row>
    <row r="388" spans="1:11" ht="12.75" customHeight="1" hidden="1">
      <c r="A388" s="55"/>
      <c r="B388" s="102"/>
      <c r="C388" s="103"/>
      <c r="D388" s="104"/>
      <c r="E388" s="41"/>
      <c r="F388" s="41"/>
      <c r="G388" s="41"/>
      <c r="H388" s="232"/>
      <c r="I388" s="232"/>
      <c r="J388" s="232"/>
      <c r="K388" s="232"/>
    </row>
    <row r="389" spans="1:11" ht="12.75" customHeight="1" hidden="1">
      <c r="A389" s="55"/>
      <c r="B389" s="102"/>
      <c r="C389" s="103"/>
      <c r="D389" s="104"/>
      <c r="E389" s="41"/>
      <c r="F389" s="41"/>
      <c r="G389" s="41"/>
      <c r="H389" s="232"/>
      <c r="I389" s="232"/>
      <c r="J389" s="232"/>
      <c r="K389" s="232"/>
    </row>
    <row r="390" spans="1:11" ht="12.75" customHeight="1" hidden="1">
      <c r="A390" s="55"/>
      <c r="B390" s="102"/>
      <c r="C390" s="103"/>
      <c r="D390" s="104"/>
      <c r="E390" s="41"/>
      <c r="F390" s="41"/>
      <c r="G390" s="41"/>
      <c r="H390" s="232"/>
      <c r="I390" s="232"/>
      <c r="J390" s="232"/>
      <c r="K390" s="232"/>
    </row>
    <row r="391" spans="1:11" ht="12.75" customHeight="1">
      <c r="A391" s="55"/>
      <c r="B391" s="102"/>
      <c r="C391" s="103"/>
      <c r="D391" s="104"/>
      <c r="E391" s="41"/>
      <c r="F391" s="41"/>
      <c r="G391" s="41"/>
      <c r="H391" s="232"/>
      <c r="I391" s="232"/>
      <c r="J391" s="232"/>
      <c r="K391" s="232"/>
    </row>
    <row r="392" spans="1:11" ht="12.75" customHeight="1">
      <c r="A392" s="55"/>
      <c r="B392" s="102"/>
      <c r="C392" s="103"/>
      <c r="D392" s="104"/>
      <c r="E392" s="41"/>
      <c r="F392" s="41"/>
      <c r="G392" s="41"/>
      <c r="H392" s="232"/>
      <c r="I392" s="232"/>
      <c r="J392" s="232"/>
      <c r="K392" s="232"/>
    </row>
    <row r="393" spans="1:11" ht="12.75" customHeight="1">
      <c r="A393" s="55"/>
      <c r="B393" s="102"/>
      <c r="C393" s="103"/>
      <c r="D393" s="104"/>
      <c r="E393" s="41"/>
      <c r="F393" s="41"/>
      <c r="G393" s="41"/>
      <c r="H393" s="232"/>
      <c r="I393" s="232"/>
      <c r="J393" s="232"/>
      <c r="K393" s="232"/>
    </row>
    <row r="394" spans="1:11" ht="12.75" customHeight="1">
      <c r="A394" s="55"/>
      <c r="B394" s="102"/>
      <c r="C394" s="103"/>
      <c r="D394" s="104"/>
      <c r="E394" s="41"/>
      <c r="F394" s="41"/>
      <c r="G394" s="41"/>
      <c r="H394" s="232"/>
      <c r="I394" s="232"/>
      <c r="J394" s="232"/>
      <c r="K394" s="232"/>
    </row>
    <row r="395" spans="1:11" ht="12.75" customHeight="1">
      <c r="A395" s="55"/>
      <c r="B395" s="102"/>
      <c r="C395" s="103"/>
      <c r="D395" s="104"/>
      <c r="E395" s="41"/>
      <c r="F395" s="41"/>
      <c r="G395" s="41"/>
      <c r="H395" s="232"/>
      <c r="I395" s="232"/>
      <c r="J395" s="232"/>
      <c r="K395" s="232"/>
    </row>
    <row r="396" spans="1:11" ht="12.75" customHeight="1">
      <c r="A396" s="55"/>
      <c r="B396" s="102"/>
      <c r="C396" s="103"/>
      <c r="D396" s="104"/>
      <c r="E396" s="41"/>
      <c r="F396" s="41"/>
      <c r="G396" s="41"/>
      <c r="H396" s="232"/>
      <c r="I396" s="232"/>
      <c r="J396" s="232"/>
      <c r="K396" s="232"/>
    </row>
    <row r="397" spans="1:11" ht="9.75" customHeight="1">
      <c r="A397" s="55"/>
      <c r="B397" s="102"/>
      <c r="C397" s="103"/>
      <c r="D397" s="104"/>
      <c r="E397" s="41"/>
      <c r="F397" s="41"/>
      <c r="G397" s="41"/>
      <c r="H397" s="232"/>
      <c r="I397" s="232"/>
      <c r="J397" s="232"/>
      <c r="K397" s="232"/>
    </row>
    <row r="398" spans="1:11" ht="15" customHeight="1" thickBot="1">
      <c r="A398" s="55"/>
      <c r="B398" s="102"/>
      <c r="C398" s="103"/>
      <c r="D398" s="104"/>
      <c r="E398" s="42"/>
      <c r="F398" s="42"/>
      <c r="G398" s="42"/>
      <c r="H398" s="233"/>
      <c r="I398" s="233"/>
      <c r="J398" s="233"/>
      <c r="K398" s="233"/>
    </row>
    <row r="399" spans="1:11" ht="15.75">
      <c r="A399" s="57" t="s">
        <v>3</v>
      </c>
      <c r="B399" s="57" t="s">
        <v>459</v>
      </c>
      <c r="C399" s="57" t="s">
        <v>460</v>
      </c>
      <c r="D399" s="58" t="s">
        <v>4</v>
      </c>
      <c r="E399" s="15" t="s">
        <v>5</v>
      </c>
      <c r="F399" s="15" t="s">
        <v>5</v>
      </c>
      <c r="G399" s="15" t="s">
        <v>1</v>
      </c>
      <c r="H399" s="213" t="s">
        <v>379</v>
      </c>
      <c r="I399" s="213" t="s">
        <v>5</v>
      </c>
      <c r="J399" s="213" t="s">
        <v>5</v>
      </c>
      <c r="K399" s="213" t="s">
        <v>5</v>
      </c>
    </row>
    <row r="400" spans="1:11" ht="15.75" customHeight="1" thickBot="1">
      <c r="A400" s="59"/>
      <c r="B400" s="59"/>
      <c r="C400" s="59"/>
      <c r="D400" s="60"/>
      <c r="E400" s="16" t="s">
        <v>6</v>
      </c>
      <c r="F400" s="16" t="s">
        <v>7</v>
      </c>
      <c r="G400" s="17" t="s">
        <v>8</v>
      </c>
      <c r="H400" s="214" t="s">
        <v>380</v>
      </c>
      <c r="I400" s="214" t="s">
        <v>381</v>
      </c>
      <c r="J400" s="214" t="s">
        <v>382</v>
      </c>
      <c r="K400" s="214" t="s">
        <v>383</v>
      </c>
    </row>
    <row r="401" spans="1:11" ht="16.5" customHeight="1" thickTop="1">
      <c r="A401" s="95">
        <v>110</v>
      </c>
      <c r="B401" s="95"/>
      <c r="C401" s="95"/>
      <c r="D401" s="105" t="s">
        <v>218</v>
      </c>
      <c r="E401" s="43"/>
      <c r="F401" s="43"/>
      <c r="G401" s="43"/>
      <c r="H401" s="234"/>
      <c r="I401" s="234"/>
      <c r="J401" s="234"/>
      <c r="K401" s="234"/>
    </row>
    <row r="402" spans="1:11" ht="14.25" customHeight="1">
      <c r="A402" s="106"/>
      <c r="B402" s="106"/>
      <c r="C402" s="106"/>
      <c r="D402" s="55"/>
      <c r="E402" s="43"/>
      <c r="F402" s="43"/>
      <c r="G402" s="43"/>
      <c r="H402" s="234"/>
      <c r="I402" s="234"/>
      <c r="J402" s="234"/>
      <c r="K402" s="234"/>
    </row>
    <row r="403" spans="1:11" ht="15" customHeight="1">
      <c r="A403" s="63"/>
      <c r="B403" s="63"/>
      <c r="C403" s="63">
        <v>8115</v>
      </c>
      <c r="D403" s="82" t="s">
        <v>219</v>
      </c>
      <c r="E403" s="44">
        <v>51495</v>
      </c>
      <c r="F403" s="44">
        <v>64055.1</v>
      </c>
      <c r="G403" s="44">
        <v>-22030.9</v>
      </c>
      <c r="H403" s="235">
        <v>21019.7</v>
      </c>
      <c r="I403" s="235">
        <f>71933.4+1700+2000</f>
        <v>75633.4</v>
      </c>
      <c r="J403" s="235">
        <f>8482.2-250</f>
        <v>8232.2</v>
      </c>
      <c r="K403" s="235">
        <f>7181.2-250</f>
        <v>6931.2</v>
      </c>
    </row>
    <row r="404" spans="1:11" ht="15">
      <c r="A404" s="63"/>
      <c r="B404" s="63"/>
      <c r="C404" s="63">
        <v>8123</v>
      </c>
      <c r="D404" s="107" t="s">
        <v>220</v>
      </c>
      <c r="E404" s="20">
        <v>0</v>
      </c>
      <c r="F404" s="20">
        <v>0</v>
      </c>
      <c r="G404" s="20">
        <v>0</v>
      </c>
      <c r="H404" s="209">
        <v>0</v>
      </c>
      <c r="I404" s="209">
        <v>0</v>
      </c>
      <c r="J404" s="209">
        <v>0</v>
      </c>
      <c r="K404" s="209">
        <v>0</v>
      </c>
    </row>
    <row r="405" spans="1:11" ht="14.25" customHeight="1">
      <c r="A405" s="63"/>
      <c r="B405" s="63"/>
      <c r="C405" s="63">
        <v>8124</v>
      </c>
      <c r="D405" s="82" t="s">
        <v>221</v>
      </c>
      <c r="E405" s="19">
        <v>-17914</v>
      </c>
      <c r="F405" s="19">
        <v>-17914</v>
      </c>
      <c r="G405" s="19">
        <v>-10756</v>
      </c>
      <c r="H405" s="208">
        <v>-17914</v>
      </c>
      <c r="I405" s="208">
        <v>-18032</v>
      </c>
      <c r="J405" s="208">
        <v>-14493</v>
      </c>
      <c r="K405" s="208">
        <v>-5040</v>
      </c>
    </row>
    <row r="406" spans="1:11" ht="15" customHeight="1">
      <c r="A406" s="65"/>
      <c r="B406" s="65"/>
      <c r="C406" s="65">
        <v>8902</v>
      </c>
      <c r="D406" s="83" t="s">
        <v>222</v>
      </c>
      <c r="E406" s="22">
        <v>0</v>
      </c>
      <c r="F406" s="22">
        <v>0</v>
      </c>
      <c r="G406" s="22">
        <v>0</v>
      </c>
      <c r="H406" s="210">
        <v>0</v>
      </c>
      <c r="I406" s="210">
        <v>0</v>
      </c>
      <c r="J406" s="210">
        <v>0</v>
      </c>
      <c r="K406" s="210">
        <v>0</v>
      </c>
    </row>
    <row r="407" spans="1:11" ht="14.25" customHeight="1">
      <c r="A407" s="63"/>
      <c r="B407" s="63"/>
      <c r="C407" s="63">
        <v>8905</v>
      </c>
      <c r="D407" s="82" t="s">
        <v>223</v>
      </c>
      <c r="E407" s="19">
        <v>0</v>
      </c>
      <c r="F407" s="19">
        <v>0</v>
      </c>
      <c r="G407" s="19">
        <v>0</v>
      </c>
      <c r="H407" s="208">
        <v>0</v>
      </c>
      <c r="I407" s="208">
        <v>0</v>
      </c>
      <c r="J407" s="208">
        <v>0</v>
      </c>
      <c r="K407" s="208">
        <v>0</v>
      </c>
    </row>
    <row r="408" spans="1:11" ht="15" customHeight="1" thickBot="1">
      <c r="A408" s="89"/>
      <c r="B408" s="89"/>
      <c r="C408" s="89"/>
      <c r="D408" s="88"/>
      <c r="E408" s="29"/>
      <c r="F408" s="29"/>
      <c r="G408" s="29"/>
      <c r="H408" s="223"/>
      <c r="I408" s="223"/>
      <c r="J408" s="223"/>
      <c r="K408" s="223"/>
    </row>
    <row r="409" spans="1:11" s="3" customFormat="1" ht="22.5" customHeight="1" thickBot="1" thickTop="1">
      <c r="A409" s="91"/>
      <c r="B409" s="91"/>
      <c r="C409" s="91"/>
      <c r="D409" s="108" t="s">
        <v>224</v>
      </c>
      <c r="E409" s="30">
        <f aca="true" t="shared" si="11" ref="E409:K409">SUM(E403:E407)</f>
        <v>33581</v>
      </c>
      <c r="F409" s="30">
        <f t="shared" si="11"/>
        <v>46141.1</v>
      </c>
      <c r="G409" s="30">
        <f t="shared" si="11"/>
        <v>-32786.9</v>
      </c>
      <c r="H409" s="224">
        <f t="shared" si="11"/>
        <v>3105.7000000000007</v>
      </c>
      <c r="I409" s="224">
        <f t="shared" si="11"/>
        <v>57601.399999999994</v>
      </c>
      <c r="J409" s="224">
        <f t="shared" si="11"/>
        <v>-6260.799999999999</v>
      </c>
      <c r="K409" s="224">
        <f t="shared" si="11"/>
        <v>1891.1999999999998</v>
      </c>
    </row>
    <row r="410" spans="1:11" s="3" customFormat="1" ht="22.5" customHeight="1">
      <c r="A410" s="85"/>
      <c r="B410" s="85"/>
      <c r="C410" s="85"/>
      <c r="D410" s="55"/>
      <c r="E410" s="25"/>
      <c r="F410" s="45"/>
      <c r="G410" s="25"/>
      <c r="H410" s="25"/>
      <c r="I410" s="25"/>
      <c r="J410" s="25"/>
      <c r="K410" s="25"/>
    </row>
    <row r="411" spans="1:11" ht="15" customHeight="1">
      <c r="A411" s="68" t="s">
        <v>225</v>
      </c>
      <c r="B411" s="68"/>
      <c r="C411" s="68"/>
      <c r="D411" s="55"/>
      <c r="E411" s="25"/>
      <c r="F411" s="45"/>
      <c r="G411" s="25"/>
      <c r="H411" s="25"/>
      <c r="I411" s="25"/>
      <c r="J411" s="25"/>
      <c r="K411" s="25"/>
    </row>
    <row r="412" spans="1:11" ht="15">
      <c r="A412" s="85"/>
      <c r="B412" s="68"/>
      <c r="C412" s="85"/>
      <c r="D412" s="68"/>
      <c r="E412" s="24"/>
      <c r="F412" s="46"/>
      <c r="G412" s="24"/>
      <c r="H412" s="24"/>
      <c r="I412" s="24"/>
      <c r="J412" s="24"/>
      <c r="K412" s="24"/>
    </row>
    <row r="413" spans="1:11" ht="5.25" customHeight="1">
      <c r="A413" s="85"/>
      <c r="B413" s="85"/>
      <c r="C413" s="85"/>
      <c r="D413" s="68"/>
      <c r="E413" s="24"/>
      <c r="F413" s="24"/>
      <c r="G413" s="24"/>
      <c r="H413" s="24"/>
      <c r="I413" s="24"/>
      <c r="J413" s="24"/>
      <c r="K413" s="24"/>
    </row>
    <row r="414" spans="1:11" ht="15" hidden="1">
      <c r="A414" s="109"/>
      <c r="B414" s="109"/>
      <c r="C414" s="109"/>
      <c r="D414" s="110" t="s">
        <v>226</v>
      </c>
      <c r="E414" s="47" t="e">
        <f>SUM(E14,#REF!,#REF!,E239,E266,E298,#REF!)</f>
        <v>#REF!</v>
      </c>
      <c r="F414" s="47"/>
      <c r="G414" s="47"/>
      <c r="H414" s="47"/>
      <c r="I414" s="47"/>
      <c r="J414" s="47"/>
      <c r="K414" s="47"/>
    </row>
    <row r="415" spans="1:11" ht="15">
      <c r="A415" s="109"/>
      <c r="B415" s="109"/>
      <c r="C415" s="109"/>
      <c r="D415" s="111" t="s">
        <v>227</v>
      </c>
      <c r="E415" s="48">
        <f aca="true" t="shared" si="12" ref="E415:K415">E382+E409</f>
        <v>424299</v>
      </c>
      <c r="F415" s="48">
        <f t="shared" si="12"/>
        <v>446044.89999999997</v>
      </c>
      <c r="G415" s="48">
        <f t="shared" si="12"/>
        <v>233794.6</v>
      </c>
      <c r="H415" s="48">
        <f t="shared" si="12"/>
        <v>415603.3</v>
      </c>
      <c r="I415" s="48">
        <f t="shared" si="12"/>
        <v>492538.5</v>
      </c>
      <c r="J415" s="48">
        <f t="shared" si="12"/>
        <v>392734.3</v>
      </c>
      <c r="K415" s="48">
        <f t="shared" si="12"/>
        <v>351206.3</v>
      </c>
    </row>
    <row r="416" spans="1:11" ht="15" hidden="1">
      <c r="A416" s="109"/>
      <c r="B416" s="109"/>
      <c r="C416" s="109"/>
      <c r="D416" s="111" t="s">
        <v>228</v>
      </c>
      <c r="E416" s="48"/>
      <c r="F416" s="48"/>
      <c r="G416" s="48"/>
      <c r="H416" s="48"/>
      <c r="I416" s="48"/>
      <c r="J416" s="48"/>
      <c r="K416" s="48"/>
    </row>
    <row r="417" spans="1:11" ht="15" hidden="1">
      <c r="A417" s="109"/>
      <c r="B417" s="109"/>
      <c r="C417" s="109"/>
      <c r="D417" s="109" t="s">
        <v>229</v>
      </c>
      <c r="E417" s="49">
        <f>SUM(E269,E323,E329,E343,E346)</f>
        <v>16160</v>
      </c>
      <c r="F417" s="49"/>
      <c r="G417" s="49"/>
      <c r="H417" s="49"/>
      <c r="I417" s="49"/>
      <c r="J417" s="49"/>
      <c r="K417" s="49"/>
    </row>
    <row r="418" spans="1:11" ht="15" hidden="1">
      <c r="A418" s="110"/>
      <c r="B418" s="110"/>
      <c r="C418" s="110"/>
      <c r="D418" s="110" t="s">
        <v>230</v>
      </c>
      <c r="E418" s="47"/>
      <c r="F418" s="47"/>
      <c r="G418" s="47"/>
      <c r="H418" s="47"/>
      <c r="I418" s="47"/>
      <c r="J418" s="47"/>
      <c r="K418" s="47"/>
    </row>
    <row r="419" spans="1:11" ht="15" hidden="1">
      <c r="A419" s="110"/>
      <c r="B419" s="110"/>
      <c r="C419" s="110"/>
      <c r="D419" s="110" t="s">
        <v>229</v>
      </c>
      <c r="E419" s="47"/>
      <c r="F419" s="47"/>
      <c r="G419" s="47"/>
      <c r="H419" s="47"/>
      <c r="I419" s="47"/>
      <c r="J419" s="47"/>
      <c r="K419" s="47"/>
    </row>
    <row r="420" spans="1:11" ht="15" hidden="1">
      <c r="A420" s="110"/>
      <c r="B420" s="110"/>
      <c r="C420" s="110"/>
      <c r="D420" s="110"/>
      <c r="E420" s="47"/>
      <c r="F420" s="47"/>
      <c r="G420" s="47"/>
      <c r="H420" s="47"/>
      <c r="I420" s="47"/>
      <c r="J420" s="47"/>
      <c r="K420" s="47"/>
    </row>
    <row r="421" spans="1:11" ht="15" hidden="1">
      <c r="A421" s="110"/>
      <c r="B421" s="110"/>
      <c r="C421" s="110"/>
      <c r="D421" s="110" t="s">
        <v>231</v>
      </c>
      <c r="E421" s="47"/>
      <c r="F421" s="47"/>
      <c r="G421" s="47"/>
      <c r="H421" s="47"/>
      <c r="I421" s="47"/>
      <c r="J421" s="47"/>
      <c r="K421" s="47"/>
    </row>
    <row r="422" spans="1:11" ht="15" hidden="1">
      <c r="A422" s="110"/>
      <c r="B422" s="110"/>
      <c r="C422" s="110"/>
      <c r="D422" s="110" t="s">
        <v>232</v>
      </c>
      <c r="E422" s="47"/>
      <c r="F422" s="47"/>
      <c r="G422" s="47"/>
      <c r="H422" s="47"/>
      <c r="I422" s="47"/>
      <c r="J422" s="47"/>
      <c r="K422" s="47"/>
    </row>
    <row r="423" spans="1:11" ht="15" hidden="1">
      <c r="A423" s="110"/>
      <c r="B423" s="110"/>
      <c r="C423" s="110"/>
      <c r="D423" s="110" t="s">
        <v>233</v>
      </c>
      <c r="E423" s="47" t="e">
        <f>SUM(E9,E10,#REF!,#REF!,#REF!,E160,E189,E190,E191,E192,E193,#REF!,E215,E217,E267,E281,E282,E283,E284,E285,E286,#REF!,#REF!,E292,E294,E295,E296)</f>
        <v>#REF!</v>
      </c>
      <c r="F423" s="47"/>
      <c r="G423" s="47"/>
      <c r="H423" s="47"/>
      <c r="I423" s="47"/>
      <c r="J423" s="47"/>
      <c r="K423" s="47"/>
    </row>
    <row r="424" spans="1:11" ht="15.75" hidden="1">
      <c r="A424" s="110"/>
      <c r="B424" s="110"/>
      <c r="C424" s="110"/>
      <c r="D424" s="112" t="s">
        <v>234</v>
      </c>
      <c r="E424" s="50">
        <v>0</v>
      </c>
      <c r="F424" s="50"/>
      <c r="G424" s="50"/>
      <c r="H424" s="50"/>
      <c r="I424" s="50"/>
      <c r="J424" s="50"/>
      <c r="K424" s="50"/>
    </row>
    <row r="425" spans="1:11" ht="15" hidden="1">
      <c r="A425" s="110"/>
      <c r="B425" s="110"/>
      <c r="C425" s="110"/>
      <c r="D425" s="110"/>
      <c r="E425" s="47"/>
      <c r="F425" s="47"/>
      <c r="G425" s="47"/>
      <c r="H425" s="47"/>
      <c r="I425" s="47"/>
      <c r="J425" s="47"/>
      <c r="K425" s="47"/>
    </row>
    <row r="426" spans="1:11" ht="15" hidden="1">
      <c r="A426" s="110"/>
      <c r="B426" s="110"/>
      <c r="C426" s="110"/>
      <c r="D426" s="110"/>
      <c r="E426" s="47"/>
      <c r="F426" s="47"/>
      <c r="G426" s="47"/>
      <c r="H426" s="47"/>
      <c r="I426" s="47"/>
      <c r="J426" s="47"/>
      <c r="K426" s="47"/>
    </row>
    <row r="427" spans="1:11" ht="15" hidden="1">
      <c r="A427" s="110"/>
      <c r="B427" s="110"/>
      <c r="C427" s="110"/>
      <c r="D427" s="110"/>
      <c r="E427" s="47"/>
      <c r="F427" s="47"/>
      <c r="G427" s="47"/>
      <c r="H427" s="47"/>
      <c r="I427" s="47"/>
      <c r="J427" s="47"/>
      <c r="K427" s="47"/>
    </row>
    <row r="428" spans="1:11" ht="15" hidden="1">
      <c r="A428" s="110"/>
      <c r="B428" s="110"/>
      <c r="C428" s="110"/>
      <c r="D428" s="110"/>
      <c r="E428" s="47"/>
      <c r="F428" s="47"/>
      <c r="G428" s="47"/>
      <c r="H428" s="47"/>
      <c r="I428" s="47"/>
      <c r="J428" s="47"/>
      <c r="K428" s="47"/>
    </row>
    <row r="429" spans="1:11" ht="15.75" hidden="1">
      <c r="A429" s="110"/>
      <c r="B429" s="110"/>
      <c r="C429" s="110"/>
      <c r="D429" s="110" t="s">
        <v>230</v>
      </c>
      <c r="E429" s="50">
        <f>SUM(E10,E121,E160,E189,E190,E191,E192,E193,E215,E216,E217,E266,E281,E282,E283,E284,E285,E286,E287,E288,E289,E290,E291,E292,E294,E295,E296)</f>
        <v>258353</v>
      </c>
      <c r="F429" s="50">
        <f aca="true" t="shared" si="13" ref="F429:K429">SUM(F10,F121,F160,F189,F190,F191,F192,F193,F215,F216,F217,F266,F281,F282,F283,F284,F285,F286,F287,F288,F289,F290,F291,F292,F294,F295,F296)</f>
        <v>257108</v>
      </c>
      <c r="G429" s="50">
        <f t="shared" si="13"/>
        <v>184556.19999999998</v>
      </c>
      <c r="H429" s="50">
        <f t="shared" si="13"/>
        <v>260219.69999999998</v>
      </c>
      <c r="I429" s="50">
        <f t="shared" si="13"/>
        <v>278551</v>
      </c>
      <c r="J429" s="50">
        <f t="shared" si="13"/>
        <v>276051</v>
      </c>
      <c r="K429" s="50">
        <f t="shared" si="13"/>
        <v>261051</v>
      </c>
    </row>
    <row r="430" spans="1:11" ht="15" hidden="1">
      <c r="A430" s="110"/>
      <c r="B430" s="110"/>
      <c r="C430" s="110"/>
      <c r="D430" s="110" t="s">
        <v>235</v>
      </c>
      <c r="E430" s="47">
        <f aca="true" t="shared" si="14" ref="E430:K430">SUM(E281,E282,E283,E284,E286)</f>
        <v>196800</v>
      </c>
      <c r="F430" s="47">
        <f t="shared" si="14"/>
        <v>196800</v>
      </c>
      <c r="G430" s="47">
        <f t="shared" si="14"/>
        <v>132514.2</v>
      </c>
      <c r="H430" s="47">
        <f t="shared" si="14"/>
        <v>193200</v>
      </c>
      <c r="I430" s="47">
        <f t="shared" si="14"/>
        <v>205700</v>
      </c>
      <c r="J430" s="47">
        <f t="shared" si="14"/>
        <v>205700</v>
      </c>
      <c r="K430" s="47">
        <f t="shared" si="14"/>
        <v>204700</v>
      </c>
    </row>
    <row r="431" spans="1:11" ht="15" hidden="1">
      <c r="A431" s="110"/>
      <c r="B431" s="110"/>
      <c r="C431" s="110"/>
      <c r="D431" s="110" t="s">
        <v>236</v>
      </c>
      <c r="E431" s="47">
        <f>SUM(E287,E288,E289,E290,E291,E292)</f>
        <v>18830</v>
      </c>
      <c r="F431" s="47">
        <f aca="true" t="shared" si="15" ref="F431:K431">SUM(F287,F288,F289,F290,F291,F292)</f>
        <v>12562</v>
      </c>
      <c r="G431" s="47">
        <f t="shared" si="15"/>
        <v>11965.4</v>
      </c>
      <c r="H431" s="47">
        <f t="shared" si="15"/>
        <v>12962</v>
      </c>
      <c r="I431" s="47">
        <f t="shared" si="15"/>
        <v>12600</v>
      </c>
      <c r="J431" s="47">
        <f t="shared" si="15"/>
        <v>12600</v>
      </c>
      <c r="K431" s="47">
        <f t="shared" si="15"/>
        <v>12600</v>
      </c>
    </row>
    <row r="432" spans="1:11" ht="15" hidden="1">
      <c r="A432" s="110"/>
      <c r="B432" s="110"/>
      <c r="C432" s="110"/>
      <c r="D432" s="110" t="s">
        <v>237</v>
      </c>
      <c r="E432" s="47">
        <f>SUM(E10,E121,E160,E193,E217,E266,E295)</f>
        <v>8763</v>
      </c>
      <c r="F432" s="47">
        <f aca="true" t="shared" si="16" ref="F432:K432">SUM(F10,F121,F160,F193,F217,F266,F295)</f>
        <v>8263</v>
      </c>
      <c r="G432" s="47">
        <f t="shared" si="16"/>
        <v>5315.5</v>
      </c>
      <c r="H432" s="47">
        <f t="shared" si="16"/>
        <v>7885.7</v>
      </c>
      <c r="I432" s="47">
        <f t="shared" si="16"/>
        <v>8945</v>
      </c>
      <c r="J432" s="47">
        <f t="shared" si="16"/>
        <v>8945</v>
      </c>
      <c r="K432" s="47">
        <f t="shared" si="16"/>
        <v>8945</v>
      </c>
    </row>
    <row r="433" spans="1:11" ht="15" hidden="1">
      <c r="A433" s="110"/>
      <c r="B433" s="110"/>
      <c r="C433" s="110"/>
      <c r="D433" s="110" t="s">
        <v>447</v>
      </c>
      <c r="E433" s="47">
        <f>SUM(E294)</f>
        <v>350</v>
      </c>
      <c r="F433" s="47">
        <f aca="true" t="shared" si="17" ref="F433:K433">SUM(F294)</f>
        <v>7830</v>
      </c>
      <c r="G433" s="47">
        <f t="shared" si="17"/>
        <v>10356.5</v>
      </c>
      <c r="H433" s="47">
        <f t="shared" si="17"/>
        <v>15000</v>
      </c>
      <c r="I433" s="47">
        <f t="shared" si="17"/>
        <v>18500</v>
      </c>
      <c r="J433" s="47">
        <f t="shared" si="17"/>
        <v>16000</v>
      </c>
      <c r="K433" s="47">
        <f t="shared" si="17"/>
        <v>2000</v>
      </c>
    </row>
    <row r="434" spans="1:11" ht="15" hidden="1">
      <c r="A434" s="110"/>
      <c r="B434" s="110"/>
      <c r="C434" s="110"/>
      <c r="D434" s="110" t="s">
        <v>238</v>
      </c>
      <c r="E434" s="47">
        <f>+E382-E429-E437-E440</f>
        <v>58249.3</v>
      </c>
      <c r="F434" s="47">
        <f aca="true" t="shared" si="18" ref="F434:K434">+F382-F429-F437-F440</f>
        <v>62123.59999999999</v>
      </c>
      <c r="G434" s="47">
        <f t="shared" si="18"/>
        <v>45608.40000000002</v>
      </c>
      <c r="H434" s="47">
        <f t="shared" si="18"/>
        <v>64728.399999999994</v>
      </c>
      <c r="I434" s="47">
        <f t="shared" si="18"/>
        <v>59076.09999999998</v>
      </c>
      <c r="J434" s="47">
        <f t="shared" si="18"/>
        <v>53444.09999999998</v>
      </c>
      <c r="K434" s="47">
        <f t="shared" si="18"/>
        <v>53514.09999999998</v>
      </c>
    </row>
    <row r="435" spans="1:11" ht="15" hidden="1">
      <c r="A435" s="110"/>
      <c r="B435" s="110"/>
      <c r="C435" s="110"/>
      <c r="D435" s="110" t="s">
        <v>239</v>
      </c>
      <c r="E435" s="47">
        <f>SUM(E25,E26,E36,E43,E44,E49,E140,E144,E197,E317,E319,E325,E326,E330,E332,E333,E336,E337,E339,E340,E350,E351)</f>
        <v>21040</v>
      </c>
      <c r="F435" s="47">
        <f aca="true" t="shared" si="19" ref="F435:K435">SUM(F25,F26,F36,F43,F44,F49,F140,F144,F197,F317,F319,F325,F326,F330,F332,F333,F336,F337,F339,F340,F350,F351)</f>
        <v>21040</v>
      </c>
      <c r="G435" s="47">
        <f t="shared" si="19"/>
        <v>16207.7</v>
      </c>
      <c r="H435" s="47">
        <f t="shared" si="19"/>
        <v>21251.700000000004</v>
      </c>
      <c r="I435" s="47">
        <f t="shared" si="19"/>
        <v>20670</v>
      </c>
      <c r="J435" s="47">
        <f t="shared" si="19"/>
        <v>20088</v>
      </c>
      <c r="K435" s="47">
        <f t="shared" si="19"/>
        <v>20088</v>
      </c>
    </row>
    <row r="436" spans="1:11" ht="15" hidden="1">
      <c r="A436" s="110"/>
      <c r="B436" s="110"/>
      <c r="C436" s="110"/>
      <c r="D436" s="110" t="s">
        <v>240</v>
      </c>
      <c r="E436" s="47">
        <f>SUM(E19,E33,E175,E200,E223,E241,E268,E341)</f>
        <v>4590</v>
      </c>
      <c r="F436" s="47">
        <f aca="true" t="shared" si="20" ref="F436:K436">SUM(F19,F33,F175,F200,F223,F241,F268,F341)</f>
        <v>4710</v>
      </c>
      <c r="G436" s="47">
        <f t="shared" si="20"/>
        <v>3624.2000000000003</v>
      </c>
      <c r="H436" s="47">
        <f t="shared" si="20"/>
        <v>4610</v>
      </c>
      <c r="I436" s="47">
        <f t="shared" si="20"/>
        <v>4760</v>
      </c>
      <c r="J436" s="47">
        <f t="shared" si="20"/>
        <v>4640</v>
      </c>
      <c r="K436" s="47">
        <f t="shared" si="20"/>
        <v>4690</v>
      </c>
    </row>
    <row r="437" spans="1:11" ht="15" hidden="1">
      <c r="A437" s="110"/>
      <c r="B437" s="110"/>
      <c r="C437" s="110"/>
      <c r="D437" s="110" t="s">
        <v>229</v>
      </c>
      <c r="E437" s="47">
        <f>SUM(E245,E303,E323,E327,E329,E343,E346)</f>
        <v>16160</v>
      </c>
      <c r="F437" s="47">
        <f aca="true" t="shared" si="21" ref="F437:K437">SUM(F245,F303,F323,F327,F329,F343,F346)</f>
        <v>16160</v>
      </c>
      <c r="G437" s="47">
        <f t="shared" si="21"/>
        <v>3838.4</v>
      </c>
      <c r="H437" s="47">
        <f t="shared" si="21"/>
        <v>20937.9</v>
      </c>
      <c r="I437" s="47">
        <f t="shared" si="21"/>
        <v>12871</v>
      </c>
      <c r="J437" s="47">
        <f t="shared" si="21"/>
        <v>4950</v>
      </c>
      <c r="K437" s="47">
        <f t="shared" si="21"/>
        <v>200</v>
      </c>
    </row>
    <row r="438" spans="1:11" ht="15" hidden="1">
      <c r="A438" s="110"/>
      <c r="B438" s="110"/>
      <c r="C438" s="110"/>
      <c r="D438" s="110" t="s">
        <v>444</v>
      </c>
      <c r="E438" s="47">
        <f>SUM(E11,E12,E13,E14,E15,E65,E66,E68,E69,E70,E71,E125,E126,E127,E130,E131,E194,E195,E218,E219,E239,E298)</f>
        <v>38803.7</v>
      </c>
      <c r="F438" s="47">
        <f aca="true" t="shared" si="22" ref="F438:K438">SUM(F11,F12,F13,F14,F15,F65,F66,F68,F69,F70,F71,F125,F126,F127,F130,F131,F194,F195,F218,F219,F239,F298)</f>
        <v>45280.2</v>
      </c>
      <c r="G438" s="47">
        <f t="shared" si="22"/>
        <v>32498.5</v>
      </c>
      <c r="H438" s="47">
        <f t="shared" si="22"/>
        <v>47188.6</v>
      </c>
      <c r="I438" s="47">
        <f t="shared" si="22"/>
        <v>34640</v>
      </c>
      <c r="J438" s="47">
        <f t="shared" si="22"/>
        <v>34550</v>
      </c>
      <c r="K438" s="47">
        <f t="shared" si="22"/>
        <v>34550</v>
      </c>
    </row>
    <row r="439" spans="1:11" ht="15" hidden="1">
      <c r="A439" s="110"/>
      <c r="B439" s="110"/>
      <c r="C439" s="110"/>
      <c r="D439" s="110" t="s">
        <v>445</v>
      </c>
      <c r="E439" s="47">
        <f>SUM(E72,E73,E74,E75,E76,E77,E78,E79,E80,E81,E82,E83,E84,E85,E86,E87,E88,E89,E90,E91,E96)</f>
        <v>19152</v>
      </c>
      <c r="F439" s="47">
        <f aca="true" t="shared" si="23" ref="F439:K439">SUM(F72,F73,F74,F75,F76,F77,F78,F79,F80,F81,F82,F83,F84,F85,F86,F87,F88,F89,F90,F91,F96)</f>
        <v>19232</v>
      </c>
      <c r="G439" s="47">
        <f t="shared" si="23"/>
        <v>80</v>
      </c>
      <c r="H439" s="47">
        <f t="shared" si="23"/>
        <v>19423</v>
      </c>
      <c r="I439" s="47">
        <f t="shared" si="23"/>
        <v>49799</v>
      </c>
      <c r="J439" s="47">
        <f t="shared" si="23"/>
        <v>30000</v>
      </c>
      <c r="K439" s="47">
        <f t="shared" si="23"/>
        <v>0</v>
      </c>
    </row>
    <row r="440" spans="1:11" ht="15" hidden="1">
      <c r="A440" s="110"/>
      <c r="B440" s="110"/>
      <c r="C440" s="110"/>
      <c r="D440" s="110" t="s">
        <v>446</v>
      </c>
      <c r="E440" s="47">
        <f>SUM(E438:E439)</f>
        <v>57955.7</v>
      </c>
      <c r="F440" s="47">
        <f aca="true" t="shared" si="24" ref="F440:K440">SUM(F438:F439)</f>
        <v>64512.2</v>
      </c>
      <c r="G440" s="47">
        <f t="shared" si="24"/>
        <v>32578.5</v>
      </c>
      <c r="H440" s="47">
        <f t="shared" si="24"/>
        <v>66611.6</v>
      </c>
      <c r="I440" s="47">
        <f t="shared" si="24"/>
        <v>84439</v>
      </c>
      <c r="J440" s="47">
        <f t="shared" si="24"/>
        <v>64550</v>
      </c>
      <c r="K440" s="47">
        <f t="shared" si="24"/>
        <v>34550</v>
      </c>
    </row>
    <row r="441" spans="1:11" ht="15" hidden="1">
      <c r="A441" s="110"/>
      <c r="B441" s="110"/>
      <c r="C441" s="110"/>
      <c r="D441" s="110"/>
      <c r="E441" s="47"/>
      <c r="F441" s="47"/>
      <c r="G441" s="47"/>
      <c r="H441" s="47"/>
      <c r="I441" s="47"/>
      <c r="J441" s="47"/>
      <c r="K441" s="47"/>
    </row>
    <row r="442" spans="1:11" ht="15" hidden="1">
      <c r="A442" s="110"/>
      <c r="B442" s="110"/>
      <c r="C442" s="110"/>
      <c r="D442" s="110" t="s">
        <v>448</v>
      </c>
      <c r="E442" s="47">
        <f>+E429+E434+E437+E440</f>
        <v>390718</v>
      </c>
      <c r="F442" s="47">
        <f aca="true" t="shared" si="25" ref="F442:K442">+F429+F434+F437+F440</f>
        <v>399903.8</v>
      </c>
      <c r="G442" s="47">
        <f t="shared" si="25"/>
        <v>266581.5</v>
      </c>
      <c r="H442" s="47">
        <f t="shared" si="25"/>
        <v>412497.6</v>
      </c>
      <c r="I442" s="47">
        <f t="shared" si="25"/>
        <v>434937.1</v>
      </c>
      <c r="J442" s="47">
        <f t="shared" si="25"/>
        <v>398995.1</v>
      </c>
      <c r="K442" s="47">
        <f t="shared" si="25"/>
        <v>349315.1</v>
      </c>
    </row>
    <row r="443" spans="1:11" ht="15">
      <c r="A443" s="110"/>
      <c r="B443" s="110"/>
      <c r="C443" s="110"/>
      <c r="D443" s="110"/>
      <c r="E443" s="47"/>
      <c r="F443" s="47"/>
      <c r="G443" s="47"/>
      <c r="H443" s="47"/>
      <c r="I443" s="47"/>
      <c r="J443" s="47"/>
      <c r="K443" s="47"/>
    </row>
    <row r="444" spans="1:11" ht="15">
      <c r="A444" s="110"/>
      <c r="B444" s="110"/>
      <c r="C444" s="110"/>
      <c r="D444" s="110"/>
      <c r="E444" s="47"/>
      <c r="F444" s="47"/>
      <c r="G444" s="47"/>
      <c r="H444" s="47"/>
      <c r="I444" s="47"/>
      <c r="J444" s="47"/>
      <c r="K444" s="47"/>
    </row>
    <row r="445" spans="1:11" ht="15">
      <c r="A445" s="110"/>
      <c r="B445" s="110"/>
      <c r="C445" s="110"/>
      <c r="D445" s="110"/>
      <c r="E445" s="47"/>
      <c r="F445" s="47"/>
      <c r="G445" s="47"/>
      <c r="H445" s="47"/>
      <c r="I445" s="47"/>
      <c r="J445" s="47"/>
      <c r="K445" s="47"/>
    </row>
    <row r="446" spans="1:11" ht="15">
      <c r="A446" s="110"/>
      <c r="B446" s="110"/>
      <c r="C446" s="110"/>
      <c r="D446" s="110"/>
      <c r="E446" s="47"/>
      <c r="F446" s="47"/>
      <c r="G446" s="47"/>
      <c r="H446" s="47"/>
      <c r="I446" s="47"/>
      <c r="J446" s="47"/>
      <c r="K446" s="47"/>
    </row>
    <row r="447" spans="1:11" ht="15">
      <c r="A447" s="110"/>
      <c r="B447" s="110"/>
      <c r="C447" s="110"/>
      <c r="D447" s="110"/>
      <c r="E447" s="47"/>
      <c r="F447" s="47"/>
      <c r="G447" s="47"/>
      <c r="H447" s="47"/>
      <c r="I447" s="47"/>
      <c r="J447" s="47"/>
      <c r="K447" s="47"/>
    </row>
    <row r="448" spans="1:11" ht="15">
      <c r="A448" s="110"/>
      <c r="B448" s="110"/>
      <c r="C448" s="110"/>
      <c r="D448" s="110"/>
      <c r="E448" s="47"/>
      <c r="F448" s="47"/>
      <c r="G448" s="47"/>
      <c r="H448" s="47"/>
      <c r="I448" s="47"/>
      <c r="J448" s="47"/>
      <c r="K448" s="47"/>
    </row>
    <row r="449" spans="1:11" ht="15">
      <c r="A449" s="110"/>
      <c r="B449" s="110"/>
      <c r="C449" s="110"/>
      <c r="D449" s="110"/>
      <c r="E449" s="47"/>
      <c r="F449" s="47"/>
      <c r="G449" s="47"/>
      <c r="H449" s="47"/>
      <c r="I449" s="47"/>
      <c r="J449" s="47"/>
      <c r="K449" s="47"/>
    </row>
    <row r="450" spans="1:11" ht="15">
      <c r="A450" s="110"/>
      <c r="B450" s="110"/>
      <c r="C450" s="110"/>
      <c r="D450" s="110"/>
      <c r="E450" s="47"/>
      <c r="F450" s="47"/>
      <c r="G450" s="47"/>
      <c r="H450" s="47"/>
      <c r="I450" s="47"/>
      <c r="J450" s="47"/>
      <c r="K450" s="47"/>
    </row>
    <row r="451" spans="1:11" ht="15">
      <c r="A451" s="110"/>
      <c r="B451" s="110"/>
      <c r="C451" s="110"/>
      <c r="D451" s="110"/>
      <c r="E451" s="47"/>
      <c r="F451" s="47"/>
      <c r="G451" s="47"/>
      <c r="H451" s="47"/>
      <c r="I451" s="47"/>
      <c r="J451" s="47"/>
      <c r="K451" s="47"/>
    </row>
    <row r="452" spans="1:11" ht="15">
      <c r="A452" s="110"/>
      <c r="B452" s="110"/>
      <c r="C452" s="110"/>
      <c r="D452" s="110"/>
      <c r="E452" s="47"/>
      <c r="F452" s="47"/>
      <c r="G452" s="47"/>
      <c r="H452" s="47"/>
      <c r="I452" s="47"/>
      <c r="J452" s="47"/>
      <c r="K452" s="47"/>
    </row>
    <row r="453" spans="1:11" ht="15">
      <c r="A453" s="110"/>
      <c r="B453" s="110"/>
      <c r="C453" s="110"/>
      <c r="D453" s="110"/>
      <c r="E453" s="47"/>
      <c r="F453" s="47"/>
      <c r="G453" s="47"/>
      <c r="H453" s="47"/>
      <c r="I453" s="47"/>
      <c r="J453" s="47"/>
      <c r="K453" s="47"/>
    </row>
    <row r="454" spans="1:11" ht="15">
      <c r="A454" s="110"/>
      <c r="B454" s="110"/>
      <c r="C454" s="110"/>
      <c r="D454" s="110"/>
      <c r="E454" s="47"/>
      <c r="F454" s="47"/>
      <c r="G454" s="47"/>
      <c r="H454" s="47"/>
      <c r="I454" s="47"/>
      <c r="J454" s="47"/>
      <c r="K454" s="47"/>
    </row>
    <row r="455" spans="1:11" ht="15">
      <c r="A455" s="110"/>
      <c r="B455" s="110"/>
      <c r="C455" s="110"/>
      <c r="D455" s="110"/>
      <c r="E455" s="47"/>
      <c r="F455" s="47"/>
      <c r="G455" s="47"/>
      <c r="H455" s="47"/>
      <c r="I455" s="47"/>
      <c r="J455" s="47"/>
      <c r="K455" s="47"/>
    </row>
    <row r="456" spans="1:11" ht="15">
      <c r="A456" s="110"/>
      <c r="B456" s="110"/>
      <c r="C456" s="110"/>
      <c r="D456" s="110"/>
      <c r="E456" s="47"/>
      <c r="F456" s="47"/>
      <c r="G456" s="47"/>
      <c r="H456" s="47"/>
      <c r="I456" s="47"/>
      <c r="J456" s="47"/>
      <c r="K456" s="47"/>
    </row>
    <row r="457" spans="1:11" ht="15">
      <c r="A457" s="110"/>
      <c r="B457" s="110"/>
      <c r="C457" s="110"/>
      <c r="D457" s="110"/>
      <c r="E457" s="47"/>
      <c r="F457" s="47"/>
      <c r="G457" s="47"/>
      <c r="H457" s="47"/>
      <c r="I457" s="47"/>
      <c r="J457" s="47"/>
      <c r="K457" s="47"/>
    </row>
    <row r="458" spans="1:11" ht="15">
      <c r="A458" s="110"/>
      <c r="B458" s="110"/>
      <c r="C458" s="110"/>
      <c r="D458" s="110"/>
      <c r="E458" s="47"/>
      <c r="F458" s="47"/>
      <c r="G458" s="47"/>
      <c r="H458" s="47"/>
      <c r="I458" s="47"/>
      <c r="J458" s="47"/>
      <c r="K458" s="47"/>
    </row>
    <row r="459" spans="1:11" ht="15">
      <c r="A459" s="110"/>
      <c r="B459" s="110"/>
      <c r="C459" s="110"/>
      <c r="D459" s="110"/>
      <c r="E459" s="47"/>
      <c r="F459" s="47"/>
      <c r="G459" s="47"/>
      <c r="H459" s="47"/>
      <c r="I459" s="47"/>
      <c r="J459" s="47"/>
      <c r="K459" s="47"/>
    </row>
    <row r="460" spans="1:11" ht="15">
      <c r="A460" s="110"/>
      <c r="B460" s="110"/>
      <c r="C460" s="110"/>
      <c r="D460" s="110"/>
      <c r="E460" s="47"/>
      <c r="F460" s="47"/>
      <c r="G460" s="47"/>
      <c r="H460" s="47"/>
      <c r="I460" s="47"/>
      <c r="J460" s="47"/>
      <c r="K460" s="47"/>
    </row>
    <row r="461" spans="1:11" ht="15">
      <c r="A461" s="110"/>
      <c r="B461" s="110"/>
      <c r="C461" s="110"/>
      <c r="D461" s="110"/>
      <c r="E461" s="47"/>
      <c r="F461" s="47"/>
      <c r="G461" s="47"/>
      <c r="H461" s="47"/>
      <c r="I461" s="47"/>
      <c r="J461" s="47"/>
      <c r="K461" s="47"/>
    </row>
    <row r="462" spans="1:11" ht="15">
      <c r="A462" s="110"/>
      <c r="B462" s="110"/>
      <c r="C462" s="110"/>
      <c r="D462" s="110"/>
      <c r="E462" s="47"/>
      <c r="F462" s="47"/>
      <c r="G462" s="47"/>
      <c r="H462" s="47"/>
      <c r="I462" s="47"/>
      <c r="J462" s="47"/>
      <c r="K462" s="47"/>
    </row>
    <row r="463" spans="1:11" ht="15">
      <c r="A463" s="110"/>
      <c r="B463" s="110"/>
      <c r="C463" s="110"/>
      <c r="D463" s="110"/>
      <c r="E463" s="47"/>
      <c r="F463" s="47"/>
      <c r="G463" s="47"/>
      <c r="H463" s="47"/>
      <c r="I463" s="47"/>
      <c r="J463" s="47"/>
      <c r="K463" s="47"/>
    </row>
    <row r="464" spans="1:11" ht="15">
      <c r="A464" s="110"/>
      <c r="B464" s="110"/>
      <c r="C464" s="110"/>
      <c r="D464" s="110"/>
      <c r="E464" s="47"/>
      <c r="F464" s="47"/>
      <c r="G464" s="47"/>
      <c r="H464" s="47"/>
      <c r="I464" s="47"/>
      <c r="J464" s="47"/>
      <c r="K464" s="47"/>
    </row>
    <row r="465" spans="1:11" ht="15">
      <c r="A465" s="110"/>
      <c r="B465" s="110"/>
      <c r="C465" s="110"/>
      <c r="D465" s="110"/>
      <c r="E465" s="47"/>
      <c r="F465" s="47"/>
      <c r="G465" s="47"/>
      <c r="H465" s="47"/>
      <c r="I465" s="47"/>
      <c r="J465" s="47"/>
      <c r="K465" s="47"/>
    </row>
    <row r="466" spans="1:11" ht="15">
      <c r="A466" s="110"/>
      <c r="B466" s="110"/>
      <c r="C466" s="110"/>
      <c r="D466" s="110"/>
      <c r="E466" s="47"/>
      <c r="F466" s="47"/>
      <c r="G466" s="47"/>
      <c r="H466" s="47"/>
      <c r="I466" s="47"/>
      <c r="J466" s="47"/>
      <c r="K466" s="47"/>
    </row>
    <row r="467" spans="1:11" ht="15">
      <c r="A467" s="110"/>
      <c r="B467" s="110"/>
      <c r="C467" s="110"/>
      <c r="D467" s="110"/>
      <c r="E467" s="47"/>
      <c r="F467" s="47"/>
      <c r="G467" s="47"/>
      <c r="H467" s="47"/>
      <c r="I467" s="47"/>
      <c r="J467" s="47"/>
      <c r="K467" s="47"/>
    </row>
    <row r="468" spans="1:11" ht="15">
      <c r="A468" s="110"/>
      <c r="B468" s="110"/>
      <c r="C468" s="110"/>
      <c r="D468" s="110"/>
      <c r="E468" s="47"/>
      <c r="F468" s="47"/>
      <c r="G468" s="47"/>
      <c r="H468" s="47"/>
      <c r="I468" s="47"/>
      <c r="J468" s="47"/>
      <c r="K468" s="47"/>
    </row>
    <row r="469" spans="1:11" ht="15">
      <c r="A469" s="110"/>
      <c r="B469" s="110"/>
      <c r="C469" s="110"/>
      <c r="D469" s="110"/>
      <c r="E469" s="47"/>
      <c r="F469" s="47"/>
      <c r="G469" s="47"/>
      <c r="H469" s="47"/>
      <c r="I469" s="47"/>
      <c r="J469" s="47"/>
      <c r="K469" s="47"/>
    </row>
    <row r="470" spans="1:11" ht="15">
      <c r="A470" s="110"/>
      <c r="B470" s="110"/>
      <c r="C470" s="110"/>
      <c r="D470" s="110"/>
      <c r="E470" s="47"/>
      <c r="F470" s="47"/>
      <c r="G470" s="47"/>
      <c r="H470" s="47"/>
      <c r="I470" s="47"/>
      <c r="J470" s="47"/>
      <c r="K470" s="47"/>
    </row>
    <row r="471" spans="1:11" ht="15">
      <c r="A471" s="110"/>
      <c r="B471" s="110"/>
      <c r="C471" s="110"/>
      <c r="D471" s="110"/>
      <c r="E471" s="47"/>
      <c r="F471" s="47"/>
      <c r="G471" s="47"/>
      <c r="H471" s="47"/>
      <c r="I471" s="47"/>
      <c r="J471" s="47"/>
      <c r="K471" s="47"/>
    </row>
    <row r="472" spans="1:11" ht="15">
      <c r="A472" s="110"/>
      <c r="B472" s="110"/>
      <c r="C472" s="110"/>
      <c r="D472" s="110"/>
      <c r="E472" s="47"/>
      <c r="F472" s="47"/>
      <c r="G472" s="47"/>
      <c r="H472" s="47"/>
      <c r="I472" s="47"/>
      <c r="J472" s="47"/>
      <c r="K472" s="47"/>
    </row>
    <row r="473" spans="1:11" ht="15">
      <c r="A473" s="110"/>
      <c r="B473" s="110"/>
      <c r="C473" s="110"/>
      <c r="D473" s="110"/>
      <c r="E473" s="47"/>
      <c r="F473" s="47"/>
      <c r="G473" s="47"/>
      <c r="H473" s="47"/>
      <c r="I473" s="47"/>
      <c r="J473" s="47"/>
      <c r="K473" s="47"/>
    </row>
    <row r="474" spans="1:11" ht="15">
      <c r="A474" s="110"/>
      <c r="B474" s="110"/>
      <c r="C474" s="110"/>
      <c r="D474" s="110"/>
      <c r="E474" s="47"/>
      <c r="F474" s="47"/>
      <c r="G474" s="47"/>
      <c r="H474" s="47"/>
      <c r="I474" s="47"/>
      <c r="J474" s="47"/>
      <c r="K474" s="47"/>
    </row>
    <row r="475" spans="1:11" ht="15">
      <c r="A475" s="110"/>
      <c r="B475" s="110"/>
      <c r="C475" s="110"/>
      <c r="D475" s="110"/>
      <c r="E475" s="47"/>
      <c r="F475" s="47"/>
      <c r="G475" s="47"/>
      <c r="H475" s="47"/>
      <c r="I475" s="47"/>
      <c r="J475" s="47"/>
      <c r="K475" s="47"/>
    </row>
    <row r="476" spans="1:11" ht="15">
      <c r="A476" s="110"/>
      <c r="B476" s="110"/>
      <c r="C476" s="110"/>
      <c r="D476" s="110"/>
      <c r="E476" s="47"/>
      <c r="F476" s="47"/>
      <c r="G476" s="47"/>
      <c r="H476" s="47"/>
      <c r="I476" s="47"/>
      <c r="J476" s="47"/>
      <c r="K476" s="47"/>
    </row>
    <row r="477" spans="1:11" ht="15">
      <c r="A477" s="110"/>
      <c r="B477" s="110"/>
      <c r="C477" s="110"/>
      <c r="D477" s="110"/>
      <c r="E477" s="47"/>
      <c r="F477" s="47"/>
      <c r="G477" s="47"/>
      <c r="H477" s="47"/>
      <c r="I477" s="47"/>
      <c r="J477" s="47"/>
      <c r="K477" s="47"/>
    </row>
    <row r="478" spans="1:11" ht="15">
      <c r="A478" s="110"/>
      <c r="B478" s="110"/>
      <c r="C478" s="110"/>
      <c r="D478" s="110"/>
      <c r="E478" s="47"/>
      <c r="F478" s="47"/>
      <c r="G478" s="47"/>
      <c r="H478" s="47"/>
      <c r="I478" s="47"/>
      <c r="J478" s="47"/>
      <c r="K478" s="47"/>
    </row>
    <row r="479" spans="1:11" ht="15">
      <c r="A479" s="110"/>
      <c r="B479" s="110"/>
      <c r="C479" s="110"/>
      <c r="D479" s="110"/>
      <c r="E479" s="47"/>
      <c r="F479" s="47"/>
      <c r="G479" s="47"/>
      <c r="H479" s="47"/>
      <c r="I479" s="47"/>
      <c r="J479" s="47"/>
      <c r="K479" s="47"/>
    </row>
    <row r="480" spans="1:11" ht="15">
      <c r="A480" s="110"/>
      <c r="B480" s="110"/>
      <c r="C480" s="110"/>
      <c r="D480" s="110"/>
      <c r="E480" s="47"/>
      <c r="F480" s="47"/>
      <c r="G480" s="47"/>
      <c r="H480" s="47"/>
      <c r="I480" s="47"/>
      <c r="J480" s="47"/>
      <c r="K480" s="47"/>
    </row>
  </sheetData>
  <sheetProtection/>
  <mergeCells count="2">
    <mergeCell ref="A1:C1"/>
    <mergeCell ref="A3:E3"/>
  </mergeCells>
  <printOptions/>
  <pageMargins left="0.3937007874015748" right="0.1968503937007874" top="0.2362204724409449" bottom="0.2362204724409449" header="0.03937007874015748" footer="0.07874015748031496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29"/>
  <sheetViews>
    <sheetView tabSelected="1" zoomScale="80" zoomScaleNormal="80" zoomScaleSheetLayoutView="100" zoomScalePageLayoutView="0" workbookViewId="0" topLeftCell="A92">
      <selection activeCell="C114" sqref="C114"/>
    </sheetView>
  </sheetViews>
  <sheetFormatPr defaultColWidth="9.140625" defaultRowHeight="12.75"/>
  <cols>
    <col min="1" max="1" width="14.00390625" style="118" customWidth="1"/>
    <col min="2" max="2" width="9.00390625" style="118" customWidth="1"/>
    <col min="3" max="3" width="76.7109375" style="118" customWidth="1"/>
    <col min="4" max="4" width="15.7109375" style="118" hidden="1" customWidth="1"/>
    <col min="5" max="6" width="15.8515625" style="118" hidden="1" customWidth="1"/>
    <col min="7" max="7" width="13.00390625" style="118" customWidth="1"/>
    <col min="8" max="8" width="12.8515625" style="118" customWidth="1"/>
    <col min="9" max="9" width="13.140625" style="118" customWidth="1"/>
    <col min="10" max="10" width="12.28125" style="118" customWidth="1"/>
    <col min="11" max="16384" width="9.140625" style="7" customWidth="1"/>
  </cols>
  <sheetData>
    <row r="1" spans="1:10" ht="21" customHeight="1">
      <c r="A1" s="53" t="s">
        <v>241</v>
      </c>
      <c r="B1" s="54"/>
      <c r="C1" s="114"/>
      <c r="D1" s="115"/>
      <c r="E1" s="116"/>
      <c r="F1" s="116"/>
      <c r="G1" s="116"/>
      <c r="H1" s="116"/>
      <c r="I1" s="116"/>
      <c r="J1" s="116"/>
    </row>
    <row r="2" spans="1:10" ht="15.75" customHeight="1">
      <c r="A2" s="53"/>
      <c r="B2" s="54"/>
      <c r="C2" s="117"/>
      <c r="J2" s="192" t="s">
        <v>389</v>
      </c>
    </row>
    <row r="3" spans="1:10" s="9" customFormat="1" ht="24" customHeight="1">
      <c r="A3" s="119" t="s">
        <v>384</v>
      </c>
      <c r="B3" s="119"/>
      <c r="C3" s="119"/>
      <c r="D3" s="120"/>
      <c r="E3" s="121"/>
      <c r="F3" s="122"/>
      <c r="G3" s="122"/>
      <c r="H3" s="122"/>
      <c r="I3" s="122"/>
      <c r="J3" s="122"/>
    </row>
    <row r="4" spans="1:10" s="5" customFormat="1" ht="15.75" customHeight="1" thickBot="1">
      <c r="A4" s="110"/>
      <c r="B4" s="110"/>
      <c r="C4" s="110"/>
      <c r="D4" s="123"/>
      <c r="E4" s="124"/>
      <c r="F4" s="122"/>
      <c r="G4" s="122"/>
      <c r="H4" s="122"/>
      <c r="I4" s="122"/>
      <c r="J4" s="122" t="s">
        <v>0</v>
      </c>
    </row>
    <row r="5" spans="1:10" s="5" customFormat="1" ht="15.75" customHeight="1">
      <c r="A5" s="125" t="s">
        <v>3</v>
      </c>
      <c r="B5" s="126" t="s">
        <v>459</v>
      </c>
      <c r="C5" s="125" t="s">
        <v>4</v>
      </c>
      <c r="D5" s="125" t="s">
        <v>5</v>
      </c>
      <c r="E5" s="125" t="s">
        <v>5</v>
      </c>
      <c r="F5" s="125" t="s">
        <v>1</v>
      </c>
      <c r="G5" s="125" t="s">
        <v>379</v>
      </c>
      <c r="H5" s="125" t="s">
        <v>5</v>
      </c>
      <c r="I5" s="125" t="s">
        <v>5</v>
      </c>
      <c r="J5" s="125" t="s">
        <v>5</v>
      </c>
    </row>
    <row r="6" spans="1:10" s="5" customFormat="1" ht="15.75" customHeight="1" thickBot="1">
      <c r="A6" s="127"/>
      <c r="B6" s="128"/>
      <c r="C6" s="129"/>
      <c r="D6" s="130" t="s">
        <v>6</v>
      </c>
      <c r="E6" s="130" t="s">
        <v>7</v>
      </c>
      <c r="F6" s="130" t="s">
        <v>8</v>
      </c>
      <c r="G6" s="130" t="s">
        <v>380</v>
      </c>
      <c r="H6" s="130" t="s">
        <v>381</v>
      </c>
      <c r="I6" s="130" t="s">
        <v>382</v>
      </c>
      <c r="J6" s="130" t="s">
        <v>383</v>
      </c>
    </row>
    <row r="7" spans="1:10" s="5" customFormat="1" ht="16.5" customHeight="1" thickTop="1">
      <c r="A7" s="131">
        <v>10</v>
      </c>
      <c r="B7" s="132"/>
      <c r="C7" s="133" t="s">
        <v>242</v>
      </c>
      <c r="D7" s="134"/>
      <c r="E7" s="134"/>
      <c r="F7" s="134"/>
      <c r="G7" s="134"/>
      <c r="H7" s="134"/>
      <c r="I7" s="134"/>
      <c r="J7" s="134"/>
    </row>
    <row r="8" spans="1:10" s="5" customFormat="1" ht="15" customHeight="1">
      <c r="A8" s="94"/>
      <c r="B8" s="135"/>
      <c r="C8" s="94"/>
      <c r="D8" s="34"/>
      <c r="E8" s="34"/>
      <c r="F8" s="34"/>
      <c r="G8" s="34"/>
      <c r="H8" s="34"/>
      <c r="I8" s="34"/>
      <c r="J8" s="34"/>
    </row>
    <row r="9" spans="1:10" s="5" customFormat="1" ht="15" customHeight="1">
      <c r="A9" s="94"/>
      <c r="B9" s="136">
        <v>2143</v>
      </c>
      <c r="C9" s="96" t="s">
        <v>243</v>
      </c>
      <c r="D9" s="34">
        <v>3000</v>
      </c>
      <c r="E9" s="34">
        <v>2500</v>
      </c>
      <c r="F9" s="34">
        <v>1695.3</v>
      </c>
      <c r="G9" s="226">
        <v>2450</v>
      </c>
      <c r="H9" s="226">
        <v>4000</v>
      </c>
      <c r="I9" s="226">
        <v>4000</v>
      </c>
      <c r="J9" s="226">
        <v>4000</v>
      </c>
    </row>
    <row r="10" spans="1:10" s="5" customFormat="1" ht="15">
      <c r="A10" s="96"/>
      <c r="B10" s="136">
        <v>3111</v>
      </c>
      <c r="C10" s="96" t="s">
        <v>244</v>
      </c>
      <c r="D10" s="137">
        <v>8200</v>
      </c>
      <c r="E10" s="137">
        <v>8335.2</v>
      </c>
      <c r="F10" s="137">
        <v>5478.1</v>
      </c>
      <c r="G10" s="236">
        <v>8635.2</v>
      </c>
      <c r="H10" s="236">
        <v>8600</v>
      </c>
      <c r="I10" s="236">
        <v>8600</v>
      </c>
      <c r="J10" s="236">
        <v>8600</v>
      </c>
    </row>
    <row r="11" spans="1:10" s="5" customFormat="1" ht="15">
      <c r="A11" s="96"/>
      <c r="B11" s="136">
        <v>3113</v>
      </c>
      <c r="C11" s="96" t="s">
        <v>245</v>
      </c>
      <c r="D11" s="137">
        <v>30100</v>
      </c>
      <c r="E11" s="137">
        <v>30920.1</v>
      </c>
      <c r="F11" s="137">
        <v>20896</v>
      </c>
      <c r="G11" s="236">
        <v>31270.1</v>
      </c>
      <c r="H11" s="236">
        <v>30300</v>
      </c>
      <c r="I11" s="236">
        <v>31000</v>
      </c>
      <c r="J11" s="236">
        <v>31000</v>
      </c>
    </row>
    <row r="12" spans="1:10" s="5" customFormat="1" ht="15" hidden="1">
      <c r="A12" s="96"/>
      <c r="B12" s="136">
        <v>3114</v>
      </c>
      <c r="C12" s="96" t="s">
        <v>246</v>
      </c>
      <c r="D12" s="137">
        <v>0</v>
      </c>
      <c r="E12" s="137">
        <v>0</v>
      </c>
      <c r="F12" s="137"/>
      <c r="G12" s="236"/>
      <c r="H12" s="236"/>
      <c r="I12" s="236"/>
      <c r="J12" s="236"/>
    </row>
    <row r="13" spans="1:10" s="5" customFormat="1" ht="15">
      <c r="A13" s="96"/>
      <c r="B13" s="136">
        <v>3122</v>
      </c>
      <c r="C13" s="96" t="s">
        <v>390</v>
      </c>
      <c r="D13" s="137">
        <v>0</v>
      </c>
      <c r="E13" s="137">
        <v>150</v>
      </c>
      <c r="F13" s="137">
        <v>0</v>
      </c>
      <c r="G13" s="236">
        <v>150</v>
      </c>
      <c r="H13" s="236">
        <v>350</v>
      </c>
      <c r="I13" s="236">
        <v>0</v>
      </c>
      <c r="J13" s="236">
        <v>0</v>
      </c>
    </row>
    <row r="14" spans="1:10" s="5" customFormat="1" ht="15">
      <c r="A14" s="96"/>
      <c r="B14" s="136">
        <v>3231</v>
      </c>
      <c r="C14" s="96" t="s">
        <v>247</v>
      </c>
      <c r="D14" s="137">
        <v>750</v>
      </c>
      <c r="E14" s="137">
        <v>750</v>
      </c>
      <c r="F14" s="137">
        <v>604</v>
      </c>
      <c r="G14" s="236">
        <v>630</v>
      </c>
      <c r="H14" s="236">
        <v>780</v>
      </c>
      <c r="I14" s="236">
        <v>780</v>
      </c>
      <c r="J14" s="236">
        <v>780</v>
      </c>
    </row>
    <row r="15" spans="1:10" s="5" customFormat="1" ht="15">
      <c r="A15" s="96"/>
      <c r="B15" s="136">
        <v>3313</v>
      </c>
      <c r="C15" s="96" t="s">
        <v>248</v>
      </c>
      <c r="D15" s="34">
        <v>1460</v>
      </c>
      <c r="E15" s="34">
        <v>1460</v>
      </c>
      <c r="F15" s="34">
        <v>1031.9</v>
      </c>
      <c r="G15" s="226">
        <v>1410</v>
      </c>
      <c r="H15" s="226">
        <v>1460</v>
      </c>
      <c r="I15" s="226">
        <v>1520</v>
      </c>
      <c r="J15" s="226">
        <v>1520</v>
      </c>
    </row>
    <row r="16" spans="1:10" s="5" customFormat="1" ht="15" customHeight="1" hidden="1">
      <c r="A16" s="96"/>
      <c r="B16" s="136">
        <v>3314</v>
      </c>
      <c r="C16" s="96" t="s">
        <v>249</v>
      </c>
      <c r="D16" s="34"/>
      <c r="E16" s="34"/>
      <c r="F16" s="34"/>
      <c r="G16" s="226"/>
      <c r="H16" s="226"/>
      <c r="I16" s="226"/>
      <c r="J16" s="226"/>
    </row>
    <row r="17" spans="1:10" s="5" customFormat="1" ht="15">
      <c r="A17" s="96"/>
      <c r="B17" s="136">
        <v>3314</v>
      </c>
      <c r="C17" s="96" t="s">
        <v>250</v>
      </c>
      <c r="D17" s="34">
        <v>6700</v>
      </c>
      <c r="E17" s="34">
        <v>6880</v>
      </c>
      <c r="F17" s="34">
        <v>4652</v>
      </c>
      <c r="G17" s="226">
        <v>6880</v>
      </c>
      <c r="H17" s="226">
        <v>7040</v>
      </c>
      <c r="I17" s="226">
        <v>7050</v>
      </c>
      <c r="J17" s="226">
        <v>7050</v>
      </c>
    </row>
    <row r="18" spans="1:10" s="5" customFormat="1" ht="13.5" customHeight="1" hidden="1">
      <c r="A18" s="96"/>
      <c r="B18" s="136">
        <v>3315</v>
      </c>
      <c r="C18" s="96" t="s">
        <v>251</v>
      </c>
      <c r="D18" s="34"/>
      <c r="E18" s="34"/>
      <c r="F18" s="34"/>
      <c r="G18" s="226"/>
      <c r="H18" s="226"/>
      <c r="I18" s="226"/>
      <c r="J18" s="226"/>
    </row>
    <row r="19" spans="1:10" s="5" customFormat="1" ht="15">
      <c r="A19" s="96"/>
      <c r="B19" s="136">
        <v>3315</v>
      </c>
      <c r="C19" s="96" t="s">
        <v>252</v>
      </c>
      <c r="D19" s="34">
        <v>6750</v>
      </c>
      <c r="E19" s="34">
        <v>6750</v>
      </c>
      <c r="F19" s="34">
        <v>4504</v>
      </c>
      <c r="G19" s="226">
        <v>6770</v>
      </c>
      <c r="H19" s="226">
        <v>6850</v>
      </c>
      <c r="I19" s="226">
        <v>6800</v>
      </c>
      <c r="J19" s="226">
        <v>6800</v>
      </c>
    </row>
    <row r="20" spans="1:10" s="5" customFormat="1" ht="15">
      <c r="A20" s="96"/>
      <c r="B20" s="136">
        <v>3319</v>
      </c>
      <c r="C20" s="96" t="s">
        <v>253</v>
      </c>
      <c r="D20" s="34">
        <v>500</v>
      </c>
      <c r="E20" s="34">
        <v>591</v>
      </c>
      <c r="F20" s="34">
        <v>435.5</v>
      </c>
      <c r="G20" s="226">
        <v>580</v>
      </c>
      <c r="H20" s="226">
        <v>620</v>
      </c>
      <c r="I20" s="226">
        <v>600</v>
      </c>
      <c r="J20" s="226">
        <v>600</v>
      </c>
    </row>
    <row r="21" spans="1:10" s="5" customFormat="1" ht="15">
      <c r="A21" s="96"/>
      <c r="B21" s="136">
        <v>3322</v>
      </c>
      <c r="C21" s="96" t="s">
        <v>254</v>
      </c>
      <c r="D21" s="34">
        <v>50</v>
      </c>
      <c r="E21" s="34">
        <v>0</v>
      </c>
      <c r="F21" s="34">
        <v>0</v>
      </c>
      <c r="G21" s="226">
        <v>0</v>
      </c>
      <c r="H21" s="226">
        <v>50</v>
      </c>
      <c r="I21" s="226">
        <v>50</v>
      </c>
      <c r="J21" s="226">
        <v>50</v>
      </c>
    </row>
    <row r="22" spans="1:10" s="5" customFormat="1" ht="15">
      <c r="A22" s="96"/>
      <c r="B22" s="136">
        <v>3326</v>
      </c>
      <c r="C22" s="96" t="s">
        <v>255</v>
      </c>
      <c r="D22" s="34">
        <v>50</v>
      </c>
      <c r="E22" s="34">
        <v>2</v>
      </c>
      <c r="F22" s="34">
        <v>0</v>
      </c>
      <c r="G22" s="226">
        <v>2</v>
      </c>
      <c r="H22" s="226">
        <v>60</v>
      </c>
      <c r="I22" s="226">
        <v>60</v>
      </c>
      <c r="J22" s="226">
        <v>60</v>
      </c>
    </row>
    <row r="23" spans="1:10" s="5" customFormat="1" ht="15">
      <c r="A23" s="96"/>
      <c r="B23" s="136">
        <v>3330</v>
      </c>
      <c r="C23" s="96" t="s">
        <v>256</v>
      </c>
      <c r="D23" s="34">
        <v>50</v>
      </c>
      <c r="E23" s="34">
        <v>50</v>
      </c>
      <c r="F23" s="34">
        <v>50</v>
      </c>
      <c r="G23" s="226">
        <v>90</v>
      </c>
      <c r="H23" s="226">
        <v>50</v>
      </c>
      <c r="I23" s="226">
        <v>50</v>
      </c>
      <c r="J23" s="226">
        <v>50</v>
      </c>
    </row>
    <row r="24" spans="1:10" s="5" customFormat="1" ht="15">
      <c r="A24" s="96"/>
      <c r="B24" s="136">
        <v>3392</v>
      </c>
      <c r="C24" s="96" t="s">
        <v>257</v>
      </c>
      <c r="D24" s="34">
        <v>800</v>
      </c>
      <c r="E24" s="34">
        <v>800</v>
      </c>
      <c r="F24" s="34">
        <v>609.5</v>
      </c>
      <c r="G24" s="226">
        <v>800</v>
      </c>
      <c r="H24" s="226">
        <v>800</v>
      </c>
      <c r="I24" s="226">
        <v>800</v>
      </c>
      <c r="J24" s="226">
        <v>800</v>
      </c>
    </row>
    <row r="25" spans="1:10" s="5" customFormat="1" ht="15">
      <c r="A25" s="96"/>
      <c r="B25" s="136">
        <v>3399</v>
      </c>
      <c r="C25" s="96" t="s">
        <v>258</v>
      </c>
      <c r="D25" s="34">
        <v>2700</v>
      </c>
      <c r="E25" s="34">
        <v>2613</v>
      </c>
      <c r="F25" s="34">
        <v>872.1</v>
      </c>
      <c r="G25" s="226">
        <v>2613</v>
      </c>
      <c r="H25" s="226">
        <v>2700</v>
      </c>
      <c r="I25" s="226">
        <v>2700</v>
      </c>
      <c r="J25" s="226">
        <v>2700</v>
      </c>
    </row>
    <row r="26" spans="1:10" s="5" customFormat="1" ht="15">
      <c r="A26" s="96"/>
      <c r="B26" s="136">
        <v>3412</v>
      </c>
      <c r="C26" s="96" t="s">
        <v>463</v>
      </c>
      <c r="D26" s="34">
        <v>8000</v>
      </c>
      <c r="E26" s="34">
        <v>9908.6</v>
      </c>
      <c r="F26" s="34">
        <v>8458.6</v>
      </c>
      <c r="G26" s="226">
        <v>11973.5</v>
      </c>
      <c r="H26" s="226">
        <v>13438</v>
      </c>
      <c r="I26" s="226">
        <v>13400</v>
      </c>
      <c r="J26" s="226">
        <v>13400</v>
      </c>
    </row>
    <row r="27" spans="1:10" s="5" customFormat="1" ht="15">
      <c r="A27" s="96"/>
      <c r="B27" s="136">
        <v>3412</v>
      </c>
      <c r="C27" s="96" t="s">
        <v>259</v>
      </c>
      <c r="D27" s="34">
        <f>15400-8000</f>
        <v>7400</v>
      </c>
      <c r="E27" s="137">
        <f>16713.8-9908.6</f>
        <v>6805.199999999999</v>
      </c>
      <c r="F27" s="34">
        <f>14251.3-8458.6</f>
        <v>5792.699999999999</v>
      </c>
      <c r="G27" s="226">
        <v>6806</v>
      </c>
      <c r="H27" s="226">
        <v>6846</v>
      </c>
      <c r="I27" s="226">
        <v>7000</v>
      </c>
      <c r="J27" s="226">
        <v>7000</v>
      </c>
    </row>
    <row r="28" spans="1:10" s="5" customFormat="1" ht="15">
      <c r="A28" s="96"/>
      <c r="B28" s="136">
        <v>3419</v>
      </c>
      <c r="C28" s="96" t="s">
        <v>464</v>
      </c>
      <c r="D28" s="137">
        <v>2120</v>
      </c>
      <c r="E28" s="137">
        <v>2135</v>
      </c>
      <c r="F28" s="137">
        <v>1782</v>
      </c>
      <c r="G28" s="236">
        <v>2862.4</v>
      </c>
      <c r="H28" s="236">
        <v>2050</v>
      </c>
      <c r="I28" s="236">
        <v>2100</v>
      </c>
      <c r="J28" s="236">
        <v>2100</v>
      </c>
    </row>
    <row r="29" spans="1:10" s="5" customFormat="1" ht="15">
      <c r="A29" s="96"/>
      <c r="B29" s="136">
        <v>3421</v>
      </c>
      <c r="C29" s="96" t="s">
        <v>462</v>
      </c>
      <c r="D29" s="137">
        <v>7200</v>
      </c>
      <c r="E29" s="137">
        <v>5396.4</v>
      </c>
      <c r="F29" s="137">
        <v>2238</v>
      </c>
      <c r="G29" s="236">
        <v>3700</v>
      </c>
      <c r="H29" s="236">
        <v>3116</v>
      </c>
      <c r="I29" s="236">
        <v>3700</v>
      </c>
      <c r="J29" s="236">
        <v>3700</v>
      </c>
    </row>
    <row r="30" spans="1:10" s="5" customFormat="1" ht="15">
      <c r="A30" s="96"/>
      <c r="B30" s="136">
        <v>3429</v>
      </c>
      <c r="C30" s="96" t="s">
        <v>458</v>
      </c>
      <c r="D30" s="137">
        <v>1500</v>
      </c>
      <c r="E30" s="137">
        <v>1195</v>
      </c>
      <c r="F30" s="137">
        <v>1010</v>
      </c>
      <c r="G30" s="236">
        <v>1032</v>
      </c>
      <c r="H30" s="236">
        <v>1500</v>
      </c>
      <c r="I30" s="236">
        <v>1500</v>
      </c>
      <c r="J30" s="236">
        <v>1500</v>
      </c>
    </row>
    <row r="31" spans="1:10" s="5" customFormat="1" ht="15">
      <c r="A31" s="96"/>
      <c r="B31" s="136">
        <v>6223</v>
      </c>
      <c r="C31" s="96" t="s">
        <v>260</v>
      </c>
      <c r="D31" s="34">
        <v>150</v>
      </c>
      <c r="E31" s="34">
        <v>150</v>
      </c>
      <c r="F31" s="34">
        <v>52.4</v>
      </c>
      <c r="G31" s="226">
        <v>90</v>
      </c>
      <c r="H31" s="226">
        <v>150</v>
      </c>
      <c r="I31" s="226">
        <v>150</v>
      </c>
      <c r="J31" s="226">
        <v>150</v>
      </c>
    </row>
    <row r="32" spans="1:10" s="5" customFormat="1" ht="15">
      <c r="A32" s="96"/>
      <c r="B32" s="136">
        <v>6409</v>
      </c>
      <c r="C32" s="96" t="s">
        <v>456</v>
      </c>
      <c r="D32" s="34">
        <v>0</v>
      </c>
      <c r="E32" s="34">
        <v>1080</v>
      </c>
      <c r="F32" s="34">
        <v>0</v>
      </c>
      <c r="G32" s="226">
        <v>0</v>
      </c>
      <c r="H32" s="226">
        <v>1000</v>
      </c>
      <c r="I32" s="226">
        <v>0</v>
      </c>
      <c r="J32" s="226">
        <v>0</v>
      </c>
    </row>
    <row r="33" spans="1:10" s="5" customFormat="1" ht="14.25" customHeight="1" thickBot="1">
      <c r="A33" s="138"/>
      <c r="B33" s="139"/>
      <c r="C33" s="140"/>
      <c r="D33" s="141"/>
      <c r="E33" s="141"/>
      <c r="F33" s="141"/>
      <c r="G33" s="237"/>
      <c r="H33" s="237"/>
      <c r="I33" s="237"/>
      <c r="J33" s="237"/>
    </row>
    <row r="34" spans="1:10" s="5" customFormat="1" ht="18.75" customHeight="1" thickBot="1" thickTop="1">
      <c r="A34" s="142"/>
      <c r="B34" s="143"/>
      <c r="C34" s="144" t="s">
        <v>261</v>
      </c>
      <c r="D34" s="145">
        <f aca="true" t="shared" si="0" ref="D34:J34">SUM(D9:D33)</f>
        <v>87480</v>
      </c>
      <c r="E34" s="145">
        <f t="shared" si="0"/>
        <v>88471.5</v>
      </c>
      <c r="F34" s="145">
        <f t="shared" si="0"/>
        <v>60162.1</v>
      </c>
      <c r="G34" s="238">
        <f t="shared" si="0"/>
        <v>88744.2</v>
      </c>
      <c r="H34" s="238">
        <f t="shared" si="0"/>
        <v>91760</v>
      </c>
      <c r="I34" s="238">
        <f t="shared" si="0"/>
        <v>91860</v>
      </c>
      <c r="J34" s="238">
        <f t="shared" si="0"/>
        <v>91860</v>
      </c>
    </row>
    <row r="35" spans="1:10" s="5" customFormat="1" ht="15.75" customHeight="1">
      <c r="A35" s="109"/>
      <c r="B35" s="111"/>
      <c r="C35" s="146"/>
      <c r="D35" s="147"/>
      <c r="E35" s="147"/>
      <c r="F35" s="147"/>
      <c r="G35" s="239"/>
      <c r="H35" s="239"/>
      <c r="I35" s="239"/>
      <c r="J35" s="239"/>
    </row>
    <row r="36" spans="1:10" s="5" customFormat="1" ht="18.75" customHeight="1" hidden="1">
      <c r="A36" s="109"/>
      <c r="B36" s="111"/>
      <c r="C36" s="146"/>
      <c r="D36" s="147"/>
      <c r="E36" s="147"/>
      <c r="F36" s="147"/>
      <c r="G36" s="239"/>
      <c r="H36" s="239"/>
      <c r="I36" s="239"/>
      <c r="J36" s="239"/>
    </row>
    <row r="37" spans="1:10" s="5" customFormat="1" ht="18.75" customHeight="1" hidden="1">
      <c r="A37" s="109"/>
      <c r="B37" s="111"/>
      <c r="C37" s="146"/>
      <c r="D37" s="147"/>
      <c r="E37" s="147"/>
      <c r="F37" s="147"/>
      <c r="G37" s="239"/>
      <c r="H37" s="239"/>
      <c r="I37" s="239"/>
      <c r="J37" s="239"/>
    </row>
    <row r="38" spans="1:10" s="5" customFormat="1" ht="15.75" customHeight="1" hidden="1">
      <c r="A38" s="109"/>
      <c r="B38" s="111"/>
      <c r="C38" s="146"/>
      <c r="D38" s="147"/>
      <c r="E38" s="147"/>
      <c r="F38" s="147"/>
      <c r="G38" s="239"/>
      <c r="H38" s="239"/>
      <c r="I38" s="239"/>
      <c r="J38" s="239"/>
    </row>
    <row r="39" spans="1:10" s="5" customFormat="1" ht="15.75" customHeight="1" hidden="1">
      <c r="A39" s="109"/>
      <c r="B39" s="111"/>
      <c r="C39" s="146"/>
      <c r="D39" s="148"/>
      <c r="E39" s="148"/>
      <c r="F39" s="148"/>
      <c r="G39" s="239"/>
      <c r="H39" s="239"/>
      <c r="I39" s="239"/>
      <c r="J39" s="239"/>
    </row>
    <row r="40" spans="1:10" s="5" customFormat="1" ht="12.75" customHeight="1" hidden="1">
      <c r="A40" s="109"/>
      <c r="B40" s="111"/>
      <c r="C40" s="146"/>
      <c r="D40" s="148"/>
      <c r="E40" s="148"/>
      <c r="F40" s="148"/>
      <c r="G40" s="239"/>
      <c r="H40" s="239"/>
      <c r="I40" s="239"/>
      <c r="J40" s="239"/>
    </row>
    <row r="41" spans="1:10" s="5" customFormat="1" ht="12.75" customHeight="1" hidden="1">
      <c r="A41" s="109"/>
      <c r="B41" s="111"/>
      <c r="C41" s="146"/>
      <c r="D41" s="148"/>
      <c r="E41" s="148"/>
      <c r="F41" s="148"/>
      <c r="G41" s="239"/>
      <c r="H41" s="239"/>
      <c r="I41" s="239"/>
      <c r="J41" s="239"/>
    </row>
    <row r="42" spans="1:10" s="5" customFormat="1" ht="15.75" customHeight="1" thickBot="1">
      <c r="A42" s="110"/>
      <c r="B42" s="149"/>
      <c r="C42" s="110"/>
      <c r="D42" s="110"/>
      <c r="E42" s="110"/>
      <c r="F42" s="110"/>
      <c r="G42" s="240"/>
      <c r="H42" s="240"/>
      <c r="I42" s="240"/>
      <c r="J42" s="240"/>
    </row>
    <row r="43" spans="1:10" s="5" customFormat="1" ht="15.75">
      <c r="A43" s="125" t="s">
        <v>3</v>
      </c>
      <c r="B43" s="126" t="s">
        <v>459</v>
      </c>
      <c r="C43" s="125" t="s">
        <v>4</v>
      </c>
      <c r="D43" s="125" t="s">
        <v>5</v>
      </c>
      <c r="E43" s="125" t="s">
        <v>5</v>
      </c>
      <c r="F43" s="125" t="s">
        <v>1</v>
      </c>
      <c r="G43" s="241" t="s">
        <v>379</v>
      </c>
      <c r="H43" s="241" t="s">
        <v>5</v>
      </c>
      <c r="I43" s="241" t="s">
        <v>5</v>
      </c>
      <c r="J43" s="241" t="s">
        <v>5</v>
      </c>
    </row>
    <row r="44" spans="1:10" s="5" customFormat="1" ht="15.75" customHeight="1" thickBot="1">
      <c r="A44" s="127"/>
      <c r="B44" s="128"/>
      <c r="C44" s="129"/>
      <c r="D44" s="130" t="s">
        <v>6</v>
      </c>
      <c r="E44" s="130" t="s">
        <v>7</v>
      </c>
      <c r="F44" s="130" t="s">
        <v>8</v>
      </c>
      <c r="G44" s="242" t="s">
        <v>380</v>
      </c>
      <c r="H44" s="242" t="s">
        <v>381</v>
      </c>
      <c r="I44" s="242" t="s">
        <v>382</v>
      </c>
      <c r="J44" s="242" t="s">
        <v>383</v>
      </c>
    </row>
    <row r="45" spans="1:10" s="5" customFormat="1" ht="16.5" customHeight="1" thickTop="1">
      <c r="A45" s="131">
        <v>20</v>
      </c>
      <c r="B45" s="132"/>
      <c r="C45" s="62" t="s">
        <v>262</v>
      </c>
      <c r="D45" s="28"/>
      <c r="E45" s="28"/>
      <c r="F45" s="28"/>
      <c r="G45" s="222"/>
      <c r="H45" s="222"/>
      <c r="I45" s="222"/>
      <c r="J45" s="222"/>
    </row>
    <row r="46" spans="1:10" s="5" customFormat="1" ht="12" customHeight="1">
      <c r="A46" s="94"/>
      <c r="B46" s="135"/>
      <c r="C46" s="62"/>
      <c r="D46" s="34"/>
      <c r="E46" s="34"/>
      <c r="F46" s="34"/>
      <c r="G46" s="226"/>
      <c r="H46" s="226"/>
      <c r="I46" s="226"/>
      <c r="J46" s="226"/>
    </row>
    <row r="47" spans="1:10" s="5" customFormat="1" ht="15">
      <c r="A47" s="96"/>
      <c r="B47" s="136">
        <v>2212</v>
      </c>
      <c r="C47" s="97" t="s">
        <v>263</v>
      </c>
      <c r="D47" s="19">
        <f>21400-7250</f>
        <v>14150</v>
      </c>
      <c r="E47" s="19">
        <f>19483-5520</f>
        <v>13963</v>
      </c>
      <c r="F47" s="19">
        <f>5216.6-718.8</f>
        <v>4497.8</v>
      </c>
      <c r="G47" s="208">
        <v>10425</v>
      </c>
      <c r="H47" s="217">
        <f>11517-500</f>
        <v>11017</v>
      </c>
      <c r="I47" s="208">
        <v>11165</v>
      </c>
      <c r="J47" s="208">
        <v>11165</v>
      </c>
    </row>
    <row r="48" spans="1:10" s="5" customFormat="1" ht="15" customHeight="1">
      <c r="A48" s="96"/>
      <c r="B48" s="136">
        <v>2219</v>
      </c>
      <c r="C48" s="97" t="s">
        <v>264</v>
      </c>
      <c r="D48" s="19">
        <f>13638-7593</f>
        <v>6045</v>
      </c>
      <c r="E48" s="19">
        <f>21226.3-14882.6</f>
        <v>6343.699999999999</v>
      </c>
      <c r="F48" s="19">
        <f>5824.7-1970.9</f>
        <v>3853.7999999999997</v>
      </c>
      <c r="G48" s="208">
        <v>6562</v>
      </c>
      <c r="H48" s="217">
        <f>9830-2000</f>
        <v>7830</v>
      </c>
      <c r="I48" s="208">
        <v>6830</v>
      </c>
      <c r="J48" s="208">
        <v>6830</v>
      </c>
    </row>
    <row r="49" spans="1:10" s="5" customFormat="1" ht="15">
      <c r="A49" s="96"/>
      <c r="B49" s="136">
        <v>2221</v>
      </c>
      <c r="C49" s="97" t="s">
        <v>265</v>
      </c>
      <c r="D49" s="19">
        <v>100</v>
      </c>
      <c r="E49" s="19">
        <v>100</v>
      </c>
      <c r="F49" s="19">
        <v>0</v>
      </c>
      <c r="G49" s="208">
        <v>20</v>
      </c>
      <c r="H49" s="217">
        <v>100</v>
      </c>
      <c r="I49" s="208">
        <v>100</v>
      </c>
      <c r="J49" s="208">
        <v>100</v>
      </c>
    </row>
    <row r="50" spans="1:10" s="5" customFormat="1" ht="15">
      <c r="A50" s="96"/>
      <c r="B50" s="136">
        <v>2229</v>
      </c>
      <c r="C50" s="97" t="s">
        <v>266</v>
      </c>
      <c r="D50" s="19">
        <v>50</v>
      </c>
      <c r="E50" s="19">
        <v>50</v>
      </c>
      <c r="F50" s="19">
        <v>1.5</v>
      </c>
      <c r="G50" s="208">
        <v>2</v>
      </c>
      <c r="H50" s="217">
        <v>10</v>
      </c>
      <c r="I50" s="208">
        <v>10</v>
      </c>
      <c r="J50" s="208">
        <v>10</v>
      </c>
    </row>
    <row r="51" spans="1:10" s="5" customFormat="1" ht="15">
      <c r="A51" s="96"/>
      <c r="B51" s="136">
        <v>2241</v>
      </c>
      <c r="C51" s="97" t="s">
        <v>267</v>
      </c>
      <c r="D51" s="19">
        <v>0</v>
      </c>
      <c r="E51" s="19">
        <v>67</v>
      </c>
      <c r="F51" s="19">
        <v>66.5</v>
      </c>
      <c r="G51" s="208">
        <v>67</v>
      </c>
      <c r="H51" s="217">
        <v>0</v>
      </c>
      <c r="I51" s="208">
        <v>0</v>
      </c>
      <c r="J51" s="208">
        <v>0</v>
      </c>
    </row>
    <row r="52" spans="1:10" s="5" customFormat="1" ht="15">
      <c r="A52" s="96"/>
      <c r="B52" s="136">
        <v>2310</v>
      </c>
      <c r="C52" s="97" t="s">
        <v>268</v>
      </c>
      <c r="D52" s="19">
        <v>0</v>
      </c>
      <c r="E52" s="19">
        <v>11</v>
      </c>
      <c r="F52" s="19">
        <v>0</v>
      </c>
      <c r="G52" s="208">
        <v>11</v>
      </c>
      <c r="H52" s="217">
        <v>0</v>
      </c>
      <c r="I52" s="208">
        <v>0</v>
      </c>
      <c r="J52" s="208">
        <v>0</v>
      </c>
    </row>
    <row r="53" spans="1:10" s="5" customFormat="1" ht="15">
      <c r="A53" s="96"/>
      <c r="B53" s="136">
        <v>2321</v>
      </c>
      <c r="C53" s="97" t="s">
        <v>269</v>
      </c>
      <c r="D53" s="19">
        <v>100</v>
      </c>
      <c r="E53" s="19">
        <v>147</v>
      </c>
      <c r="F53" s="19">
        <v>18</v>
      </c>
      <c r="G53" s="208">
        <v>90</v>
      </c>
      <c r="H53" s="217">
        <v>50</v>
      </c>
      <c r="I53" s="208">
        <v>50</v>
      </c>
      <c r="J53" s="208">
        <v>50</v>
      </c>
    </row>
    <row r="54" spans="1:10" s="5" customFormat="1" ht="15">
      <c r="A54" s="96"/>
      <c r="B54" s="136">
        <v>3111</v>
      </c>
      <c r="C54" s="150" t="s">
        <v>270</v>
      </c>
      <c r="D54" s="19">
        <v>0</v>
      </c>
      <c r="E54" s="19">
        <f>2289.4-1204</f>
        <v>1085.4</v>
      </c>
      <c r="F54" s="18">
        <f>523.1-278</f>
        <v>245.10000000000002</v>
      </c>
      <c r="G54" s="215">
        <v>1073</v>
      </c>
      <c r="H54" s="243">
        <v>0</v>
      </c>
      <c r="I54" s="215">
        <v>0</v>
      </c>
      <c r="J54" s="215">
        <v>0</v>
      </c>
    </row>
    <row r="55" spans="1:10" s="5" customFormat="1" ht="15">
      <c r="A55" s="96"/>
      <c r="B55" s="136">
        <v>3113</v>
      </c>
      <c r="C55" s="150" t="s">
        <v>271</v>
      </c>
      <c r="D55" s="19">
        <v>0</v>
      </c>
      <c r="E55" s="19">
        <v>122.8</v>
      </c>
      <c r="F55" s="18">
        <v>96.9</v>
      </c>
      <c r="G55" s="215">
        <v>122</v>
      </c>
      <c r="H55" s="243">
        <v>0</v>
      </c>
      <c r="I55" s="215">
        <v>0</v>
      </c>
      <c r="J55" s="215">
        <v>0</v>
      </c>
    </row>
    <row r="56" spans="1:10" s="5" customFormat="1" ht="15">
      <c r="A56" s="96"/>
      <c r="B56" s="136">
        <v>3322</v>
      </c>
      <c r="C56" s="150" t="s">
        <v>272</v>
      </c>
      <c r="D56" s="19">
        <v>0</v>
      </c>
      <c r="E56" s="19">
        <v>1.2</v>
      </c>
      <c r="F56" s="19">
        <v>1.2</v>
      </c>
      <c r="G56" s="208">
        <v>2</v>
      </c>
      <c r="H56" s="217">
        <v>0</v>
      </c>
      <c r="I56" s="208">
        <v>0</v>
      </c>
      <c r="J56" s="208">
        <v>0</v>
      </c>
    </row>
    <row r="57" spans="1:10" s="5" customFormat="1" ht="15">
      <c r="A57" s="96"/>
      <c r="B57" s="136">
        <v>3326</v>
      </c>
      <c r="C57" s="150" t="s">
        <v>273</v>
      </c>
      <c r="D57" s="19">
        <v>0</v>
      </c>
      <c r="E57" s="19">
        <v>12</v>
      </c>
      <c r="F57" s="19">
        <v>12</v>
      </c>
      <c r="G57" s="208">
        <v>12</v>
      </c>
      <c r="H57" s="217">
        <v>0</v>
      </c>
      <c r="I57" s="208">
        <v>0</v>
      </c>
      <c r="J57" s="208">
        <v>0</v>
      </c>
    </row>
    <row r="58" spans="1:10" s="5" customFormat="1" ht="15">
      <c r="A58" s="96"/>
      <c r="B58" s="136">
        <v>3412</v>
      </c>
      <c r="C58" s="150" t="s">
        <v>274</v>
      </c>
      <c r="D58" s="19">
        <v>0</v>
      </c>
      <c r="E58" s="19">
        <v>100</v>
      </c>
      <c r="F58" s="19">
        <v>0</v>
      </c>
      <c r="G58" s="208">
        <v>100</v>
      </c>
      <c r="H58" s="217">
        <v>0</v>
      </c>
      <c r="I58" s="208">
        <v>0</v>
      </c>
      <c r="J58" s="208">
        <v>0</v>
      </c>
    </row>
    <row r="59" spans="1:10" s="5" customFormat="1" ht="15">
      <c r="A59" s="96"/>
      <c r="B59" s="136">
        <v>3421</v>
      </c>
      <c r="C59" s="150" t="s">
        <v>392</v>
      </c>
      <c r="D59" s="19">
        <v>0</v>
      </c>
      <c r="E59" s="19">
        <v>24</v>
      </c>
      <c r="F59" s="19">
        <v>0</v>
      </c>
      <c r="G59" s="208">
        <v>24</v>
      </c>
      <c r="H59" s="217">
        <v>24</v>
      </c>
      <c r="I59" s="208">
        <v>24</v>
      </c>
      <c r="J59" s="208">
        <v>24</v>
      </c>
    </row>
    <row r="60" spans="1:10" s="5" customFormat="1" ht="15">
      <c r="A60" s="96"/>
      <c r="B60" s="136">
        <v>3612</v>
      </c>
      <c r="C60" s="150" t="s">
        <v>275</v>
      </c>
      <c r="D60" s="19">
        <v>0</v>
      </c>
      <c r="E60" s="19">
        <v>60</v>
      </c>
      <c r="F60" s="19">
        <v>59.3</v>
      </c>
      <c r="G60" s="208">
        <v>60</v>
      </c>
      <c r="H60" s="217">
        <v>0</v>
      </c>
      <c r="I60" s="208">
        <v>0</v>
      </c>
      <c r="J60" s="208">
        <v>0</v>
      </c>
    </row>
    <row r="61" spans="1:10" s="5" customFormat="1" ht="15">
      <c r="A61" s="96"/>
      <c r="B61" s="136">
        <v>3631</v>
      </c>
      <c r="C61" s="150" t="s">
        <v>276</v>
      </c>
      <c r="D61" s="19">
        <v>8190</v>
      </c>
      <c r="E61" s="19">
        <v>7306.2</v>
      </c>
      <c r="F61" s="19">
        <v>4455.5</v>
      </c>
      <c r="G61" s="208">
        <v>6700</v>
      </c>
      <c r="H61" s="217">
        <v>7700</v>
      </c>
      <c r="I61" s="208">
        <v>6800</v>
      </c>
      <c r="J61" s="208">
        <v>6800</v>
      </c>
    </row>
    <row r="62" spans="1:10" s="5" customFormat="1" ht="15">
      <c r="A62" s="96"/>
      <c r="B62" s="136">
        <v>3635</v>
      </c>
      <c r="C62" s="150" t="s">
        <v>277</v>
      </c>
      <c r="D62" s="19">
        <f>3700-2200</f>
        <v>1500</v>
      </c>
      <c r="E62" s="19">
        <f>3123.1-2200.1</f>
        <v>923</v>
      </c>
      <c r="F62" s="19">
        <f>1215.3-1038</f>
        <v>177.29999999999995</v>
      </c>
      <c r="G62" s="208">
        <v>549</v>
      </c>
      <c r="H62" s="217">
        <v>2795</v>
      </c>
      <c r="I62" s="208">
        <v>1770</v>
      </c>
      <c r="J62" s="208">
        <v>1550</v>
      </c>
    </row>
    <row r="63" spans="1:10" s="5" customFormat="1" ht="15">
      <c r="A63" s="96"/>
      <c r="B63" s="136">
        <v>3639</v>
      </c>
      <c r="C63" s="150" t="s">
        <v>371</v>
      </c>
      <c r="D63" s="18">
        <v>0</v>
      </c>
      <c r="E63" s="18">
        <v>0</v>
      </c>
      <c r="F63" s="18">
        <v>0</v>
      </c>
      <c r="G63" s="215">
        <v>0</v>
      </c>
      <c r="H63" s="243">
        <v>216</v>
      </c>
      <c r="I63" s="215">
        <v>0</v>
      </c>
      <c r="J63" s="215">
        <v>0</v>
      </c>
    </row>
    <row r="64" spans="1:10" s="6" customFormat="1" ht="15.75">
      <c r="A64" s="96"/>
      <c r="B64" s="136">
        <v>3699</v>
      </c>
      <c r="C64" s="150" t="s">
        <v>278</v>
      </c>
      <c r="D64" s="18">
        <v>5</v>
      </c>
      <c r="E64" s="18">
        <v>39</v>
      </c>
      <c r="F64" s="18">
        <v>38.5</v>
      </c>
      <c r="G64" s="215">
        <v>39</v>
      </c>
      <c r="H64" s="243">
        <v>50</v>
      </c>
      <c r="I64" s="215">
        <v>50</v>
      </c>
      <c r="J64" s="215">
        <v>50</v>
      </c>
    </row>
    <row r="65" spans="1:10" s="6" customFormat="1" ht="15.75">
      <c r="A65" s="96"/>
      <c r="B65" s="136">
        <v>3722</v>
      </c>
      <c r="C65" s="150" t="s">
        <v>279</v>
      </c>
      <c r="D65" s="19">
        <v>20065</v>
      </c>
      <c r="E65" s="19">
        <v>20083</v>
      </c>
      <c r="F65" s="19">
        <v>13042</v>
      </c>
      <c r="G65" s="208">
        <v>20068</v>
      </c>
      <c r="H65" s="217">
        <v>21050</v>
      </c>
      <c r="I65" s="208">
        <v>21050</v>
      </c>
      <c r="J65" s="208">
        <v>21050</v>
      </c>
    </row>
    <row r="66" spans="1:10" s="6" customFormat="1" ht="15.75">
      <c r="A66" s="96"/>
      <c r="B66" s="136">
        <v>3723</v>
      </c>
      <c r="C66" s="97" t="s">
        <v>280</v>
      </c>
      <c r="D66" s="34">
        <v>0</v>
      </c>
      <c r="E66" s="34">
        <v>91.2</v>
      </c>
      <c r="F66" s="34">
        <v>91.2</v>
      </c>
      <c r="G66" s="226">
        <v>91.2</v>
      </c>
      <c r="H66" s="244">
        <v>0</v>
      </c>
      <c r="I66" s="226">
        <v>0</v>
      </c>
      <c r="J66" s="226">
        <v>0</v>
      </c>
    </row>
    <row r="67" spans="1:10" s="6" customFormat="1" ht="15.75">
      <c r="A67" s="96"/>
      <c r="B67" s="136">
        <v>3727</v>
      </c>
      <c r="C67" s="97" t="s">
        <v>281</v>
      </c>
      <c r="D67" s="34">
        <v>0</v>
      </c>
      <c r="E67" s="34">
        <v>2.4</v>
      </c>
      <c r="F67" s="34">
        <v>2.4</v>
      </c>
      <c r="G67" s="226">
        <v>3</v>
      </c>
      <c r="H67" s="244">
        <v>0</v>
      </c>
      <c r="I67" s="226">
        <v>0</v>
      </c>
      <c r="J67" s="226">
        <v>0</v>
      </c>
    </row>
    <row r="68" spans="1:10" s="6" customFormat="1" ht="15.75">
      <c r="A68" s="96"/>
      <c r="B68" s="136">
        <v>3745</v>
      </c>
      <c r="C68" s="97" t="s">
        <v>282</v>
      </c>
      <c r="D68" s="34">
        <v>18467</v>
      </c>
      <c r="E68" s="34">
        <v>18699.8</v>
      </c>
      <c r="F68" s="34">
        <v>11005</v>
      </c>
      <c r="G68" s="226">
        <v>18912</v>
      </c>
      <c r="H68" s="244">
        <v>19109</v>
      </c>
      <c r="I68" s="226">
        <v>19009</v>
      </c>
      <c r="J68" s="226">
        <v>19009</v>
      </c>
    </row>
    <row r="69" spans="1:10" s="6" customFormat="1" ht="15.75">
      <c r="A69" s="96"/>
      <c r="B69" s="136">
        <v>4349</v>
      </c>
      <c r="C69" s="97" t="s">
        <v>283</v>
      </c>
      <c r="D69" s="18">
        <v>17</v>
      </c>
      <c r="E69" s="18">
        <v>378.7</v>
      </c>
      <c r="F69" s="18">
        <v>186.4</v>
      </c>
      <c r="G69" s="215">
        <v>380</v>
      </c>
      <c r="H69" s="243">
        <v>0</v>
      </c>
      <c r="I69" s="215">
        <v>0</v>
      </c>
      <c r="J69" s="215">
        <v>0</v>
      </c>
    </row>
    <row r="70" spans="1:10" s="6" customFormat="1" ht="15.75" hidden="1">
      <c r="A70" s="71"/>
      <c r="B70" s="136">
        <v>6223</v>
      </c>
      <c r="C70" s="150" t="s">
        <v>284</v>
      </c>
      <c r="D70" s="18">
        <v>0</v>
      </c>
      <c r="E70" s="18">
        <v>0</v>
      </c>
      <c r="F70" s="18">
        <v>0</v>
      </c>
      <c r="G70" s="215">
        <v>0</v>
      </c>
      <c r="H70" s="243">
        <v>0</v>
      </c>
      <c r="I70" s="215">
        <v>0</v>
      </c>
      <c r="J70" s="215">
        <v>0</v>
      </c>
    </row>
    <row r="71" spans="1:10" s="5" customFormat="1" ht="15">
      <c r="A71" s="71">
        <v>6409</v>
      </c>
      <c r="B71" s="136">
        <v>6409</v>
      </c>
      <c r="C71" s="150" t="s">
        <v>285</v>
      </c>
      <c r="D71" s="18">
        <v>342</v>
      </c>
      <c r="E71" s="18">
        <v>252.1</v>
      </c>
      <c r="F71" s="18">
        <v>0</v>
      </c>
      <c r="G71" s="215">
        <v>0</v>
      </c>
      <c r="H71" s="243">
        <v>2400</v>
      </c>
      <c r="I71" s="215">
        <v>500</v>
      </c>
      <c r="J71" s="215">
        <v>500</v>
      </c>
    </row>
    <row r="72" spans="1:10" s="5" customFormat="1" ht="15" hidden="1">
      <c r="A72" s="96"/>
      <c r="B72" s="136">
        <v>6409</v>
      </c>
      <c r="C72" s="96" t="s">
        <v>286</v>
      </c>
      <c r="D72" s="34">
        <v>0</v>
      </c>
      <c r="E72" s="34">
        <v>0</v>
      </c>
      <c r="F72" s="34">
        <v>0</v>
      </c>
      <c r="G72" s="226">
        <v>0</v>
      </c>
      <c r="H72" s="244">
        <v>0</v>
      </c>
      <c r="I72" s="226">
        <v>0</v>
      </c>
      <c r="J72" s="226">
        <v>0</v>
      </c>
    </row>
    <row r="73" spans="1:10" s="5" customFormat="1" ht="15">
      <c r="A73" s="96"/>
      <c r="B73" s="136"/>
      <c r="C73" s="96"/>
      <c r="D73" s="34"/>
      <c r="E73" s="34"/>
      <c r="F73" s="34"/>
      <c r="G73" s="226"/>
      <c r="H73" s="226"/>
      <c r="I73" s="226"/>
      <c r="J73" s="226"/>
    </row>
    <row r="74" spans="1:10" s="6" customFormat="1" ht="15.75">
      <c r="A74" s="133"/>
      <c r="B74" s="135"/>
      <c r="C74" s="151" t="s">
        <v>385</v>
      </c>
      <c r="D74" s="152">
        <f>SUM(D47:D73)</f>
        <v>69031</v>
      </c>
      <c r="E74" s="152">
        <f aca="true" t="shared" si="1" ref="E74:J74">SUM(E47:E73)</f>
        <v>69862.5</v>
      </c>
      <c r="F74" s="152">
        <f t="shared" si="1"/>
        <v>37850.4</v>
      </c>
      <c r="G74" s="245">
        <f t="shared" si="1"/>
        <v>65312.2</v>
      </c>
      <c r="H74" s="245">
        <f t="shared" si="1"/>
        <v>72351</v>
      </c>
      <c r="I74" s="245">
        <f t="shared" si="1"/>
        <v>67358</v>
      </c>
      <c r="J74" s="245">
        <f t="shared" si="1"/>
        <v>67138</v>
      </c>
    </row>
    <row r="75" spans="1:10" s="6" customFormat="1" ht="14.25" customHeight="1">
      <c r="A75" s="96"/>
      <c r="B75" s="136"/>
      <c r="C75" s="97"/>
      <c r="D75" s="153"/>
      <c r="E75" s="153"/>
      <c r="F75" s="153"/>
      <c r="G75" s="226"/>
      <c r="H75" s="226"/>
      <c r="I75" s="226"/>
      <c r="J75" s="226"/>
    </row>
    <row r="76" spans="1:10" s="6" customFormat="1" ht="15.75" hidden="1">
      <c r="A76" s="197">
        <v>1026000000</v>
      </c>
      <c r="B76" s="198">
        <v>2212</v>
      </c>
      <c r="C76" s="199" t="s">
        <v>287</v>
      </c>
      <c r="D76" s="196">
        <v>800</v>
      </c>
      <c r="E76" s="196">
        <v>0</v>
      </c>
      <c r="F76" s="196">
        <v>0</v>
      </c>
      <c r="G76" s="244">
        <v>0</v>
      </c>
      <c r="H76" s="244">
        <v>0</v>
      </c>
      <c r="I76" s="244">
        <v>0</v>
      </c>
      <c r="J76" s="244">
        <v>0</v>
      </c>
    </row>
    <row r="77" spans="1:10" s="6" customFormat="1" ht="15.75" hidden="1">
      <c r="A77" s="197">
        <v>1027000000</v>
      </c>
      <c r="B77" s="198">
        <v>2212</v>
      </c>
      <c r="C77" s="199" t="s">
        <v>288</v>
      </c>
      <c r="D77" s="196">
        <v>500</v>
      </c>
      <c r="E77" s="196">
        <v>500</v>
      </c>
      <c r="F77" s="196">
        <v>0</v>
      </c>
      <c r="G77" s="244">
        <v>0</v>
      </c>
      <c r="H77" s="244">
        <v>0</v>
      </c>
      <c r="I77" s="244">
        <v>0</v>
      </c>
      <c r="J77" s="244">
        <v>0</v>
      </c>
    </row>
    <row r="78" spans="1:10" s="6" customFormat="1" ht="15.75">
      <c r="A78" s="197">
        <v>1028000000</v>
      </c>
      <c r="B78" s="198">
        <v>2212</v>
      </c>
      <c r="C78" s="200" t="s">
        <v>289</v>
      </c>
      <c r="D78" s="196">
        <v>3000</v>
      </c>
      <c r="E78" s="196">
        <v>3000</v>
      </c>
      <c r="F78" s="196">
        <v>61.6</v>
      </c>
      <c r="G78" s="244">
        <v>61.6</v>
      </c>
      <c r="H78" s="244">
        <v>6500</v>
      </c>
      <c r="I78" s="244">
        <v>0</v>
      </c>
      <c r="J78" s="244">
        <v>0</v>
      </c>
    </row>
    <row r="79" spans="1:10" s="6" customFormat="1" ht="15.75">
      <c r="A79" s="197">
        <v>1029000000</v>
      </c>
      <c r="B79" s="198">
        <v>2212</v>
      </c>
      <c r="C79" s="199" t="s">
        <v>290</v>
      </c>
      <c r="D79" s="196">
        <v>800</v>
      </c>
      <c r="E79" s="196">
        <v>800</v>
      </c>
      <c r="F79" s="196">
        <v>657.3</v>
      </c>
      <c r="G79" s="244">
        <v>657.3</v>
      </c>
      <c r="H79" s="244">
        <v>0</v>
      </c>
      <c r="I79" s="244">
        <v>0</v>
      </c>
      <c r="J79" s="244">
        <v>0</v>
      </c>
    </row>
    <row r="80" spans="1:10" s="6" customFormat="1" ht="15.75">
      <c r="A80" s="197"/>
      <c r="B80" s="198">
        <v>2212</v>
      </c>
      <c r="C80" s="199" t="s">
        <v>393</v>
      </c>
      <c r="D80" s="196">
        <v>0</v>
      </c>
      <c r="E80" s="196">
        <v>0</v>
      </c>
      <c r="F80" s="196">
        <v>0</v>
      </c>
      <c r="G80" s="244">
        <v>0</v>
      </c>
      <c r="H80" s="244">
        <v>5767</v>
      </c>
      <c r="I80" s="244">
        <v>0</v>
      </c>
      <c r="J80" s="244">
        <v>0</v>
      </c>
    </row>
    <row r="81" spans="1:10" s="6" customFormat="1" ht="15.75" hidden="1">
      <c r="A81" s="197"/>
      <c r="B81" s="198">
        <v>2212</v>
      </c>
      <c r="C81" s="200" t="s">
        <v>291</v>
      </c>
      <c r="D81" s="196">
        <v>2000</v>
      </c>
      <c r="E81" s="196">
        <v>1070</v>
      </c>
      <c r="F81" s="196">
        <v>0</v>
      </c>
      <c r="G81" s="244">
        <v>0</v>
      </c>
      <c r="H81" s="244">
        <v>0</v>
      </c>
      <c r="I81" s="244">
        <v>0</v>
      </c>
      <c r="J81" s="244">
        <v>0</v>
      </c>
    </row>
    <row r="82" spans="1:10" s="6" customFormat="1" ht="15.75" hidden="1">
      <c r="A82" s="197"/>
      <c r="B82" s="198">
        <v>2212</v>
      </c>
      <c r="C82" s="199" t="s">
        <v>292</v>
      </c>
      <c r="D82" s="196">
        <v>150</v>
      </c>
      <c r="E82" s="196">
        <v>150</v>
      </c>
      <c r="F82" s="196">
        <v>0</v>
      </c>
      <c r="G82" s="244">
        <v>0</v>
      </c>
      <c r="H82" s="244">
        <v>0</v>
      </c>
      <c r="I82" s="244">
        <v>0</v>
      </c>
      <c r="J82" s="244">
        <v>0</v>
      </c>
    </row>
    <row r="83" spans="1:10" s="6" customFormat="1" ht="15.75">
      <c r="A83" s="197"/>
      <c r="B83" s="198">
        <v>2219</v>
      </c>
      <c r="C83" s="199" t="s">
        <v>394</v>
      </c>
      <c r="D83" s="196">
        <v>0</v>
      </c>
      <c r="E83" s="196">
        <v>0</v>
      </c>
      <c r="F83" s="196">
        <v>0</v>
      </c>
      <c r="G83" s="244">
        <v>0</v>
      </c>
      <c r="H83" s="244">
        <v>1036</v>
      </c>
      <c r="I83" s="244">
        <v>0</v>
      </c>
      <c r="J83" s="244">
        <v>0</v>
      </c>
    </row>
    <row r="84" spans="1:10" s="6" customFormat="1" ht="15.75">
      <c r="A84" s="197"/>
      <c r="B84" s="198">
        <v>2219</v>
      </c>
      <c r="C84" s="199" t="s">
        <v>395</v>
      </c>
      <c r="D84" s="196">
        <v>0</v>
      </c>
      <c r="E84" s="196">
        <v>0</v>
      </c>
      <c r="F84" s="196">
        <v>0</v>
      </c>
      <c r="G84" s="244">
        <v>0</v>
      </c>
      <c r="H84" s="244">
        <v>811</v>
      </c>
      <c r="I84" s="244">
        <v>0</v>
      </c>
      <c r="J84" s="244">
        <v>0</v>
      </c>
    </row>
    <row r="85" spans="1:10" s="6" customFormat="1" ht="15.75" customHeight="1">
      <c r="A85" s="197">
        <v>1032000000</v>
      </c>
      <c r="B85" s="198">
        <v>2219</v>
      </c>
      <c r="C85" s="199" t="s">
        <v>396</v>
      </c>
      <c r="D85" s="196">
        <v>0</v>
      </c>
      <c r="E85" s="196">
        <v>0</v>
      </c>
      <c r="F85" s="196">
        <v>0</v>
      </c>
      <c r="G85" s="244">
        <v>0</v>
      </c>
      <c r="H85" s="244">
        <v>3000</v>
      </c>
      <c r="I85" s="244">
        <v>0</v>
      </c>
      <c r="J85" s="244">
        <v>0</v>
      </c>
    </row>
    <row r="86" spans="1:10" s="6" customFormat="1" ht="15.75">
      <c r="A86" s="197">
        <v>1002010002</v>
      </c>
      <c r="B86" s="198">
        <v>2219</v>
      </c>
      <c r="C86" s="199" t="s">
        <v>432</v>
      </c>
      <c r="D86" s="196">
        <v>6900</v>
      </c>
      <c r="E86" s="196">
        <v>6900</v>
      </c>
      <c r="F86" s="196">
        <v>70.8</v>
      </c>
      <c r="G86" s="244">
        <v>70.8</v>
      </c>
      <c r="H86" s="244">
        <v>0</v>
      </c>
      <c r="I86" s="244">
        <v>0</v>
      </c>
      <c r="J86" s="244">
        <v>0</v>
      </c>
    </row>
    <row r="87" spans="1:10" s="6" customFormat="1" ht="15.75">
      <c r="A87" s="197"/>
      <c r="B87" s="198">
        <v>2219</v>
      </c>
      <c r="C87" s="199" t="s">
        <v>433</v>
      </c>
      <c r="D87" s="196">
        <v>0</v>
      </c>
      <c r="E87" s="196">
        <v>0</v>
      </c>
      <c r="F87" s="196">
        <v>0</v>
      </c>
      <c r="G87" s="244">
        <v>0</v>
      </c>
      <c r="H87" s="244">
        <v>2500</v>
      </c>
      <c r="I87" s="244">
        <v>0</v>
      </c>
      <c r="J87" s="244">
        <v>0</v>
      </c>
    </row>
    <row r="88" spans="1:10" s="6" customFormat="1" ht="15.75" customHeight="1">
      <c r="A88" s="197">
        <v>1005010022</v>
      </c>
      <c r="B88" s="198">
        <v>2219</v>
      </c>
      <c r="C88" s="199" t="s">
        <v>434</v>
      </c>
      <c r="D88" s="196">
        <v>0</v>
      </c>
      <c r="E88" s="196">
        <v>478.6</v>
      </c>
      <c r="F88" s="196">
        <v>476.8</v>
      </c>
      <c r="G88" s="244">
        <v>476.8</v>
      </c>
      <c r="H88" s="244">
        <v>0</v>
      </c>
      <c r="I88" s="244">
        <v>0</v>
      </c>
      <c r="J88" s="244">
        <v>0</v>
      </c>
    </row>
    <row r="89" spans="1:10" s="6" customFormat="1" ht="15.75" customHeight="1">
      <c r="A89" s="197">
        <v>1006010023</v>
      </c>
      <c r="B89" s="198">
        <v>2219</v>
      </c>
      <c r="C89" s="199" t="s">
        <v>293</v>
      </c>
      <c r="D89" s="196">
        <v>134</v>
      </c>
      <c r="E89" s="196">
        <v>138</v>
      </c>
      <c r="F89" s="196">
        <v>137.6</v>
      </c>
      <c r="G89" s="244">
        <v>137.6</v>
      </c>
      <c r="H89" s="244">
        <v>0</v>
      </c>
      <c r="I89" s="244">
        <v>0</v>
      </c>
      <c r="J89" s="244">
        <v>0</v>
      </c>
    </row>
    <row r="90" spans="1:10" s="6" customFormat="1" ht="15.75" customHeight="1">
      <c r="A90" s="197">
        <v>1013091005</v>
      </c>
      <c r="B90" s="198">
        <v>2219</v>
      </c>
      <c r="C90" s="201" t="s">
        <v>435</v>
      </c>
      <c r="D90" s="196">
        <v>159</v>
      </c>
      <c r="E90" s="196">
        <v>159</v>
      </c>
      <c r="F90" s="196">
        <v>22.2</v>
      </c>
      <c r="G90" s="244">
        <v>22.2</v>
      </c>
      <c r="H90" s="244">
        <v>0</v>
      </c>
      <c r="I90" s="244">
        <v>0</v>
      </c>
      <c r="J90" s="244">
        <v>0</v>
      </c>
    </row>
    <row r="91" spans="1:10" s="6" customFormat="1" ht="15.75">
      <c r="A91" s="197">
        <v>1026000000</v>
      </c>
      <c r="B91" s="198">
        <v>2219</v>
      </c>
      <c r="C91" s="199" t="s">
        <v>294</v>
      </c>
      <c r="D91" s="196">
        <v>0</v>
      </c>
      <c r="E91" s="196">
        <v>800</v>
      </c>
      <c r="F91" s="196">
        <v>12</v>
      </c>
      <c r="G91" s="244">
        <v>788</v>
      </c>
      <c r="H91" s="244">
        <v>0</v>
      </c>
      <c r="I91" s="244">
        <v>0</v>
      </c>
      <c r="J91" s="244">
        <v>0</v>
      </c>
    </row>
    <row r="92" spans="1:10" s="6" customFormat="1" ht="15.75">
      <c r="A92" s="197">
        <v>1030000000</v>
      </c>
      <c r="B92" s="198">
        <v>2219</v>
      </c>
      <c r="C92" s="200" t="s">
        <v>291</v>
      </c>
      <c r="D92" s="196">
        <v>0</v>
      </c>
      <c r="E92" s="196">
        <v>930</v>
      </c>
      <c r="F92" s="196">
        <v>929.1</v>
      </c>
      <c r="G92" s="244">
        <v>930</v>
      </c>
      <c r="H92" s="244">
        <v>0</v>
      </c>
      <c r="I92" s="244">
        <v>0</v>
      </c>
      <c r="J92" s="244">
        <v>0</v>
      </c>
    </row>
    <row r="93" spans="1:10" s="6" customFormat="1" ht="15.75">
      <c r="A93" s="197">
        <v>1031000000</v>
      </c>
      <c r="B93" s="198">
        <v>2219</v>
      </c>
      <c r="C93" s="201" t="s">
        <v>295</v>
      </c>
      <c r="D93" s="196">
        <v>400</v>
      </c>
      <c r="E93" s="196">
        <v>400</v>
      </c>
      <c r="F93" s="196">
        <v>31</v>
      </c>
      <c r="G93" s="244">
        <v>400</v>
      </c>
      <c r="H93" s="244">
        <v>0</v>
      </c>
      <c r="I93" s="244">
        <v>0</v>
      </c>
      <c r="J93" s="244">
        <v>0</v>
      </c>
    </row>
    <row r="94" spans="1:10" s="6" customFormat="1" ht="15.75">
      <c r="A94" s="197">
        <v>1033000000</v>
      </c>
      <c r="B94" s="198">
        <v>2219</v>
      </c>
      <c r="C94" s="201" t="s">
        <v>436</v>
      </c>
      <c r="D94" s="196">
        <v>0</v>
      </c>
      <c r="E94" s="196">
        <v>4418</v>
      </c>
      <c r="F94" s="196">
        <v>280.8</v>
      </c>
      <c r="G94" s="244">
        <v>2378</v>
      </c>
      <c r="H94" s="244">
        <v>0</v>
      </c>
      <c r="I94" s="244">
        <v>0</v>
      </c>
      <c r="J94" s="244">
        <v>0</v>
      </c>
    </row>
    <row r="95" spans="1:10" s="6" customFormat="1" ht="15.75">
      <c r="A95" s="197">
        <v>1037000000</v>
      </c>
      <c r="B95" s="198">
        <v>2219</v>
      </c>
      <c r="C95" s="201" t="s">
        <v>296</v>
      </c>
      <c r="D95" s="196">
        <v>0</v>
      </c>
      <c r="E95" s="196">
        <v>659</v>
      </c>
      <c r="F95" s="196">
        <v>10.6</v>
      </c>
      <c r="G95" s="244">
        <v>1142</v>
      </c>
      <c r="H95" s="244">
        <v>992</v>
      </c>
      <c r="I95" s="244">
        <v>0</v>
      </c>
      <c r="J95" s="244">
        <v>0</v>
      </c>
    </row>
    <row r="96" spans="1:10" s="6" customFormat="1" ht="15.75">
      <c r="A96" s="197"/>
      <c r="B96" s="198">
        <v>2219</v>
      </c>
      <c r="C96" s="201" t="s">
        <v>465</v>
      </c>
      <c r="D96" s="196"/>
      <c r="E96" s="196"/>
      <c r="F96" s="196"/>
      <c r="G96" s="244">
        <v>0</v>
      </c>
      <c r="H96" s="244">
        <v>2000</v>
      </c>
      <c r="I96" s="244">
        <v>0</v>
      </c>
      <c r="J96" s="244">
        <v>0</v>
      </c>
    </row>
    <row r="97" spans="1:10" s="6" customFormat="1" ht="15.75">
      <c r="A97" s="202">
        <v>1003071007</v>
      </c>
      <c r="B97" s="203">
        <v>2221</v>
      </c>
      <c r="C97" s="204" t="s">
        <v>437</v>
      </c>
      <c r="D97" s="196">
        <v>4000</v>
      </c>
      <c r="E97" s="196">
        <v>4000</v>
      </c>
      <c r="F97" s="196">
        <v>1023.3</v>
      </c>
      <c r="G97" s="244">
        <v>4000</v>
      </c>
      <c r="H97" s="244">
        <v>41700</v>
      </c>
      <c r="I97" s="244">
        <v>41700</v>
      </c>
      <c r="J97" s="244">
        <v>0</v>
      </c>
    </row>
    <row r="98" spans="1:10" s="6" customFormat="1" ht="15.75">
      <c r="A98" s="202"/>
      <c r="B98" s="198">
        <v>2221</v>
      </c>
      <c r="C98" s="199" t="s">
        <v>438</v>
      </c>
      <c r="D98" s="196">
        <v>0</v>
      </c>
      <c r="E98" s="196">
        <v>0</v>
      </c>
      <c r="F98" s="196">
        <v>0</v>
      </c>
      <c r="G98" s="244">
        <v>0</v>
      </c>
      <c r="H98" s="244">
        <v>23650</v>
      </c>
      <c r="I98" s="244">
        <v>150</v>
      </c>
      <c r="J98" s="244">
        <v>0</v>
      </c>
    </row>
    <row r="99" spans="1:10" s="6" customFormat="1" ht="15.75">
      <c r="A99" s="197">
        <v>1036000000</v>
      </c>
      <c r="B99" s="198">
        <v>2331</v>
      </c>
      <c r="C99" s="199" t="s">
        <v>297</v>
      </c>
      <c r="D99" s="196">
        <v>0</v>
      </c>
      <c r="E99" s="196">
        <v>76</v>
      </c>
      <c r="F99" s="196">
        <v>40</v>
      </c>
      <c r="G99" s="244">
        <v>40</v>
      </c>
      <c r="H99" s="244">
        <v>727</v>
      </c>
      <c r="I99" s="244">
        <v>0</v>
      </c>
      <c r="J99" s="244">
        <v>0</v>
      </c>
    </row>
    <row r="100" spans="1:10" s="6" customFormat="1" ht="15.75">
      <c r="A100" s="197">
        <v>1034000000</v>
      </c>
      <c r="B100" s="198">
        <v>3111</v>
      </c>
      <c r="C100" s="199" t="s">
        <v>298</v>
      </c>
      <c r="D100" s="196">
        <v>0</v>
      </c>
      <c r="E100" s="196">
        <v>369</v>
      </c>
      <c r="F100" s="196">
        <v>232.9</v>
      </c>
      <c r="G100" s="244">
        <v>369</v>
      </c>
      <c r="H100" s="244">
        <v>0</v>
      </c>
      <c r="I100" s="244">
        <v>0</v>
      </c>
      <c r="J100" s="244">
        <v>0</v>
      </c>
    </row>
    <row r="101" spans="1:10" s="6" customFormat="1" ht="15.75">
      <c r="A101" s="197">
        <v>1035000000</v>
      </c>
      <c r="B101" s="198">
        <v>3111</v>
      </c>
      <c r="C101" s="199" t="s">
        <v>299</v>
      </c>
      <c r="D101" s="196">
        <v>0</v>
      </c>
      <c r="E101" s="196">
        <v>880</v>
      </c>
      <c r="F101" s="196">
        <v>45.1</v>
      </c>
      <c r="G101" s="244">
        <v>879.2</v>
      </c>
      <c r="H101" s="244">
        <v>0</v>
      </c>
      <c r="I101" s="244">
        <v>0</v>
      </c>
      <c r="J101" s="244">
        <v>0</v>
      </c>
    </row>
    <row r="102" spans="1:10" s="6" customFormat="1" ht="15.75">
      <c r="A102" s="197"/>
      <c r="B102" s="198">
        <v>3111</v>
      </c>
      <c r="C102" s="199" t="s">
        <v>439</v>
      </c>
      <c r="D102" s="196">
        <v>0</v>
      </c>
      <c r="E102" s="196">
        <v>0</v>
      </c>
      <c r="F102" s="196">
        <v>0</v>
      </c>
      <c r="G102" s="244">
        <v>0</v>
      </c>
      <c r="H102" s="244">
        <v>1831</v>
      </c>
      <c r="I102" s="244">
        <v>0</v>
      </c>
      <c r="J102" s="244">
        <v>0</v>
      </c>
    </row>
    <row r="103" spans="1:10" s="6" customFormat="1" ht="15.75">
      <c r="A103" s="197"/>
      <c r="B103" s="198">
        <v>3111</v>
      </c>
      <c r="C103" s="199" t="s">
        <v>440</v>
      </c>
      <c r="D103" s="196">
        <v>0</v>
      </c>
      <c r="E103" s="196">
        <v>0</v>
      </c>
      <c r="F103" s="196">
        <v>0</v>
      </c>
      <c r="G103" s="244">
        <v>0</v>
      </c>
      <c r="H103" s="244">
        <v>8490</v>
      </c>
      <c r="I103" s="244">
        <v>0</v>
      </c>
      <c r="J103" s="244">
        <v>0</v>
      </c>
    </row>
    <row r="104" spans="1:10" s="6" customFormat="1" ht="15.75">
      <c r="A104" s="197"/>
      <c r="B104" s="198">
        <v>3113</v>
      </c>
      <c r="C104" s="199" t="s">
        <v>441</v>
      </c>
      <c r="D104" s="196">
        <v>0</v>
      </c>
      <c r="E104" s="196">
        <v>0</v>
      </c>
      <c r="F104" s="196">
        <v>0</v>
      </c>
      <c r="G104" s="244">
        <v>0</v>
      </c>
      <c r="H104" s="244">
        <v>11824</v>
      </c>
      <c r="I104" s="244">
        <v>0</v>
      </c>
      <c r="J104" s="244">
        <v>0</v>
      </c>
    </row>
    <row r="105" spans="1:10" s="6" customFormat="1" ht="15.75">
      <c r="A105" s="197"/>
      <c r="B105" s="198">
        <v>3231</v>
      </c>
      <c r="C105" s="199" t="s">
        <v>397</v>
      </c>
      <c r="D105" s="196">
        <v>0</v>
      </c>
      <c r="E105" s="196">
        <v>120</v>
      </c>
      <c r="F105" s="196">
        <v>0</v>
      </c>
      <c r="G105" s="244">
        <v>120</v>
      </c>
      <c r="H105" s="244">
        <v>0</v>
      </c>
      <c r="I105" s="244">
        <v>0</v>
      </c>
      <c r="J105" s="244">
        <v>0</v>
      </c>
    </row>
    <row r="106" spans="1:10" s="6" customFormat="1" ht="15.75">
      <c r="A106" s="202">
        <v>1017000000</v>
      </c>
      <c r="B106" s="203">
        <v>3313</v>
      </c>
      <c r="C106" s="204" t="s">
        <v>442</v>
      </c>
      <c r="D106" s="196">
        <v>400</v>
      </c>
      <c r="E106" s="196">
        <v>500</v>
      </c>
      <c r="F106" s="205">
        <v>0</v>
      </c>
      <c r="G106" s="216">
        <v>54</v>
      </c>
      <c r="H106" s="216">
        <v>400</v>
      </c>
      <c r="I106" s="216">
        <v>0</v>
      </c>
      <c r="J106" s="216">
        <v>0</v>
      </c>
    </row>
    <row r="107" spans="1:10" s="6" customFormat="1" ht="15.75" hidden="1">
      <c r="A107" s="197">
        <v>1012081019</v>
      </c>
      <c r="B107" s="198">
        <v>3329</v>
      </c>
      <c r="C107" s="199" t="s">
        <v>300</v>
      </c>
      <c r="D107" s="196">
        <v>15</v>
      </c>
      <c r="E107" s="196">
        <v>15</v>
      </c>
      <c r="F107" s="196">
        <v>0</v>
      </c>
      <c r="G107" s="244">
        <v>0</v>
      </c>
      <c r="H107" s="244">
        <v>0</v>
      </c>
      <c r="I107" s="244">
        <v>0</v>
      </c>
      <c r="J107" s="244">
        <v>0</v>
      </c>
    </row>
    <row r="108" spans="1:10" s="6" customFormat="1" ht="15.75">
      <c r="A108" s="197">
        <v>1023000000</v>
      </c>
      <c r="B108" s="198">
        <v>3421</v>
      </c>
      <c r="C108" s="199" t="s">
        <v>301</v>
      </c>
      <c r="D108" s="196">
        <v>1402</v>
      </c>
      <c r="E108" s="196">
        <v>1427</v>
      </c>
      <c r="F108" s="196">
        <v>1402.8</v>
      </c>
      <c r="G108" s="244">
        <v>1402.8</v>
      </c>
      <c r="H108" s="244">
        <v>0</v>
      </c>
      <c r="I108" s="244">
        <v>0</v>
      </c>
      <c r="J108" s="244">
        <v>0</v>
      </c>
    </row>
    <row r="109" spans="1:10" s="6" customFormat="1" ht="15.75">
      <c r="A109" s="197"/>
      <c r="B109" s="198">
        <v>3632</v>
      </c>
      <c r="C109" s="199" t="s">
        <v>457</v>
      </c>
      <c r="D109" s="196">
        <v>0</v>
      </c>
      <c r="E109" s="196">
        <v>0</v>
      </c>
      <c r="F109" s="196">
        <v>0</v>
      </c>
      <c r="G109" s="244">
        <v>0</v>
      </c>
      <c r="H109" s="244">
        <v>600</v>
      </c>
      <c r="I109" s="244">
        <v>0</v>
      </c>
      <c r="J109" s="244">
        <v>0</v>
      </c>
    </row>
    <row r="110" spans="1:10" s="6" customFormat="1" ht="15.75">
      <c r="A110" s="197">
        <v>1016092001</v>
      </c>
      <c r="B110" s="198">
        <v>3635</v>
      </c>
      <c r="C110" s="199" t="s">
        <v>302</v>
      </c>
      <c r="D110" s="196">
        <v>2200</v>
      </c>
      <c r="E110" s="196">
        <v>2200.1</v>
      </c>
      <c r="F110" s="196">
        <v>1026</v>
      </c>
      <c r="G110" s="244">
        <v>1026</v>
      </c>
      <c r="H110" s="244">
        <v>580</v>
      </c>
      <c r="I110" s="244">
        <v>200</v>
      </c>
      <c r="J110" s="244">
        <v>200</v>
      </c>
    </row>
    <row r="111" spans="1:10" s="6" customFormat="1" ht="15.75">
      <c r="A111" s="197"/>
      <c r="B111" s="198">
        <v>4349</v>
      </c>
      <c r="C111" s="199" t="s">
        <v>443</v>
      </c>
      <c r="D111" s="196">
        <v>0</v>
      </c>
      <c r="E111" s="196">
        <v>0</v>
      </c>
      <c r="F111" s="196">
        <v>0</v>
      </c>
      <c r="G111" s="244">
        <v>2061</v>
      </c>
      <c r="H111" s="244">
        <v>0</v>
      </c>
      <c r="I111" s="244">
        <v>0</v>
      </c>
      <c r="J111" s="244">
        <v>0</v>
      </c>
    </row>
    <row r="112" spans="1:10" s="6" customFormat="1" ht="15.75">
      <c r="A112" s="197"/>
      <c r="B112" s="198">
        <v>4349</v>
      </c>
      <c r="C112" s="199" t="s">
        <v>398</v>
      </c>
      <c r="D112" s="196">
        <v>0</v>
      </c>
      <c r="E112" s="196">
        <v>0</v>
      </c>
      <c r="F112" s="196">
        <v>0</v>
      </c>
      <c r="G112" s="244">
        <v>3000</v>
      </c>
      <c r="H112" s="244">
        <v>0</v>
      </c>
      <c r="I112" s="244">
        <v>0</v>
      </c>
      <c r="J112" s="244">
        <v>0</v>
      </c>
    </row>
    <row r="113" spans="1:10" s="6" customFormat="1" ht="15.75">
      <c r="A113" s="197">
        <v>1001081012</v>
      </c>
      <c r="B113" s="198">
        <v>4357</v>
      </c>
      <c r="C113" s="199" t="s">
        <v>303</v>
      </c>
      <c r="D113" s="196">
        <v>25500</v>
      </c>
      <c r="E113" s="196">
        <v>25500</v>
      </c>
      <c r="F113" s="196">
        <v>2678</v>
      </c>
      <c r="G113" s="244">
        <v>24500</v>
      </c>
      <c r="H113" s="244">
        <v>0</v>
      </c>
      <c r="I113" s="244">
        <v>0</v>
      </c>
      <c r="J113" s="244">
        <v>0</v>
      </c>
    </row>
    <row r="114" spans="1:10" s="6" customFormat="1" ht="15.75">
      <c r="A114" s="197">
        <v>1008010025</v>
      </c>
      <c r="B114" s="198">
        <v>4374</v>
      </c>
      <c r="C114" s="199" t="s">
        <v>304</v>
      </c>
      <c r="D114" s="196">
        <v>0</v>
      </c>
      <c r="E114" s="196">
        <v>44</v>
      </c>
      <c r="F114" s="196">
        <v>43.7</v>
      </c>
      <c r="G114" s="244">
        <v>43.7</v>
      </c>
      <c r="H114" s="244">
        <v>500</v>
      </c>
      <c r="I114" s="244">
        <v>0</v>
      </c>
      <c r="J114" s="244">
        <v>0</v>
      </c>
    </row>
    <row r="115" spans="1:10" s="6" customFormat="1" ht="15.75">
      <c r="A115" s="197">
        <v>1000071024</v>
      </c>
      <c r="B115" s="198">
        <v>6171</v>
      </c>
      <c r="C115" s="199" t="s">
        <v>305</v>
      </c>
      <c r="D115" s="196">
        <v>14500</v>
      </c>
      <c r="E115" s="196">
        <v>14852</v>
      </c>
      <c r="F115" s="196">
        <v>22</v>
      </c>
      <c r="G115" s="244">
        <v>14852</v>
      </c>
      <c r="H115" s="244">
        <v>0</v>
      </c>
      <c r="I115" s="244">
        <v>0</v>
      </c>
      <c r="J115" s="244">
        <v>0</v>
      </c>
    </row>
    <row r="116" spans="1:10" s="6" customFormat="1" ht="15.75">
      <c r="A116" s="197">
        <v>1015010026</v>
      </c>
      <c r="B116" s="198">
        <v>6171</v>
      </c>
      <c r="C116" s="199" t="s">
        <v>306</v>
      </c>
      <c r="D116" s="196">
        <v>1280</v>
      </c>
      <c r="E116" s="196">
        <f>16132-14852</f>
        <v>1280</v>
      </c>
      <c r="F116" s="196">
        <f>1283.9-22</f>
        <v>1261.9</v>
      </c>
      <c r="G116" s="244">
        <v>1261.9</v>
      </c>
      <c r="H116" s="244">
        <v>0</v>
      </c>
      <c r="I116" s="244">
        <v>0</v>
      </c>
      <c r="J116" s="244">
        <v>0</v>
      </c>
    </row>
    <row r="117" spans="1:10" s="6" customFormat="1" ht="15.75" hidden="1">
      <c r="A117" s="96"/>
      <c r="B117" s="136"/>
      <c r="C117" s="97"/>
      <c r="D117" s="34"/>
      <c r="E117" s="34"/>
      <c r="F117" s="34"/>
      <c r="G117" s="226"/>
      <c r="H117" s="226"/>
      <c r="I117" s="226"/>
      <c r="J117" s="226"/>
    </row>
    <row r="118" spans="1:10" s="6" customFormat="1" ht="15.75" hidden="1">
      <c r="A118" s="96"/>
      <c r="B118" s="136"/>
      <c r="C118" s="97"/>
      <c r="D118" s="34"/>
      <c r="E118" s="34"/>
      <c r="F118" s="34"/>
      <c r="G118" s="226"/>
      <c r="H118" s="226"/>
      <c r="I118" s="226"/>
      <c r="J118" s="226"/>
    </row>
    <row r="119" spans="1:10" s="6" customFormat="1" ht="15.75" hidden="1">
      <c r="A119" s="96"/>
      <c r="B119" s="136"/>
      <c r="C119" s="97"/>
      <c r="D119" s="34"/>
      <c r="E119" s="34"/>
      <c r="F119" s="34"/>
      <c r="G119" s="226"/>
      <c r="H119" s="226"/>
      <c r="I119" s="226"/>
      <c r="J119" s="226"/>
    </row>
    <row r="120" spans="1:10" s="6" customFormat="1" ht="15.75" hidden="1">
      <c r="A120" s="96"/>
      <c r="B120" s="136"/>
      <c r="C120" s="97"/>
      <c r="D120" s="34"/>
      <c r="E120" s="34"/>
      <c r="F120" s="34"/>
      <c r="G120" s="226"/>
      <c r="H120" s="226"/>
      <c r="I120" s="226"/>
      <c r="J120" s="226"/>
    </row>
    <row r="121" spans="1:10" s="6" customFormat="1" ht="15.75">
      <c r="A121" s="96">
        <v>1001081012</v>
      </c>
      <c r="B121" s="136">
        <v>4357</v>
      </c>
      <c r="C121" s="97" t="s">
        <v>453</v>
      </c>
      <c r="D121" s="34">
        <v>0</v>
      </c>
      <c r="E121" s="34">
        <v>0</v>
      </c>
      <c r="F121" s="34">
        <v>0</v>
      </c>
      <c r="G121" s="226">
        <v>0</v>
      </c>
      <c r="H121" s="244">
        <v>500</v>
      </c>
      <c r="I121" s="226">
        <v>0</v>
      </c>
      <c r="J121" s="226">
        <v>0</v>
      </c>
    </row>
    <row r="122" spans="1:10" s="6" customFormat="1" ht="15.75">
      <c r="A122" s="96"/>
      <c r="B122" s="136">
        <v>6171</v>
      </c>
      <c r="C122" s="97" t="s">
        <v>454</v>
      </c>
      <c r="D122" s="34">
        <v>0</v>
      </c>
      <c r="E122" s="34">
        <v>0</v>
      </c>
      <c r="F122" s="34">
        <v>0</v>
      </c>
      <c r="G122" s="226">
        <v>0</v>
      </c>
      <c r="H122" s="244">
        <v>2700</v>
      </c>
      <c r="I122" s="226">
        <v>0</v>
      </c>
      <c r="J122" s="226">
        <v>0</v>
      </c>
    </row>
    <row r="123" spans="1:10" s="6" customFormat="1" ht="6" customHeight="1">
      <c r="A123" s="96"/>
      <c r="B123" s="136"/>
      <c r="C123" s="97"/>
      <c r="D123" s="34"/>
      <c r="E123" s="34"/>
      <c r="F123" s="34"/>
      <c r="G123" s="226"/>
      <c r="H123" s="226"/>
      <c r="I123" s="226"/>
      <c r="J123" s="226"/>
    </row>
    <row r="124" spans="1:10" s="8" customFormat="1" ht="16.5" customHeight="1">
      <c r="A124" s="87"/>
      <c r="B124" s="155"/>
      <c r="C124" s="151" t="s">
        <v>386</v>
      </c>
      <c r="D124" s="156">
        <f aca="true" t="shared" si="2" ref="D124:J124">SUM(D76:D123)</f>
        <v>64140</v>
      </c>
      <c r="E124" s="156">
        <f t="shared" si="2"/>
        <v>71665.7</v>
      </c>
      <c r="F124" s="156">
        <f t="shared" si="2"/>
        <v>10465.500000000002</v>
      </c>
      <c r="G124" s="246">
        <f t="shared" si="2"/>
        <v>60673.9</v>
      </c>
      <c r="H124" s="246">
        <f t="shared" si="2"/>
        <v>116108</v>
      </c>
      <c r="I124" s="246">
        <f t="shared" si="2"/>
        <v>42050</v>
      </c>
      <c r="J124" s="246">
        <f t="shared" si="2"/>
        <v>200</v>
      </c>
    </row>
    <row r="125" spans="1:10" s="8" customFormat="1" ht="16.5" customHeight="1" hidden="1">
      <c r="A125" s="87"/>
      <c r="B125" s="155"/>
      <c r="C125" s="86" t="s">
        <v>307</v>
      </c>
      <c r="D125" s="156" t="e">
        <f>SUM(#REF!+#REF!+#REF!+#REF!)</f>
        <v>#REF!</v>
      </c>
      <c r="E125" s="156" t="e">
        <f>SUM(#REF!+92+#REF!+#REF!)</f>
        <v>#REF!</v>
      </c>
      <c r="F125" s="156" t="e">
        <f>SUM(#REF!+#REF!+#REF!+#REF!)</f>
        <v>#REF!</v>
      </c>
      <c r="G125" s="246" t="e">
        <f>SUM(#REF!+#REF!+#REF!+#REF!)</f>
        <v>#REF!</v>
      </c>
      <c r="H125" s="246" t="e">
        <f>SUM(#REF!+#REF!+#REF!+#REF!)</f>
        <v>#REF!</v>
      </c>
      <c r="I125" s="246" t="e">
        <f>SUM(#REF!+#REF!+#REF!+#REF!)</f>
        <v>#REF!</v>
      </c>
      <c r="J125" s="246" t="e">
        <f>SUM(#REF!+#REF!+#REF!+#REF!)</f>
        <v>#REF!</v>
      </c>
    </row>
    <row r="126" spans="1:10" s="6" customFormat="1" ht="8.25" customHeight="1" thickBot="1">
      <c r="A126" s="96"/>
      <c r="B126" s="136"/>
      <c r="C126" s="97"/>
      <c r="D126" s="34"/>
      <c r="E126" s="34"/>
      <c r="F126" s="34"/>
      <c r="G126" s="226"/>
      <c r="H126" s="226"/>
      <c r="I126" s="226"/>
      <c r="J126" s="226"/>
    </row>
    <row r="127" spans="1:10" s="6" customFormat="1" ht="12.75" customHeight="1" hidden="1" thickBot="1">
      <c r="A127" s="157"/>
      <c r="B127" s="158"/>
      <c r="C127" s="159"/>
      <c r="D127" s="160"/>
      <c r="E127" s="160"/>
      <c r="F127" s="160"/>
      <c r="G127" s="247"/>
      <c r="H127" s="247"/>
      <c r="I127" s="247"/>
      <c r="J127" s="247"/>
    </row>
    <row r="128" spans="1:10" s="5" customFormat="1" ht="18.75" customHeight="1" thickBot="1" thickTop="1">
      <c r="A128" s="161"/>
      <c r="B128" s="143"/>
      <c r="C128" s="162" t="s">
        <v>387</v>
      </c>
      <c r="D128" s="145">
        <f aca="true" t="shared" si="3" ref="D128:J128">SUM(D74,D124)</f>
        <v>133171</v>
      </c>
      <c r="E128" s="145">
        <f t="shared" si="3"/>
        <v>141528.2</v>
      </c>
      <c r="F128" s="145">
        <f t="shared" si="3"/>
        <v>48315.9</v>
      </c>
      <c r="G128" s="238">
        <f t="shared" si="3"/>
        <v>125986.1</v>
      </c>
      <c r="H128" s="238">
        <f t="shared" si="3"/>
        <v>188459</v>
      </c>
      <c r="I128" s="238">
        <f t="shared" si="3"/>
        <v>109408</v>
      </c>
      <c r="J128" s="238">
        <f t="shared" si="3"/>
        <v>67338</v>
      </c>
    </row>
    <row r="129" spans="1:10" s="6" customFormat="1" ht="16.5" customHeight="1" thickBot="1">
      <c r="A129" s="146"/>
      <c r="B129" s="163"/>
      <c r="C129" s="146"/>
      <c r="D129" s="148"/>
      <c r="E129" s="164"/>
      <c r="F129" s="116"/>
      <c r="G129" s="248"/>
      <c r="H129" s="248"/>
      <c r="I129" s="248"/>
      <c r="J129" s="248"/>
    </row>
    <row r="130" spans="1:10" s="5" customFormat="1" ht="12.75" customHeight="1" hidden="1">
      <c r="A130" s="109"/>
      <c r="B130" s="111"/>
      <c r="C130" s="146"/>
      <c r="D130" s="148"/>
      <c r="E130" s="148"/>
      <c r="F130" s="148"/>
      <c r="G130" s="239"/>
      <c r="H130" s="239"/>
      <c r="I130" s="239"/>
      <c r="J130" s="239"/>
    </row>
    <row r="131" spans="1:10" s="5" customFormat="1" ht="12.75" customHeight="1" hidden="1">
      <c r="A131" s="109"/>
      <c r="B131" s="111"/>
      <c r="C131" s="146"/>
      <c r="D131" s="148"/>
      <c r="E131" s="148"/>
      <c r="F131" s="148"/>
      <c r="G131" s="239"/>
      <c r="H131" s="239"/>
      <c r="I131" s="239"/>
      <c r="J131" s="239"/>
    </row>
    <row r="132" spans="1:10" s="5" customFormat="1" ht="12.75" customHeight="1" hidden="1">
      <c r="A132" s="109"/>
      <c r="B132" s="111"/>
      <c r="C132" s="146"/>
      <c r="D132" s="148"/>
      <c r="E132" s="148"/>
      <c r="F132" s="148"/>
      <c r="G132" s="239"/>
      <c r="H132" s="239"/>
      <c r="I132" s="239"/>
      <c r="J132" s="239"/>
    </row>
    <row r="133" spans="1:10" s="5" customFormat="1" ht="12.75" customHeight="1" hidden="1">
      <c r="A133" s="109"/>
      <c r="B133" s="111"/>
      <c r="C133" s="146"/>
      <c r="D133" s="148"/>
      <c r="E133" s="148"/>
      <c r="F133" s="148"/>
      <c r="G133" s="239"/>
      <c r="H133" s="239"/>
      <c r="I133" s="239"/>
      <c r="J133" s="239"/>
    </row>
    <row r="134" spans="1:10" s="5" customFormat="1" ht="12.75" customHeight="1" hidden="1">
      <c r="A134" s="109"/>
      <c r="B134" s="111"/>
      <c r="C134" s="146"/>
      <c r="D134" s="148"/>
      <c r="E134" s="148"/>
      <c r="F134" s="148"/>
      <c r="G134" s="239"/>
      <c r="H134" s="239"/>
      <c r="I134" s="239"/>
      <c r="J134" s="239"/>
    </row>
    <row r="135" spans="1:10" s="5" customFormat="1" ht="12.75" customHeight="1" hidden="1">
      <c r="A135" s="109"/>
      <c r="B135" s="111"/>
      <c r="C135" s="146"/>
      <c r="D135" s="148"/>
      <c r="E135" s="148"/>
      <c r="F135" s="148"/>
      <c r="G135" s="239"/>
      <c r="H135" s="239"/>
      <c r="I135" s="239"/>
      <c r="J135" s="239"/>
    </row>
    <row r="136" spans="1:10" s="5" customFormat="1" ht="15.75" customHeight="1" hidden="1" thickBot="1">
      <c r="A136" s="109"/>
      <c r="B136" s="111"/>
      <c r="C136" s="146"/>
      <c r="D136" s="148"/>
      <c r="E136" s="122"/>
      <c r="F136" s="122"/>
      <c r="G136" s="249"/>
      <c r="H136" s="249"/>
      <c r="I136" s="249"/>
      <c r="J136" s="249"/>
    </row>
    <row r="137" spans="1:10" s="5" customFormat="1" ht="15.75">
      <c r="A137" s="125" t="s">
        <v>3</v>
      </c>
      <c r="B137" s="126" t="s">
        <v>459</v>
      </c>
      <c r="C137" s="125" t="s">
        <v>4</v>
      </c>
      <c r="D137" s="125" t="s">
        <v>5</v>
      </c>
      <c r="E137" s="125" t="s">
        <v>5</v>
      </c>
      <c r="F137" s="125" t="s">
        <v>1</v>
      </c>
      <c r="G137" s="241" t="s">
        <v>379</v>
      </c>
      <c r="H137" s="241" t="s">
        <v>5</v>
      </c>
      <c r="I137" s="241" t="s">
        <v>5</v>
      </c>
      <c r="J137" s="241" t="s">
        <v>5</v>
      </c>
    </row>
    <row r="138" spans="1:10" s="5" customFormat="1" ht="15.75" customHeight="1" thickBot="1">
      <c r="A138" s="127"/>
      <c r="B138" s="128"/>
      <c r="C138" s="129"/>
      <c r="D138" s="130" t="s">
        <v>6</v>
      </c>
      <c r="E138" s="130" t="s">
        <v>7</v>
      </c>
      <c r="F138" s="130" t="s">
        <v>8</v>
      </c>
      <c r="G138" s="242" t="s">
        <v>380</v>
      </c>
      <c r="H138" s="242" t="s">
        <v>381</v>
      </c>
      <c r="I138" s="242" t="s">
        <v>382</v>
      </c>
      <c r="J138" s="242" t="s">
        <v>383</v>
      </c>
    </row>
    <row r="139" spans="1:10" s="5" customFormat="1" ht="16.5" customHeight="1" thickTop="1">
      <c r="A139" s="131">
        <v>30</v>
      </c>
      <c r="B139" s="131"/>
      <c r="C139" s="87" t="s">
        <v>68</v>
      </c>
      <c r="D139" s="28"/>
      <c r="E139" s="28"/>
      <c r="F139" s="28"/>
      <c r="G139" s="222"/>
      <c r="H139" s="222"/>
      <c r="I139" s="222"/>
      <c r="J139" s="222"/>
    </row>
    <row r="140" spans="1:10" s="5" customFormat="1" ht="16.5" customHeight="1">
      <c r="A140" s="165">
        <v>31</v>
      </c>
      <c r="B140" s="165"/>
      <c r="C140" s="87"/>
      <c r="D140" s="34"/>
      <c r="E140" s="34"/>
      <c r="F140" s="34"/>
      <c r="G140" s="226"/>
      <c r="H140" s="226"/>
      <c r="I140" s="226"/>
      <c r="J140" s="226"/>
    </row>
    <row r="141" spans="1:10" s="5" customFormat="1" ht="15">
      <c r="A141" s="96"/>
      <c r="B141" s="166">
        <v>3341</v>
      </c>
      <c r="C141" s="109" t="s">
        <v>308</v>
      </c>
      <c r="D141" s="34">
        <v>1030</v>
      </c>
      <c r="E141" s="34">
        <v>1030</v>
      </c>
      <c r="F141" s="34">
        <v>0</v>
      </c>
      <c r="G141" s="226">
        <v>30</v>
      </c>
      <c r="H141" s="226">
        <v>30</v>
      </c>
      <c r="I141" s="226">
        <v>30</v>
      </c>
      <c r="J141" s="226">
        <v>30</v>
      </c>
    </row>
    <row r="142" spans="1:10" s="5" customFormat="1" ht="15.75" customHeight="1">
      <c r="A142" s="96"/>
      <c r="B142" s="166">
        <v>3349</v>
      </c>
      <c r="C142" s="97" t="s">
        <v>309</v>
      </c>
      <c r="D142" s="34">
        <v>735</v>
      </c>
      <c r="E142" s="34">
        <v>735</v>
      </c>
      <c r="F142" s="34">
        <v>438.2</v>
      </c>
      <c r="G142" s="226">
        <v>735</v>
      </c>
      <c r="H142" s="226">
        <v>735</v>
      </c>
      <c r="I142" s="226">
        <v>735</v>
      </c>
      <c r="J142" s="226">
        <v>735</v>
      </c>
    </row>
    <row r="143" spans="1:10" s="5" customFormat="1" ht="15.75" customHeight="1">
      <c r="A143" s="96"/>
      <c r="B143" s="166">
        <v>5212</v>
      </c>
      <c r="C143" s="96" t="s">
        <v>310</v>
      </c>
      <c r="D143" s="167">
        <v>0</v>
      </c>
      <c r="E143" s="167">
        <v>20</v>
      </c>
      <c r="F143" s="34">
        <v>0</v>
      </c>
      <c r="G143" s="226">
        <v>20</v>
      </c>
      <c r="H143" s="226">
        <v>20</v>
      </c>
      <c r="I143" s="226">
        <v>20</v>
      </c>
      <c r="J143" s="226">
        <v>20</v>
      </c>
    </row>
    <row r="144" spans="1:10" s="5" customFormat="1" ht="15.75" customHeight="1">
      <c r="A144" s="96"/>
      <c r="B144" s="166">
        <v>5279</v>
      </c>
      <c r="C144" s="96" t="s">
        <v>311</v>
      </c>
      <c r="D144" s="167">
        <v>0</v>
      </c>
      <c r="E144" s="167">
        <v>60</v>
      </c>
      <c r="F144" s="34">
        <v>52.7</v>
      </c>
      <c r="G144" s="226">
        <v>60</v>
      </c>
      <c r="H144" s="226">
        <v>50</v>
      </c>
      <c r="I144" s="226">
        <v>50</v>
      </c>
      <c r="J144" s="226">
        <v>50</v>
      </c>
    </row>
    <row r="145" spans="1:10" s="5" customFormat="1" ht="15">
      <c r="A145" s="96"/>
      <c r="B145" s="166">
        <v>5512</v>
      </c>
      <c r="C145" s="109" t="s">
        <v>312</v>
      </c>
      <c r="D145" s="34">
        <v>3839</v>
      </c>
      <c r="E145" s="34">
        <v>4039</v>
      </c>
      <c r="F145" s="34">
        <v>1178.9</v>
      </c>
      <c r="G145" s="226">
        <v>2627</v>
      </c>
      <c r="H145" s="226">
        <v>3838</v>
      </c>
      <c r="I145" s="226">
        <v>1483</v>
      </c>
      <c r="J145" s="226">
        <v>1483</v>
      </c>
    </row>
    <row r="146" spans="1:10" s="5" customFormat="1" ht="15.75" customHeight="1">
      <c r="A146" s="96"/>
      <c r="B146" s="166">
        <v>6112</v>
      </c>
      <c r="C146" s="97" t="s">
        <v>313</v>
      </c>
      <c r="D146" s="34">
        <v>4985</v>
      </c>
      <c r="E146" s="34">
        <v>4988.3</v>
      </c>
      <c r="F146" s="34">
        <v>3061.7</v>
      </c>
      <c r="G146" s="226">
        <v>4988.3</v>
      </c>
      <c r="H146" s="226">
        <v>4988.3</v>
      </c>
      <c r="I146" s="226">
        <v>4988.3</v>
      </c>
      <c r="J146" s="226">
        <v>4988.3</v>
      </c>
    </row>
    <row r="147" spans="1:10" s="5" customFormat="1" ht="15.75" customHeight="1" hidden="1">
      <c r="A147" s="96"/>
      <c r="B147" s="166">
        <v>6114</v>
      </c>
      <c r="C147" s="97" t="s">
        <v>314</v>
      </c>
      <c r="D147" s="34">
        <v>0</v>
      </c>
      <c r="E147" s="34">
        <v>20</v>
      </c>
      <c r="F147" s="34">
        <v>0</v>
      </c>
      <c r="G147" s="226">
        <v>0</v>
      </c>
      <c r="H147" s="226">
        <v>0</v>
      </c>
      <c r="I147" s="226">
        <v>0</v>
      </c>
      <c r="J147" s="226">
        <v>0</v>
      </c>
    </row>
    <row r="148" spans="1:10" s="5" customFormat="1" ht="15.75" customHeight="1" hidden="1">
      <c r="A148" s="96"/>
      <c r="B148" s="166">
        <v>6115</v>
      </c>
      <c r="C148" s="97" t="s">
        <v>315</v>
      </c>
      <c r="D148" s="34">
        <v>0</v>
      </c>
      <c r="E148" s="34">
        <v>0</v>
      </c>
      <c r="F148" s="34"/>
      <c r="G148" s="226"/>
      <c r="H148" s="226"/>
      <c r="I148" s="226"/>
      <c r="J148" s="226"/>
    </row>
    <row r="149" spans="1:10" s="5" customFormat="1" ht="15.75" customHeight="1" hidden="1">
      <c r="A149" s="96"/>
      <c r="B149" s="166">
        <v>6149</v>
      </c>
      <c r="C149" s="97" t="s">
        <v>316</v>
      </c>
      <c r="D149" s="167">
        <v>0</v>
      </c>
      <c r="E149" s="167">
        <v>0</v>
      </c>
      <c r="F149" s="34"/>
      <c r="G149" s="226"/>
      <c r="H149" s="226"/>
      <c r="I149" s="226"/>
      <c r="J149" s="226"/>
    </row>
    <row r="150" spans="1:10" s="5" customFormat="1" ht="15.75" customHeight="1">
      <c r="A150" s="96"/>
      <c r="B150" s="166">
        <v>6115</v>
      </c>
      <c r="C150" s="97" t="s">
        <v>391</v>
      </c>
      <c r="D150" s="167">
        <v>0</v>
      </c>
      <c r="E150" s="167">
        <v>719</v>
      </c>
      <c r="F150" s="34">
        <v>0</v>
      </c>
      <c r="G150" s="226">
        <v>739</v>
      </c>
      <c r="H150" s="226">
        <v>0</v>
      </c>
      <c r="I150" s="226">
        <v>0</v>
      </c>
      <c r="J150" s="226">
        <v>0</v>
      </c>
    </row>
    <row r="151" spans="1:10" s="5" customFormat="1" ht="17.25" customHeight="1">
      <c r="A151" s="166" t="s">
        <v>317</v>
      </c>
      <c r="B151" s="166">
        <v>6171</v>
      </c>
      <c r="C151" s="97" t="s">
        <v>318</v>
      </c>
      <c r="D151" s="34">
        <f>99016+200</f>
        <v>99216</v>
      </c>
      <c r="E151" s="34">
        <f>102460.8+200-350</f>
        <v>102310.8</v>
      </c>
      <c r="F151" s="34">
        <f>55252.7+105.1</f>
        <v>55357.799999999996</v>
      </c>
      <c r="G151" s="226">
        <v>97410.5</v>
      </c>
      <c r="H151" s="226">
        <f>98727+1700</f>
        <v>100427</v>
      </c>
      <c r="I151" s="226">
        <v>93977</v>
      </c>
      <c r="J151" s="226">
        <v>94077</v>
      </c>
    </row>
    <row r="152" spans="1:10" s="5" customFormat="1" ht="17.25" customHeight="1" hidden="1">
      <c r="A152" s="168"/>
      <c r="B152" s="168">
        <v>6171</v>
      </c>
      <c r="C152" s="96" t="s">
        <v>286</v>
      </c>
      <c r="D152" s="167">
        <v>0</v>
      </c>
      <c r="E152" s="167">
        <v>350</v>
      </c>
      <c r="F152" s="34">
        <v>0</v>
      </c>
      <c r="G152" s="226">
        <v>0</v>
      </c>
      <c r="H152" s="226">
        <v>0</v>
      </c>
      <c r="I152" s="226">
        <v>0</v>
      </c>
      <c r="J152" s="226">
        <v>0</v>
      </c>
    </row>
    <row r="153" spans="1:10" s="5" customFormat="1" ht="15.75" customHeight="1" thickBot="1">
      <c r="A153" s="169"/>
      <c r="B153" s="170"/>
      <c r="C153" s="171"/>
      <c r="D153" s="167"/>
      <c r="E153" s="167"/>
      <c r="F153" s="167"/>
      <c r="G153" s="250"/>
      <c r="H153" s="250"/>
      <c r="I153" s="250"/>
      <c r="J153" s="250"/>
    </row>
    <row r="154" spans="1:10" s="5" customFormat="1" ht="18.75" customHeight="1" thickBot="1" thickTop="1">
      <c r="A154" s="161"/>
      <c r="B154" s="172"/>
      <c r="C154" s="173" t="s">
        <v>319</v>
      </c>
      <c r="D154" s="145">
        <f aca="true" t="shared" si="4" ref="D154:J154">SUM(D141:D153)</f>
        <v>109805</v>
      </c>
      <c r="E154" s="145">
        <f t="shared" si="4"/>
        <v>114272.1</v>
      </c>
      <c r="F154" s="145">
        <f t="shared" si="4"/>
        <v>60089.299999999996</v>
      </c>
      <c r="G154" s="238">
        <f t="shared" si="4"/>
        <v>106609.8</v>
      </c>
      <c r="H154" s="238">
        <f t="shared" si="4"/>
        <v>110088.3</v>
      </c>
      <c r="I154" s="238">
        <f t="shared" si="4"/>
        <v>101283.3</v>
      </c>
      <c r="J154" s="238">
        <f t="shared" si="4"/>
        <v>101383.3</v>
      </c>
    </row>
    <row r="155" spans="1:10" s="5" customFormat="1" ht="15.75" customHeight="1">
      <c r="A155" s="109"/>
      <c r="B155" s="111"/>
      <c r="C155" s="146"/>
      <c r="D155" s="148"/>
      <c r="E155" s="174"/>
      <c r="F155" s="148"/>
      <c r="G155" s="239"/>
      <c r="H155" s="239"/>
      <c r="I155" s="239"/>
      <c r="J155" s="239"/>
    </row>
    <row r="156" spans="1:10" s="5" customFormat="1" ht="12.75" customHeight="1" hidden="1">
      <c r="A156" s="109"/>
      <c r="B156" s="111"/>
      <c r="C156" s="146"/>
      <c r="D156" s="148"/>
      <c r="E156" s="148"/>
      <c r="F156" s="148"/>
      <c r="G156" s="239"/>
      <c r="H156" s="239"/>
      <c r="I156" s="239"/>
      <c r="J156" s="239"/>
    </row>
    <row r="157" spans="1:10" s="5" customFormat="1" ht="12.75" customHeight="1" hidden="1">
      <c r="A157" s="109"/>
      <c r="B157" s="111"/>
      <c r="C157" s="146"/>
      <c r="D157" s="148"/>
      <c r="E157" s="148"/>
      <c r="F157" s="148"/>
      <c r="G157" s="239"/>
      <c r="H157" s="239"/>
      <c r="I157" s="239"/>
      <c r="J157" s="239"/>
    </row>
    <row r="158" spans="1:10" s="5" customFormat="1" ht="12.75" customHeight="1" hidden="1">
      <c r="A158" s="109"/>
      <c r="B158" s="111"/>
      <c r="C158" s="146"/>
      <c r="D158" s="148"/>
      <c r="E158" s="148"/>
      <c r="F158" s="148"/>
      <c r="G158" s="239"/>
      <c r="H158" s="239"/>
      <c r="I158" s="239"/>
      <c r="J158" s="239"/>
    </row>
    <row r="159" spans="1:10" s="5" customFormat="1" ht="12.75" customHeight="1" hidden="1">
      <c r="A159" s="109"/>
      <c r="B159" s="111"/>
      <c r="C159" s="146"/>
      <c r="D159" s="148"/>
      <c r="E159" s="148"/>
      <c r="F159" s="148"/>
      <c r="G159" s="239"/>
      <c r="H159" s="239"/>
      <c r="I159" s="239"/>
      <c r="J159" s="239"/>
    </row>
    <row r="160" spans="1:10" s="5" customFormat="1" ht="9.75" customHeight="1" thickBot="1">
      <c r="A160" s="109"/>
      <c r="B160" s="111"/>
      <c r="C160" s="146"/>
      <c r="D160" s="148"/>
      <c r="E160" s="148"/>
      <c r="F160" s="148"/>
      <c r="G160" s="239"/>
      <c r="H160" s="239"/>
      <c r="I160" s="239"/>
      <c r="J160" s="239"/>
    </row>
    <row r="161" spans="1:10" s="5" customFormat="1" ht="15.75">
      <c r="A161" s="125" t="s">
        <v>3</v>
      </c>
      <c r="B161" s="126" t="s">
        <v>459</v>
      </c>
      <c r="C161" s="125" t="s">
        <v>4</v>
      </c>
      <c r="D161" s="125" t="s">
        <v>5</v>
      </c>
      <c r="E161" s="125" t="s">
        <v>5</v>
      </c>
      <c r="F161" s="125" t="s">
        <v>1</v>
      </c>
      <c r="G161" s="241" t="s">
        <v>379</v>
      </c>
      <c r="H161" s="241" t="s">
        <v>5</v>
      </c>
      <c r="I161" s="241" t="s">
        <v>5</v>
      </c>
      <c r="J161" s="241" t="s">
        <v>5</v>
      </c>
    </row>
    <row r="162" spans="1:10" s="5" customFormat="1" ht="15.75" customHeight="1" thickBot="1">
      <c r="A162" s="127"/>
      <c r="B162" s="128"/>
      <c r="C162" s="129"/>
      <c r="D162" s="130" t="s">
        <v>6</v>
      </c>
      <c r="E162" s="130" t="s">
        <v>7</v>
      </c>
      <c r="F162" s="130" t="s">
        <v>8</v>
      </c>
      <c r="G162" s="242" t="s">
        <v>380</v>
      </c>
      <c r="H162" s="242" t="s">
        <v>381</v>
      </c>
      <c r="I162" s="242" t="s">
        <v>382</v>
      </c>
      <c r="J162" s="242" t="s">
        <v>383</v>
      </c>
    </row>
    <row r="163" spans="1:10" s="5" customFormat="1" ht="16.5" thickTop="1">
      <c r="A163" s="131">
        <v>50</v>
      </c>
      <c r="B163" s="132"/>
      <c r="C163" s="133" t="s">
        <v>97</v>
      </c>
      <c r="D163" s="28"/>
      <c r="E163" s="28"/>
      <c r="F163" s="28"/>
      <c r="G163" s="222"/>
      <c r="H163" s="222"/>
      <c r="I163" s="222"/>
      <c r="J163" s="222"/>
    </row>
    <row r="164" spans="1:10" s="5" customFormat="1" ht="14.25" customHeight="1">
      <c r="A164" s="131"/>
      <c r="B164" s="132"/>
      <c r="C164" s="133"/>
      <c r="D164" s="28"/>
      <c r="E164" s="28"/>
      <c r="F164" s="28"/>
      <c r="G164" s="222"/>
      <c r="H164" s="222"/>
      <c r="I164" s="222"/>
      <c r="J164" s="222"/>
    </row>
    <row r="165" spans="1:10" s="5" customFormat="1" ht="15">
      <c r="A165" s="96"/>
      <c r="B165" s="136">
        <v>3541</v>
      </c>
      <c r="C165" s="96" t="s">
        <v>320</v>
      </c>
      <c r="D165" s="19">
        <v>350</v>
      </c>
      <c r="E165" s="19">
        <v>350</v>
      </c>
      <c r="F165" s="19">
        <v>350</v>
      </c>
      <c r="G165" s="208">
        <v>350</v>
      </c>
      <c r="H165" s="208">
        <v>400</v>
      </c>
      <c r="I165" s="208">
        <v>400</v>
      </c>
      <c r="J165" s="208">
        <v>400</v>
      </c>
    </row>
    <row r="166" spans="1:10" s="5" customFormat="1" ht="15">
      <c r="A166" s="96"/>
      <c r="B166" s="136">
        <v>3599</v>
      </c>
      <c r="C166" s="96" t="s">
        <v>321</v>
      </c>
      <c r="D166" s="19">
        <v>3</v>
      </c>
      <c r="E166" s="19">
        <v>3.1</v>
      </c>
      <c r="F166" s="19">
        <v>3</v>
      </c>
      <c r="G166" s="208">
        <v>3</v>
      </c>
      <c r="H166" s="208">
        <v>3</v>
      </c>
      <c r="I166" s="208">
        <v>3</v>
      </c>
      <c r="J166" s="208">
        <v>3</v>
      </c>
    </row>
    <row r="167" spans="1:10" s="5" customFormat="1" ht="15">
      <c r="A167" s="175"/>
      <c r="B167" s="136">
        <v>4329</v>
      </c>
      <c r="C167" s="96" t="s">
        <v>322</v>
      </c>
      <c r="D167" s="19">
        <v>45</v>
      </c>
      <c r="E167" s="19">
        <v>50</v>
      </c>
      <c r="F167" s="19">
        <v>10</v>
      </c>
      <c r="G167" s="208">
        <v>45</v>
      </c>
      <c r="H167" s="208">
        <v>40</v>
      </c>
      <c r="I167" s="208">
        <v>40</v>
      </c>
      <c r="J167" s="208">
        <v>40</v>
      </c>
    </row>
    <row r="168" spans="1:10" s="5" customFormat="1" ht="15">
      <c r="A168" s="96"/>
      <c r="B168" s="136">
        <v>4333</v>
      </c>
      <c r="C168" s="96" t="s">
        <v>323</v>
      </c>
      <c r="D168" s="19">
        <v>125</v>
      </c>
      <c r="E168" s="19">
        <v>125</v>
      </c>
      <c r="F168" s="19">
        <v>125</v>
      </c>
      <c r="G168" s="208">
        <v>125</v>
      </c>
      <c r="H168" s="208">
        <v>150</v>
      </c>
      <c r="I168" s="208">
        <v>150</v>
      </c>
      <c r="J168" s="208">
        <v>150</v>
      </c>
    </row>
    <row r="169" spans="1:10" s="5" customFormat="1" ht="15" customHeight="1" hidden="1">
      <c r="A169" s="96"/>
      <c r="B169" s="136">
        <v>4341</v>
      </c>
      <c r="C169" s="96" t="s">
        <v>324</v>
      </c>
      <c r="D169" s="19">
        <v>0</v>
      </c>
      <c r="E169" s="19">
        <v>0</v>
      </c>
      <c r="F169" s="19"/>
      <c r="G169" s="208"/>
      <c r="H169" s="208"/>
      <c r="I169" s="208"/>
      <c r="J169" s="208"/>
    </row>
    <row r="170" spans="1:10" s="5" customFormat="1" ht="15">
      <c r="A170" s="96"/>
      <c r="B170" s="136">
        <v>4342</v>
      </c>
      <c r="C170" s="96" t="s">
        <v>325</v>
      </c>
      <c r="D170" s="19">
        <v>20</v>
      </c>
      <c r="E170" s="19">
        <v>20</v>
      </c>
      <c r="F170" s="19">
        <v>0</v>
      </c>
      <c r="G170" s="208">
        <v>0</v>
      </c>
      <c r="H170" s="208">
        <v>20</v>
      </c>
      <c r="I170" s="208">
        <v>20</v>
      </c>
      <c r="J170" s="208">
        <v>20</v>
      </c>
    </row>
    <row r="171" spans="1:10" s="5" customFormat="1" ht="15">
      <c r="A171" s="96"/>
      <c r="B171" s="136">
        <v>4343</v>
      </c>
      <c r="C171" s="96" t="s">
        <v>326</v>
      </c>
      <c r="D171" s="19">
        <v>50</v>
      </c>
      <c r="E171" s="19">
        <v>50</v>
      </c>
      <c r="F171" s="19">
        <v>0</v>
      </c>
      <c r="G171" s="208">
        <v>0</v>
      </c>
      <c r="H171" s="208">
        <v>50</v>
      </c>
      <c r="I171" s="208">
        <v>50</v>
      </c>
      <c r="J171" s="208">
        <v>50</v>
      </c>
    </row>
    <row r="172" spans="1:10" s="5" customFormat="1" ht="15">
      <c r="A172" s="96"/>
      <c r="B172" s="136">
        <v>4349</v>
      </c>
      <c r="C172" s="96" t="s">
        <v>327</v>
      </c>
      <c r="D172" s="19">
        <v>470</v>
      </c>
      <c r="E172" s="19">
        <v>454.9</v>
      </c>
      <c r="F172" s="19">
        <v>380.5</v>
      </c>
      <c r="G172" s="208">
        <v>470</v>
      </c>
      <c r="H172" s="208">
        <v>530</v>
      </c>
      <c r="I172" s="208">
        <v>530</v>
      </c>
      <c r="J172" s="208">
        <v>530</v>
      </c>
    </row>
    <row r="173" spans="1:10" s="5" customFormat="1" ht="15">
      <c r="A173" s="175"/>
      <c r="B173" s="176">
        <v>4351</v>
      </c>
      <c r="C173" s="175" t="s">
        <v>328</v>
      </c>
      <c r="D173" s="19">
        <v>2018</v>
      </c>
      <c r="E173" s="19">
        <v>2023</v>
      </c>
      <c r="F173" s="19">
        <v>1474</v>
      </c>
      <c r="G173" s="208">
        <v>2018</v>
      </c>
      <c r="H173" s="208">
        <v>2124</v>
      </c>
      <c r="I173" s="208">
        <v>2124</v>
      </c>
      <c r="J173" s="208">
        <v>2124</v>
      </c>
    </row>
    <row r="174" spans="1:10" s="5" customFormat="1" ht="15">
      <c r="A174" s="175"/>
      <c r="B174" s="176">
        <v>4356</v>
      </c>
      <c r="C174" s="175" t="s">
        <v>329</v>
      </c>
      <c r="D174" s="19">
        <v>550</v>
      </c>
      <c r="E174" s="19">
        <v>550</v>
      </c>
      <c r="F174" s="19">
        <v>550</v>
      </c>
      <c r="G174" s="208">
        <v>550</v>
      </c>
      <c r="H174" s="208">
        <v>600</v>
      </c>
      <c r="I174" s="208">
        <v>600</v>
      </c>
      <c r="J174" s="208">
        <v>600</v>
      </c>
    </row>
    <row r="175" spans="1:10" s="5" customFormat="1" ht="15">
      <c r="A175" s="175"/>
      <c r="B175" s="176">
        <v>4357</v>
      </c>
      <c r="C175" s="175" t="s">
        <v>330</v>
      </c>
      <c r="D175" s="19">
        <v>8200</v>
      </c>
      <c r="E175" s="19">
        <v>12200</v>
      </c>
      <c r="F175" s="19">
        <v>11200</v>
      </c>
      <c r="G175" s="208">
        <v>12200</v>
      </c>
      <c r="H175" s="208">
        <v>8200</v>
      </c>
      <c r="I175" s="208">
        <v>8200</v>
      </c>
      <c r="J175" s="208">
        <v>8200</v>
      </c>
    </row>
    <row r="176" spans="1:10" s="5" customFormat="1" ht="15">
      <c r="A176" s="175"/>
      <c r="B176" s="176">
        <v>4357</v>
      </c>
      <c r="C176" s="175" t="s">
        <v>331</v>
      </c>
      <c r="D176" s="19">
        <f>8695-8200</f>
        <v>495</v>
      </c>
      <c r="E176" s="19">
        <f>12695-12200</f>
        <v>495</v>
      </c>
      <c r="F176" s="19">
        <v>495</v>
      </c>
      <c r="G176" s="208">
        <v>495</v>
      </c>
      <c r="H176" s="208">
        <v>500</v>
      </c>
      <c r="I176" s="208">
        <v>500</v>
      </c>
      <c r="J176" s="208">
        <v>500</v>
      </c>
    </row>
    <row r="177" spans="1:10" s="5" customFormat="1" ht="15">
      <c r="A177" s="175"/>
      <c r="B177" s="177">
        <v>4359</v>
      </c>
      <c r="C177" s="64" t="s">
        <v>332</v>
      </c>
      <c r="D177" s="20">
        <v>82</v>
      </c>
      <c r="E177" s="20">
        <v>82</v>
      </c>
      <c r="F177" s="20">
        <v>82</v>
      </c>
      <c r="G177" s="209">
        <v>82</v>
      </c>
      <c r="H177" s="209">
        <v>100</v>
      </c>
      <c r="I177" s="209">
        <v>100</v>
      </c>
      <c r="J177" s="209">
        <v>100</v>
      </c>
    </row>
    <row r="178" spans="1:10" s="5" customFormat="1" ht="15">
      <c r="A178" s="96"/>
      <c r="B178" s="136">
        <v>4371</v>
      </c>
      <c r="C178" s="154" t="s">
        <v>333</v>
      </c>
      <c r="D178" s="19">
        <v>440</v>
      </c>
      <c r="E178" s="19">
        <v>440</v>
      </c>
      <c r="F178" s="19">
        <v>440</v>
      </c>
      <c r="G178" s="208">
        <v>440</v>
      </c>
      <c r="H178" s="208">
        <v>520</v>
      </c>
      <c r="I178" s="208">
        <v>520</v>
      </c>
      <c r="J178" s="208">
        <v>520</v>
      </c>
    </row>
    <row r="179" spans="1:10" s="5" customFormat="1" ht="15">
      <c r="A179" s="96"/>
      <c r="B179" s="136">
        <v>4374</v>
      </c>
      <c r="C179" s="96" t="s">
        <v>334</v>
      </c>
      <c r="D179" s="19">
        <v>250</v>
      </c>
      <c r="E179" s="19">
        <v>250</v>
      </c>
      <c r="F179" s="19">
        <v>250</v>
      </c>
      <c r="G179" s="208">
        <v>250</v>
      </c>
      <c r="H179" s="208">
        <v>300</v>
      </c>
      <c r="I179" s="208">
        <v>300</v>
      </c>
      <c r="J179" s="208">
        <v>300</v>
      </c>
    </row>
    <row r="180" spans="1:10" s="5" customFormat="1" ht="15.75" thickBot="1">
      <c r="A180" s="175"/>
      <c r="B180" s="176">
        <v>4399</v>
      </c>
      <c r="C180" s="175" t="s">
        <v>335</v>
      </c>
      <c r="D180" s="20">
        <v>55</v>
      </c>
      <c r="E180" s="20">
        <v>100</v>
      </c>
      <c r="F180" s="20">
        <v>44.6</v>
      </c>
      <c r="G180" s="209">
        <v>55</v>
      </c>
      <c r="H180" s="209">
        <v>60</v>
      </c>
      <c r="I180" s="209">
        <v>55</v>
      </c>
      <c r="J180" s="209">
        <v>55</v>
      </c>
    </row>
    <row r="181" spans="1:10" s="5" customFormat="1" ht="15" hidden="1">
      <c r="A181" s="175"/>
      <c r="B181" s="176">
        <v>6402</v>
      </c>
      <c r="C181" s="175" t="s">
        <v>336</v>
      </c>
      <c r="D181" s="167">
        <v>50</v>
      </c>
      <c r="E181" s="167">
        <v>5</v>
      </c>
      <c r="F181" s="20">
        <v>0</v>
      </c>
      <c r="G181" s="209">
        <v>0</v>
      </c>
      <c r="H181" s="209">
        <v>0</v>
      </c>
      <c r="I181" s="209">
        <v>0</v>
      </c>
      <c r="J181" s="209">
        <v>0</v>
      </c>
    </row>
    <row r="182" spans="1:10" s="5" customFormat="1" ht="15" customHeight="1" hidden="1">
      <c r="A182" s="175"/>
      <c r="B182" s="176">
        <v>6409</v>
      </c>
      <c r="C182" s="175" t="s">
        <v>337</v>
      </c>
      <c r="D182" s="167">
        <v>0</v>
      </c>
      <c r="E182" s="167">
        <v>0</v>
      </c>
      <c r="F182" s="167"/>
      <c r="G182" s="250"/>
      <c r="H182" s="250"/>
      <c r="I182" s="250"/>
      <c r="J182" s="250"/>
    </row>
    <row r="183" spans="1:10" s="5" customFormat="1" ht="15" customHeight="1" hidden="1" thickBot="1">
      <c r="A183" s="175"/>
      <c r="B183" s="176"/>
      <c r="C183" s="175"/>
      <c r="D183" s="167"/>
      <c r="E183" s="167"/>
      <c r="F183" s="167"/>
      <c r="G183" s="250"/>
      <c r="H183" s="250"/>
      <c r="I183" s="250"/>
      <c r="J183" s="250"/>
    </row>
    <row r="184" spans="1:10" s="5" customFormat="1" ht="18.75" customHeight="1" thickBot="1" thickTop="1">
      <c r="A184" s="161"/>
      <c r="B184" s="143"/>
      <c r="C184" s="144" t="s">
        <v>338</v>
      </c>
      <c r="D184" s="145">
        <f aca="true" t="shared" si="5" ref="D184:J184">SUM(D165:D183)</f>
        <v>13203</v>
      </c>
      <c r="E184" s="145">
        <f t="shared" si="5"/>
        <v>17198</v>
      </c>
      <c r="F184" s="145">
        <f t="shared" si="5"/>
        <v>15404.1</v>
      </c>
      <c r="G184" s="238">
        <f t="shared" si="5"/>
        <v>17083</v>
      </c>
      <c r="H184" s="238">
        <f t="shared" si="5"/>
        <v>13597</v>
      </c>
      <c r="I184" s="238">
        <f t="shared" si="5"/>
        <v>13592</v>
      </c>
      <c r="J184" s="238">
        <f t="shared" si="5"/>
        <v>13592</v>
      </c>
    </row>
    <row r="185" spans="1:10" s="5" customFormat="1" ht="15.75" customHeight="1">
      <c r="A185" s="109"/>
      <c r="B185" s="111"/>
      <c r="C185" s="146"/>
      <c r="D185" s="147"/>
      <c r="E185" s="147"/>
      <c r="F185" s="147"/>
      <c r="G185" s="239"/>
      <c r="H185" s="239"/>
      <c r="I185" s="239"/>
      <c r="J185" s="239"/>
    </row>
    <row r="186" spans="1:10" s="5" customFormat="1" ht="2.25" customHeight="1">
      <c r="A186" s="109"/>
      <c r="B186" s="111"/>
      <c r="C186" s="146"/>
      <c r="D186" s="148"/>
      <c r="E186" s="148"/>
      <c r="F186" s="148"/>
      <c r="G186" s="239"/>
      <c r="H186" s="239"/>
      <c r="I186" s="239"/>
      <c r="J186" s="239"/>
    </row>
    <row r="187" spans="1:10" s="5" customFormat="1" ht="12.75" customHeight="1" hidden="1">
      <c r="A187" s="109"/>
      <c r="B187" s="110"/>
      <c r="C187" s="111"/>
      <c r="D187" s="148"/>
      <c r="E187" s="148"/>
      <c r="F187" s="148"/>
      <c r="G187" s="239"/>
      <c r="H187" s="239"/>
      <c r="I187" s="239"/>
      <c r="J187" s="239"/>
    </row>
    <row r="188" spans="1:10" s="5" customFormat="1" ht="12.75" customHeight="1" hidden="1">
      <c r="A188" s="109"/>
      <c r="B188" s="111"/>
      <c r="C188" s="146"/>
      <c r="D188" s="148"/>
      <c r="E188" s="148"/>
      <c r="F188" s="148"/>
      <c r="G188" s="239"/>
      <c r="H188" s="239"/>
      <c r="I188" s="239"/>
      <c r="J188" s="239"/>
    </row>
    <row r="189" spans="1:10" s="5" customFormat="1" ht="12.75" customHeight="1" hidden="1">
      <c r="A189" s="109"/>
      <c r="B189" s="111"/>
      <c r="C189" s="146"/>
      <c r="D189" s="148"/>
      <c r="E189" s="148"/>
      <c r="F189" s="148"/>
      <c r="G189" s="239"/>
      <c r="H189" s="239"/>
      <c r="I189" s="239"/>
      <c r="J189" s="239"/>
    </row>
    <row r="190" spans="1:10" s="5" customFormat="1" ht="12.75" customHeight="1" hidden="1">
      <c r="A190" s="109"/>
      <c r="B190" s="111"/>
      <c r="C190" s="146"/>
      <c r="D190" s="148"/>
      <c r="E190" s="148"/>
      <c r="F190" s="148"/>
      <c r="G190" s="239"/>
      <c r="H190" s="239"/>
      <c r="I190" s="239"/>
      <c r="J190" s="239"/>
    </row>
    <row r="191" spans="1:10" s="5" customFormat="1" ht="12.75" customHeight="1" hidden="1">
      <c r="A191" s="109"/>
      <c r="B191" s="111"/>
      <c r="C191" s="146"/>
      <c r="D191" s="148"/>
      <c r="E191" s="148"/>
      <c r="F191" s="148"/>
      <c r="G191" s="239"/>
      <c r="H191" s="239"/>
      <c r="I191" s="239"/>
      <c r="J191" s="239"/>
    </row>
    <row r="192" spans="1:10" s="5" customFormat="1" ht="12.75" customHeight="1" hidden="1">
      <c r="A192" s="109"/>
      <c r="B192" s="111"/>
      <c r="C192" s="146"/>
      <c r="D192" s="148"/>
      <c r="E192" s="148"/>
      <c r="F192" s="148"/>
      <c r="G192" s="239"/>
      <c r="H192" s="239"/>
      <c r="I192" s="239"/>
      <c r="J192" s="239"/>
    </row>
    <row r="193" spans="1:10" s="5" customFormat="1" ht="12.75" customHeight="1" hidden="1">
      <c r="A193" s="109"/>
      <c r="B193" s="111"/>
      <c r="C193" s="146"/>
      <c r="D193" s="148"/>
      <c r="E193" s="116"/>
      <c r="F193" s="116"/>
      <c r="G193" s="248"/>
      <c r="H193" s="248"/>
      <c r="I193" s="248"/>
      <c r="J193" s="248"/>
    </row>
    <row r="194" spans="1:10" s="5" customFormat="1" ht="12.75" customHeight="1" hidden="1">
      <c r="A194" s="109"/>
      <c r="B194" s="111"/>
      <c r="C194" s="146"/>
      <c r="D194" s="148"/>
      <c r="E194" s="148"/>
      <c r="F194" s="148"/>
      <c r="G194" s="239"/>
      <c r="H194" s="239"/>
      <c r="I194" s="239"/>
      <c r="J194" s="239"/>
    </row>
    <row r="195" spans="1:10" s="5" customFormat="1" ht="12.75" customHeight="1" hidden="1">
      <c r="A195" s="109"/>
      <c r="B195" s="111"/>
      <c r="C195" s="146"/>
      <c r="D195" s="148"/>
      <c r="E195" s="148"/>
      <c r="F195" s="148"/>
      <c r="G195" s="239"/>
      <c r="H195" s="239"/>
      <c r="I195" s="239"/>
      <c r="J195" s="239"/>
    </row>
    <row r="196" spans="1:10" s="5" customFormat="1" ht="18" customHeight="1" hidden="1">
      <c r="A196" s="109"/>
      <c r="B196" s="111"/>
      <c r="C196" s="146"/>
      <c r="D196" s="148"/>
      <c r="E196" s="116"/>
      <c r="F196" s="116"/>
      <c r="G196" s="248"/>
      <c r="H196" s="248"/>
      <c r="I196" s="248"/>
      <c r="J196" s="248"/>
    </row>
    <row r="197" spans="1:10" s="5" customFormat="1" ht="15.75" customHeight="1" thickBot="1">
      <c r="A197" s="109"/>
      <c r="B197" s="111"/>
      <c r="C197" s="146"/>
      <c r="D197" s="148"/>
      <c r="E197" s="122"/>
      <c r="F197" s="122"/>
      <c r="G197" s="249"/>
      <c r="H197" s="249"/>
      <c r="I197" s="249"/>
      <c r="J197" s="249"/>
    </row>
    <row r="198" spans="1:10" s="5" customFormat="1" ht="15.75">
      <c r="A198" s="125" t="s">
        <v>3</v>
      </c>
      <c r="B198" s="126" t="s">
        <v>459</v>
      </c>
      <c r="C198" s="125" t="s">
        <v>4</v>
      </c>
      <c r="D198" s="125" t="s">
        <v>5</v>
      </c>
      <c r="E198" s="125" t="s">
        <v>5</v>
      </c>
      <c r="F198" s="125" t="s">
        <v>1</v>
      </c>
      <c r="G198" s="241" t="s">
        <v>379</v>
      </c>
      <c r="H198" s="241" t="s">
        <v>5</v>
      </c>
      <c r="I198" s="241" t="s">
        <v>5</v>
      </c>
      <c r="J198" s="241" t="s">
        <v>5</v>
      </c>
    </row>
    <row r="199" spans="1:10" s="5" customFormat="1" ht="15.75" customHeight="1" thickBot="1">
      <c r="A199" s="127"/>
      <c r="B199" s="128"/>
      <c r="C199" s="129"/>
      <c r="D199" s="130" t="s">
        <v>6</v>
      </c>
      <c r="E199" s="130" t="s">
        <v>7</v>
      </c>
      <c r="F199" s="130" t="s">
        <v>8</v>
      </c>
      <c r="G199" s="242" t="s">
        <v>380</v>
      </c>
      <c r="H199" s="242" t="s">
        <v>381</v>
      </c>
      <c r="I199" s="242" t="s">
        <v>382</v>
      </c>
      <c r="J199" s="242" t="s">
        <v>383</v>
      </c>
    </row>
    <row r="200" spans="1:10" s="5" customFormat="1" ht="16.5" thickTop="1">
      <c r="A200" s="131">
        <v>60</v>
      </c>
      <c r="B200" s="132"/>
      <c r="C200" s="133" t="s">
        <v>113</v>
      </c>
      <c r="D200" s="28"/>
      <c r="E200" s="28"/>
      <c r="F200" s="28"/>
      <c r="G200" s="222"/>
      <c r="H200" s="222"/>
      <c r="I200" s="222"/>
      <c r="J200" s="222"/>
    </row>
    <row r="201" spans="1:10" s="5" customFormat="1" ht="9.75" customHeight="1">
      <c r="A201" s="94"/>
      <c r="B201" s="135"/>
      <c r="C201" s="94"/>
      <c r="D201" s="34"/>
      <c r="E201" s="34"/>
      <c r="F201" s="34"/>
      <c r="G201" s="226"/>
      <c r="H201" s="226"/>
      <c r="I201" s="226"/>
      <c r="J201" s="226"/>
    </row>
    <row r="202" spans="1:10" s="5" customFormat="1" ht="15">
      <c r="A202" s="96"/>
      <c r="B202" s="136">
        <v>1014</v>
      </c>
      <c r="C202" s="96" t="s">
        <v>339</v>
      </c>
      <c r="D202" s="19">
        <v>600</v>
      </c>
      <c r="E202" s="19">
        <v>600</v>
      </c>
      <c r="F202" s="19">
        <v>235.5</v>
      </c>
      <c r="G202" s="208">
        <v>510</v>
      </c>
      <c r="H202" s="208">
        <v>550</v>
      </c>
      <c r="I202" s="208">
        <v>550</v>
      </c>
      <c r="J202" s="208">
        <v>550</v>
      </c>
    </row>
    <row r="203" spans="1:10" s="5" customFormat="1" ht="15" customHeight="1" hidden="1">
      <c r="A203" s="175"/>
      <c r="B203" s="176">
        <v>1031</v>
      </c>
      <c r="C203" s="175" t="s">
        <v>340</v>
      </c>
      <c r="D203" s="20"/>
      <c r="E203" s="20"/>
      <c r="F203" s="20"/>
      <c r="G203" s="209"/>
      <c r="H203" s="209"/>
      <c r="I203" s="209"/>
      <c r="J203" s="209"/>
    </row>
    <row r="204" spans="1:10" s="5" customFormat="1" ht="15">
      <c r="A204" s="96"/>
      <c r="B204" s="136">
        <v>1036</v>
      </c>
      <c r="C204" s="96" t="s">
        <v>341</v>
      </c>
      <c r="D204" s="19">
        <v>0</v>
      </c>
      <c r="E204" s="19">
        <v>35.9</v>
      </c>
      <c r="F204" s="19">
        <v>35.8</v>
      </c>
      <c r="G204" s="208">
        <v>76.4</v>
      </c>
      <c r="H204" s="208">
        <v>0</v>
      </c>
      <c r="I204" s="208">
        <v>0</v>
      </c>
      <c r="J204" s="208">
        <v>0</v>
      </c>
    </row>
    <row r="205" spans="1:10" s="5" customFormat="1" ht="15" customHeight="1">
      <c r="A205" s="175"/>
      <c r="B205" s="176">
        <v>1037</v>
      </c>
      <c r="C205" s="175" t="s">
        <v>342</v>
      </c>
      <c r="D205" s="20">
        <v>0</v>
      </c>
      <c r="E205" s="20">
        <v>97.4</v>
      </c>
      <c r="F205" s="20">
        <v>97.4</v>
      </c>
      <c r="G205" s="209">
        <v>145.5</v>
      </c>
      <c r="H205" s="209">
        <v>0</v>
      </c>
      <c r="I205" s="209">
        <v>0</v>
      </c>
      <c r="J205" s="209">
        <v>0</v>
      </c>
    </row>
    <row r="206" spans="1:10" s="5" customFormat="1" ht="15" hidden="1">
      <c r="A206" s="175"/>
      <c r="B206" s="176">
        <v>1039</v>
      </c>
      <c r="C206" s="175" t="s">
        <v>343</v>
      </c>
      <c r="D206" s="20">
        <v>0</v>
      </c>
      <c r="E206" s="20"/>
      <c r="F206" s="20"/>
      <c r="G206" s="209"/>
      <c r="H206" s="209"/>
      <c r="I206" s="209"/>
      <c r="J206" s="209"/>
    </row>
    <row r="207" spans="1:10" s="5" customFormat="1" ht="15">
      <c r="A207" s="175"/>
      <c r="B207" s="176">
        <v>1070</v>
      </c>
      <c r="C207" s="175" t="s">
        <v>344</v>
      </c>
      <c r="D207" s="20">
        <v>10</v>
      </c>
      <c r="E207" s="20">
        <v>7</v>
      </c>
      <c r="F207" s="20">
        <v>7</v>
      </c>
      <c r="G207" s="209">
        <v>7</v>
      </c>
      <c r="H207" s="209">
        <v>7</v>
      </c>
      <c r="I207" s="209">
        <v>7</v>
      </c>
      <c r="J207" s="209">
        <v>7</v>
      </c>
    </row>
    <row r="208" spans="1:10" s="5" customFormat="1" ht="15">
      <c r="A208" s="175"/>
      <c r="B208" s="176">
        <v>2331</v>
      </c>
      <c r="C208" s="175" t="s">
        <v>345</v>
      </c>
      <c r="D208" s="20">
        <v>800</v>
      </c>
      <c r="E208" s="20">
        <v>724</v>
      </c>
      <c r="F208" s="19">
        <v>0</v>
      </c>
      <c r="G208" s="208">
        <v>76</v>
      </c>
      <c r="H208" s="208">
        <v>0</v>
      </c>
      <c r="I208" s="208">
        <v>0</v>
      </c>
      <c r="J208" s="208">
        <v>0</v>
      </c>
    </row>
    <row r="209" spans="1:10" s="5" customFormat="1" ht="15">
      <c r="A209" s="175"/>
      <c r="B209" s="176">
        <v>3739</v>
      </c>
      <c r="C209" s="175" t="s">
        <v>346</v>
      </c>
      <c r="D209" s="19">
        <v>50</v>
      </c>
      <c r="E209" s="19">
        <v>50</v>
      </c>
      <c r="F209" s="19">
        <v>3.7</v>
      </c>
      <c r="G209" s="208">
        <v>50</v>
      </c>
      <c r="H209" s="208">
        <v>50</v>
      </c>
      <c r="I209" s="208">
        <v>50</v>
      </c>
      <c r="J209" s="208">
        <v>50</v>
      </c>
    </row>
    <row r="210" spans="1:10" s="5" customFormat="1" ht="15.75" thickBot="1">
      <c r="A210" s="96"/>
      <c r="B210" s="136">
        <v>3749</v>
      </c>
      <c r="C210" s="96" t="s">
        <v>421</v>
      </c>
      <c r="D210" s="19">
        <v>50</v>
      </c>
      <c r="E210" s="19">
        <v>53</v>
      </c>
      <c r="F210" s="19">
        <v>3.9</v>
      </c>
      <c r="G210" s="208">
        <v>53</v>
      </c>
      <c r="H210" s="208">
        <v>50</v>
      </c>
      <c r="I210" s="208">
        <v>50</v>
      </c>
      <c r="J210" s="208">
        <v>50</v>
      </c>
    </row>
    <row r="211" spans="1:10" s="5" customFormat="1" ht="15" hidden="1">
      <c r="A211" s="96"/>
      <c r="B211" s="136">
        <v>3749</v>
      </c>
      <c r="C211" s="96" t="s">
        <v>347</v>
      </c>
      <c r="D211" s="19">
        <v>0</v>
      </c>
      <c r="E211" s="19">
        <v>0</v>
      </c>
      <c r="F211" s="19"/>
      <c r="G211" s="208"/>
      <c r="H211" s="208"/>
      <c r="I211" s="208"/>
      <c r="J211" s="208"/>
    </row>
    <row r="212" spans="1:10" s="5" customFormat="1" ht="15.75" hidden="1" thickBot="1">
      <c r="A212" s="138"/>
      <c r="B212" s="178"/>
      <c r="C212" s="138"/>
      <c r="D212" s="167"/>
      <c r="E212" s="167"/>
      <c r="F212" s="167"/>
      <c r="G212" s="250"/>
      <c r="H212" s="250"/>
      <c r="I212" s="250"/>
      <c r="J212" s="250"/>
    </row>
    <row r="213" spans="1:10" s="5" customFormat="1" ht="18.75" customHeight="1" thickBot="1" thickTop="1">
      <c r="A213" s="142"/>
      <c r="B213" s="179"/>
      <c r="C213" s="180" t="s">
        <v>348</v>
      </c>
      <c r="D213" s="145">
        <f aca="true" t="shared" si="6" ref="D213:J213">SUM(D200:D212)</f>
        <v>1510</v>
      </c>
      <c r="E213" s="145">
        <f t="shared" si="6"/>
        <v>1567.3</v>
      </c>
      <c r="F213" s="145">
        <f t="shared" si="6"/>
        <v>383.3</v>
      </c>
      <c r="G213" s="238">
        <f t="shared" si="6"/>
        <v>917.9</v>
      </c>
      <c r="H213" s="238">
        <f t="shared" si="6"/>
        <v>657</v>
      </c>
      <c r="I213" s="238">
        <f t="shared" si="6"/>
        <v>657</v>
      </c>
      <c r="J213" s="238">
        <f t="shared" si="6"/>
        <v>657</v>
      </c>
    </row>
    <row r="214" spans="1:10" s="5" customFormat="1" ht="12.75" customHeight="1">
      <c r="A214" s="109"/>
      <c r="B214" s="111"/>
      <c r="C214" s="146"/>
      <c r="D214" s="148"/>
      <c r="E214" s="148"/>
      <c r="F214" s="148"/>
      <c r="G214" s="239"/>
      <c r="H214" s="239"/>
      <c r="I214" s="239"/>
      <c r="J214" s="239"/>
    </row>
    <row r="215" spans="1:10" s="5" customFormat="1" ht="12.75" customHeight="1" hidden="1">
      <c r="A215" s="109"/>
      <c r="B215" s="111"/>
      <c r="C215" s="146"/>
      <c r="D215" s="148"/>
      <c r="E215" s="148"/>
      <c r="F215" s="148"/>
      <c r="G215" s="239"/>
      <c r="H215" s="239"/>
      <c r="I215" s="239"/>
      <c r="J215" s="239"/>
    </row>
    <row r="216" spans="1:10" s="5" customFormat="1" ht="12.75" customHeight="1" hidden="1">
      <c r="A216" s="109"/>
      <c r="B216" s="111"/>
      <c r="C216" s="146"/>
      <c r="D216" s="148"/>
      <c r="E216" s="148"/>
      <c r="F216" s="148"/>
      <c r="G216" s="239"/>
      <c r="H216" s="239"/>
      <c r="I216" s="239"/>
      <c r="J216" s="239"/>
    </row>
    <row r="217" spans="1:10" s="5" customFormat="1" ht="12.75" customHeight="1" hidden="1">
      <c r="A217" s="109"/>
      <c r="B217" s="111"/>
      <c r="C217" s="146"/>
      <c r="D217" s="148"/>
      <c r="E217" s="148"/>
      <c r="F217" s="148"/>
      <c r="G217" s="239"/>
      <c r="H217" s="239"/>
      <c r="I217" s="239"/>
      <c r="J217" s="239"/>
    </row>
    <row r="218" spans="1:10" s="5" customFormat="1" ht="12.75" customHeight="1" hidden="1">
      <c r="A218" s="110"/>
      <c r="B218" s="149"/>
      <c r="C218" s="110"/>
      <c r="D218" s="110"/>
      <c r="E218" s="110"/>
      <c r="F218" s="110"/>
      <c r="G218" s="240"/>
      <c r="H218" s="240"/>
      <c r="I218" s="240"/>
      <c r="J218" s="240"/>
    </row>
    <row r="219" spans="1:10" s="5" customFormat="1" ht="12.75" customHeight="1">
      <c r="A219" s="110"/>
      <c r="B219" s="149"/>
      <c r="C219" s="110"/>
      <c r="D219" s="110"/>
      <c r="E219" s="110"/>
      <c r="F219" s="110"/>
      <c r="G219" s="240"/>
      <c r="H219" s="240"/>
      <c r="I219" s="240"/>
      <c r="J219" s="240"/>
    </row>
    <row r="220" spans="1:10" s="5" customFormat="1" ht="12.75" customHeight="1" thickBot="1">
      <c r="A220" s="110"/>
      <c r="B220" s="149"/>
      <c r="C220" s="110"/>
      <c r="D220" s="110"/>
      <c r="E220" s="110"/>
      <c r="F220" s="110"/>
      <c r="G220" s="240"/>
      <c r="H220" s="240"/>
      <c r="I220" s="240"/>
      <c r="J220" s="240"/>
    </row>
    <row r="221" spans="1:10" s="5" customFormat="1" ht="15.75">
      <c r="A221" s="125" t="s">
        <v>3</v>
      </c>
      <c r="B221" s="126" t="s">
        <v>459</v>
      </c>
      <c r="C221" s="125" t="s">
        <v>4</v>
      </c>
      <c r="D221" s="125" t="s">
        <v>5</v>
      </c>
      <c r="E221" s="125" t="s">
        <v>5</v>
      </c>
      <c r="F221" s="125" t="s">
        <v>1</v>
      </c>
      <c r="G221" s="241" t="s">
        <v>379</v>
      </c>
      <c r="H221" s="241" t="s">
        <v>5</v>
      </c>
      <c r="I221" s="241" t="s">
        <v>5</v>
      </c>
      <c r="J221" s="241" t="s">
        <v>5</v>
      </c>
    </row>
    <row r="222" spans="1:10" s="5" customFormat="1" ht="15.75" customHeight="1" thickBot="1">
      <c r="A222" s="127"/>
      <c r="B222" s="128"/>
      <c r="C222" s="129"/>
      <c r="D222" s="130" t="s">
        <v>6</v>
      </c>
      <c r="E222" s="130" t="s">
        <v>7</v>
      </c>
      <c r="F222" s="130" t="s">
        <v>8</v>
      </c>
      <c r="G222" s="242" t="s">
        <v>380</v>
      </c>
      <c r="H222" s="242" t="s">
        <v>381</v>
      </c>
      <c r="I222" s="242" t="s">
        <v>382</v>
      </c>
      <c r="J222" s="242" t="s">
        <v>383</v>
      </c>
    </row>
    <row r="223" spans="1:10" s="5" customFormat="1" ht="16.5" thickTop="1">
      <c r="A223" s="131">
        <v>80</v>
      </c>
      <c r="B223" s="131"/>
      <c r="C223" s="133" t="s">
        <v>126</v>
      </c>
      <c r="D223" s="28"/>
      <c r="E223" s="28"/>
      <c r="F223" s="28"/>
      <c r="G223" s="222"/>
      <c r="H223" s="222"/>
      <c r="I223" s="222"/>
      <c r="J223" s="222"/>
    </row>
    <row r="224" spans="1:10" s="5" customFormat="1" ht="15.75">
      <c r="A224" s="94"/>
      <c r="B224" s="165"/>
      <c r="C224" s="94"/>
      <c r="D224" s="34"/>
      <c r="E224" s="34"/>
      <c r="F224" s="34"/>
      <c r="G224" s="226"/>
      <c r="H224" s="226"/>
      <c r="I224" s="226"/>
      <c r="J224" s="226"/>
    </row>
    <row r="225" spans="1:10" s="5" customFormat="1" ht="15">
      <c r="A225" s="96"/>
      <c r="B225" s="166">
        <v>2219</v>
      </c>
      <c r="C225" s="96" t="s">
        <v>422</v>
      </c>
      <c r="D225" s="35">
        <v>3070</v>
      </c>
      <c r="E225" s="19">
        <v>3070</v>
      </c>
      <c r="F225" s="19">
        <v>2499.3</v>
      </c>
      <c r="G225" s="208">
        <f>300+3055</f>
        <v>3355</v>
      </c>
      <c r="H225" s="208">
        <f>250+3120</f>
        <v>3370</v>
      </c>
      <c r="I225" s="208">
        <f>250+3250</f>
        <v>3500</v>
      </c>
      <c r="J225" s="208">
        <f>250+3250</f>
        <v>3500</v>
      </c>
    </row>
    <row r="226" spans="1:82" s="4" customFormat="1" ht="15">
      <c r="A226" s="96"/>
      <c r="B226" s="166">
        <v>2221</v>
      </c>
      <c r="C226" s="96" t="s">
        <v>349</v>
      </c>
      <c r="D226" s="35">
        <v>16180</v>
      </c>
      <c r="E226" s="19">
        <v>16180</v>
      </c>
      <c r="F226" s="19">
        <v>11183.8</v>
      </c>
      <c r="G226" s="208">
        <v>16180</v>
      </c>
      <c r="H226" s="208">
        <f>17563-477</f>
        <v>17086</v>
      </c>
      <c r="I226" s="208">
        <v>17500</v>
      </c>
      <c r="J226" s="208">
        <v>18000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4" customFormat="1" ht="15">
      <c r="A227" s="96"/>
      <c r="B227" s="166">
        <v>2232</v>
      </c>
      <c r="C227" s="96" t="s">
        <v>350</v>
      </c>
      <c r="D227" s="19">
        <v>200</v>
      </c>
      <c r="E227" s="19">
        <v>260</v>
      </c>
      <c r="F227" s="19">
        <v>260</v>
      </c>
      <c r="G227" s="208">
        <v>260</v>
      </c>
      <c r="H227" s="208">
        <v>260</v>
      </c>
      <c r="I227" s="208">
        <v>500</v>
      </c>
      <c r="J227" s="208">
        <v>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s="4" customFormat="1" ht="15" hidden="1">
      <c r="A228" s="175"/>
      <c r="B228" s="168">
        <v>6171</v>
      </c>
      <c r="C228" s="175" t="s">
        <v>351</v>
      </c>
      <c r="D228" s="34">
        <v>0</v>
      </c>
      <c r="E228" s="34">
        <v>0</v>
      </c>
      <c r="F228" s="34">
        <v>27</v>
      </c>
      <c r="G228" s="226">
        <v>0</v>
      </c>
      <c r="H228" s="226">
        <v>0</v>
      </c>
      <c r="I228" s="226">
        <v>0</v>
      </c>
      <c r="J228" s="226">
        <v>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4" customFormat="1" ht="15.75" thickBot="1">
      <c r="A229" s="171"/>
      <c r="B229" s="170"/>
      <c r="C229" s="171"/>
      <c r="D229" s="141"/>
      <c r="E229" s="141"/>
      <c r="F229" s="141"/>
      <c r="G229" s="237"/>
      <c r="H229" s="237"/>
      <c r="I229" s="237"/>
      <c r="J229" s="23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s="4" customFormat="1" ht="18.75" customHeight="1" thickBot="1" thickTop="1">
      <c r="A230" s="142"/>
      <c r="B230" s="181"/>
      <c r="C230" s="180" t="s">
        <v>352</v>
      </c>
      <c r="D230" s="145">
        <f aca="true" t="shared" si="7" ref="D230:J230">SUM(D225:D228)</f>
        <v>19450</v>
      </c>
      <c r="E230" s="145">
        <f t="shared" si="7"/>
        <v>19510</v>
      </c>
      <c r="F230" s="145">
        <f t="shared" si="7"/>
        <v>13970.099999999999</v>
      </c>
      <c r="G230" s="238">
        <f t="shared" si="7"/>
        <v>19795</v>
      </c>
      <c r="H230" s="238">
        <f t="shared" si="7"/>
        <v>20716</v>
      </c>
      <c r="I230" s="238">
        <f t="shared" si="7"/>
        <v>21500</v>
      </c>
      <c r="J230" s="238">
        <f t="shared" si="7"/>
        <v>21500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4" customFormat="1" ht="15.75" customHeight="1">
      <c r="A231" s="109"/>
      <c r="B231" s="111"/>
      <c r="C231" s="146"/>
      <c r="D231" s="148"/>
      <c r="E231" s="148"/>
      <c r="F231" s="148"/>
      <c r="G231" s="239"/>
      <c r="H231" s="239"/>
      <c r="I231" s="239"/>
      <c r="J231" s="239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s="4" customFormat="1" ht="12.75" customHeight="1" thickBot="1">
      <c r="A232" s="109"/>
      <c r="B232" s="111"/>
      <c r="C232" s="146"/>
      <c r="D232" s="148"/>
      <c r="E232" s="148"/>
      <c r="F232" s="148"/>
      <c r="G232" s="239"/>
      <c r="H232" s="239"/>
      <c r="I232" s="239"/>
      <c r="J232" s="239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4" customFormat="1" ht="12.75" customHeight="1" hidden="1">
      <c r="A233" s="109"/>
      <c r="B233" s="111"/>
      <c r="C233" s="146"/>
      <c r="D233" s="148"/>
      <c r="E233" s="148"/>
      <c r="F233" s="148"/>
      <c r="G233" s="239"/>
      <c r="H233" s="239"/>
      <c r="I233" s="239"/>
      <c r="J233" s="239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s="4" customFormat="1" ht="12.75" customHeight="1" hidden="1">
      <c r="A234" s="109"/>
      <c r="B234" s="111"/>
      <c r="C234" s="146"/>
      <c r="D234" s="148"/>
      <c r="E234" s="148"/>
      <c r="F234" s="148"/>
      <c r="G234" s="239"/>
      <c r="H234" s="239"/>
      <c r="I234" s="239"/>
      <c r="J234" s="239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4" customFormat="1" ht="12.75" customHeight="1" hidden="1">
      <c r="A235" s="109"/>
      <c r="B235" s="111"/>
      <c r="C235" s="146"/>
      <c r="D235" s="148"/>
      <c r="E235" s="148"/>
      <c r="F235" s="148"/>
      <c r="G235" s="239"/>
      <c r="H235" s="239"/>
      <c r="I235" s="239"/>
      <c r="J235" s="239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s="4" customFormat="1" ht="12.75" customHeight="1" hidden="1">
      <c r="A236" s="109"/>
      <c r="B236" s="111"/>
      <c r="C236" s="146"/>
      <c r="D236" s="148"/>
      <c r="E236" s="148"/>
      <c r="F236" s="148"/>
      <c r="G236" s="239"/>
      <c r="H236" s="239"/>
      <c r="I236" s="239"/>
      <c r="J236" s="239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4" customFormat="1" ht="12.75" customHeight="1" hidden="1">
      <c r="A237" s="109"/>
      <c r="B237" s="111"/>
      <c r="C237" s="146"/>
      <c r="D237" s="148"/>
      <c r="E237" s="148"/>
      <c r="F237" s="148"/>
      <c r="G237" s="239"/>
      <c r="H237" s="239"/>
      <c r="I237" s="239"/>
      <c r="J237" s="239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s="4" customFormat="1" ht="12.75" customHeight="1" hidden="1">
      <c r="A238" s="109"/>
      <c r="B238" s="111"/>
      <c r="C238" s="146"/>
      <c r="D238" s="148"/>
      <c r="E238" s="148"/>
      <c r="F238" s="148"/>
      <c r="G238" s="239"/>
      <c r="H238" s="239"/>
      <c r="I238" s="239"/>
      <c r="J238" s="239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4" customFormat="1" ht="15.75" customHeight="1" hidden="1">
      <c r="A239" s="109"/>
      <c r="B239" s="111"/>
      <c r="C239" s="146"/>
      <c r="D239" s="148"/>
      <c r="E239" s="116"/>
      <c r="F239" s="116"/>
      <c r="G239" s="248"/>
      <c r="H239" s="248"/>
      <c r="I239" s="248"/>
      <c r="J239" s="24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s="4" customFormat="1" ht="15.75" customHeight="1" hidden="1">
      <c r="A240" s="109"/>
      <c r="B240" s="111"/>
      <c r="C240" s="146"/>
      <c r="D240" s="148"/>
      <c r="E240" s="148"/>
      <c r="F240" s="148"/>
      <c r="G240" s="239"/>
      <c r="H240" s="239"/>
      <c r="I240" s="239"/>
      <c r="J240" s="239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4" customFormat="1" ht="15.75" customHeight="1" hidden="1" thickBot="1">
      <c r="A241" s="109"/>
      <c r="B241" s="111"/>
      <c r="C241" s="146"/>
      <c r="D241" s="148"/>
      <c r="E241" s="122"/>
      <c r="F241" s="122"/>
      <c r="G241" s="249"/>
      <c r="H241" s="249"/>
      <c r="I241" s="249"/>
      <c r="J241" s="249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s="4" customFormat="1" ht="15.75" customHeight="1">
      <c r="A242" s="125" t="s">
        <v>3</v>
      </c>
      <c r="B242" s="126" t="s">
        <v>459</v>
      </c>
      <c r="C242" s="125" t="s">
        <v>4</v>
      </c>
      <c r="D242" s="125" t="s">
        <v>5</v>
      </c>
      <c r="E242" s="125" t="s">
        <v>5</v>
      </c>
      <c r="F242" s="125" t="s">
        <v>1</v>
      </c>
      <c r="G242" s="241" t="s">
        <v>379</v>
      </c>
      <c r="H242" s="241" t="s">
        <v>5</v>
      </c>
      <c r="I242" s="241" t="s">
        <v>5</v>
      </c>
      <c r="J242" s="241" t="s">
        <v>5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10" s="5" customFormat="1" ht="15.75" customHeight="1" thickBot="1">
      <c r="A243" s="127"/>
      <c r="B243" s="128"/>
      <c r="C243" s="129"/>
      <c r="D243" s="130" t="s">
        <v>6</v>
      </c>
      <c r="E243" s="130" t="s">
        <v>7</v>
      </c>
      <c r="F243" s="130" t="s">
        <v>8</v>
      </c>
      <c r="G243" s="242" t="s">
        <v>380</v>
      </c>
      <c r="H243" s="242" t="s">
        <v>381</v>
      </c>
      <c r="I243" s="242" t="s">
        <v>382</v>
      </c>
      <c r="J243" s="242" t="s">
        <v>383</v>
      </c>
    </row>
    <row r="244" spans="1:10" s="5" customFormat="1" ht="16.5" thickTop="1">
      <c r="A244" s="131">
        <v>90</v>
      </c>
      <c r="B244" s="131"/>
      <c r="C244" s="133" t="s">
        <v>137</v>
      </c>
      <c r="D244" s="28"/>
      <c r="E244" s="28"/>
      <c r="F244" s="28"/>
      <c r="G244" s="222"/>
      <c r="H244" s="222"/>
      <c r="I244" s="222"/>
      <c r="J244" s="222"/>
    </row>
    <row r="245" spans="1:10" s="5" customFormat="1" ht="15.75">
      <c r="A245" s="94"/>
      <c r="B245" s="165"/>
      <c r="C245" s="94"/>
      <c r="D245" s="34"/>
      <c r="E245" s="34"/>
      <c r="F245" s="34"/>
      <c r="G245" s="226"/>
      <c r="H245" s="226"/>
      <c r="I245" s="226"/>
      <c r="J245" s="226"/>
    </row>
    <row r="246" spans="1:10" s="5" customFormat="1" ht="15">
      <c r="A246" s="96"/>
      <c r="B246" s="166">
        <v>5311</v>
      </c>
      <c r="C246" s="96" t="s">
        <v>353</v>
      </c>
      <c r="D246" s="34">
        <v>12949</v>
      </c>
      <c r="E246" s="34">
        <v>15483.9</v>
      </c>
      <c r="F246" s="34">
        <v>9136.3</v>
      </c>
      <c r="G246" s="226">
        <v>16286.3</v>
      </c>
      <c r="H246" s="226">
        <v>18862</v>
      </c>
      <c r="I246" s="226">
        <v>18122</v>
      </c>
      <c r="J246" s="226">
        <v>18672</v>
      </c>
    </row>
    <row r="247" spans="1:10" s="5" customFormat="1" ht="16.5" thickBot="1">
      <c r="A247" s="169"/>
      <c r="B247" s="169"/>
      <c r="C247" s="182"/>
      <c r="D247" s="183"/>
      <c r="E247" s="183"/>
      <c r="F247" s="183"/>
      <c r="G247" s="251"/>
      <c r="H247" s="251"/>
      <c r="I247" s="251"/>
      <c r="J247" s="251"/>
    </row>
    <row r="248" spans="1:10" s="5" customFormat="1" ht="18.75" customHeight="1" thickBot="1" thickTop="1">
      <c r="A248" s="142"/>
      <c r="B248" s="181"/>
      <c r="C248" s="180" t="s">
        <v>354</v>
      </c>
      <c r="D248" s="145">
        <f aca="true" t="shared" si="8" ref="D248:J248">SUM(D244:D247)</f>
        <v>12949</v>
      </c>
      <c r="E248" s="145">
        <f t="shared" si="8"/>
        <v>15483.9</v>
      </c>
      <c r="F248" s="145">
        <f t="shared" si="8"/>
        <v>9136.3</v>
      </c>
      <c r="G248" s="238">
        <f t="shared" si="8"/>
        <v>16286.3</v>
      </c>
      <c r="H248" s="238">
        <f t="shared" si="8"/>
        <v>18862</v>
      </c>
      <c r="I248" s="238">
        <f t="shared" si="8"/>
        <v>18122</v>
      </c>
      <c r="J248" s="238">
        <f t="shared" si="8"/>
        <v>18672</v>
      </c>
    </row>
    <row r="249" spans="1:10" s="5" customFormat="1" ht="15.75" customHeight="1">
      <c r="A249" s="109"/>
      <c r="B249" s="111"/>
      <c r="C249" s="146"/>
      <c r="D249" s="148"/>
      <c r="E249" s="148"/>
      <c r="F249" s="148"/>
      <c r="G249" s="239"/>
      <c r="H249" s="239"/>
      <c r="I249" s="239"/>
      <c r="J249" s="239"/>
    </row>
    <row r="250" spans="1:10" s="5" customFormat="1" ht="15.75" customHeight="1" thickBot="1">
      <c r="A250" s="109"/>
      <c r="B250" s="111"/>
      <c r="C250" s="146"/>
      <c r="D250" s="148"/>
      <c r="E250" s="148"/>
      <c r="F250" s="148"/>
      <c r="G250" s="239"/>
      <c r="H250" s="239"/>
      <c r="I250" s="239"/>
      <c r="J250" s="239"/>
    </row>
    <row r="251" spans="1:82" s="4" customFormat="1" ht="15.75" customHeight="1">
      <c r="A251" s="125" t="s">
        <v>3</v>
      </c>
      <c r="B251" s="126" t="s">
        <v>459</v>
      </c>
      <c r="C251" s="125" t="s">
        <v>4</v>
      </c>
      <c r="D251" s="125" t="s">
        <v>5</v>
      </c>
      <c r="E251" s="125" t="s">
        <v>5</v>
      </c>
      <c r="F251" s="125" t="s">
        <v>1</v>
      </c>
      <c r="G251" s="241" t="s">
        <v>379</v>
      </c>
      <c r="H251" s="241" t="s">
        <v>5</v>
      </c>
      <c r="I251" s="241" t="s">
        <v>5</v>
      </c>
      <c r="J251" s="241" t="s">
        <v>5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10" s="5" customFormat="1" ht="15.75" customHeight="1" thickBot="1">
      <c r="A252" s="127"/>
      <c r="B252" s="128"/>
      <c r="C252" s="129"/>
      <c r="D252" s="130" t="s">
        <v>6</v>
      </c>
      <c r="E252" s="130" t="s">
        <v>7</v>
      </c>
      <c r="F252" s="130" t="s">
        <v>355</v>
      </c>
      <c r="G252" s="242" t="s">
        <v>380</v>
      </c>
      <c r="H252" s="242" t="s">
        <v>381</v>
      </c>
      <c r="I252" s="242" t="s">
        <v>382</v>
      </c>
      <c r="J252" s="242" t="s">
        <v>383</v>
      </c>
    </row>
    <row r="253" spans="1:10" s="5" customFormat="1" ht="16.5" thickTop="1">
      <c r="A253" s="131">
        <v>100</v>
      </c>
      <c r="B253" s="131"/>
      <c r="C253" s="94" t="s">
        <v>145</v>
      </c>
      <c r="D253" s="28"/>
      <c r="E253" s="28"/>
      <c r="F253" s="28"/>
      <c r="G253" s="222"/>
      <c r="H253" s="222"/>
      <c r="I253" s="222"/>
      <c r="J253" s="222"/>
    </row>
    <row r="254" spans="1:10" s="5" customFormat="1" ht="15.75">
      <c r="A254" s="94"/>
      <c r="B254" s="165"/>
      <c r="C254" s="94"/>
      <c r="D254" s="34"/>
      <c r="E254" s="34"/>
      <c r="F254" s="34"/>
      <c r="G254" s="226"/>
      <c r="H254" s="226"/>
      <c r="I254" s="226"/>
      <c r="J254" s="226"/>
    </row>
    <row r="255" spans="1:10" s="5" customFormat="1" ht="15.75" hidden="1">
      <c r="A255" s="94"/>
      <c r="B255" s="165"/>
      <c r="C255" s="94"/>
      <c r="D255" s="34"/>
      <c r="E255" s="34"/>
      <c r="F255" s="34"/>
      <c r="G255" s="226"/>
      <c r="H255" s="226"/>
      <c r="I255" s="226"/>
      <c r="J255" s="226"/>
    </row>
    <row r="256" spans="1:10" s="5" customFormat="1" ht="15.75">
      <c r="A256" s="165"/>
      <c r="B256" s="184">
        <v>2169</v>
      </c>
      <c r="C256" s="63" t="s">
        <v>356</v>
      </c>
      <c r="D256" s="19">
        <v>300</v>
      </c>
      <c r="E256" s="19">
        <v>300</v>
      </c>
      <c r="F256" s="19">
        <v>1</v>
      </c>
      <c r="G256" s="208">
        <v>5</v>
      </c>
      <c r="H256" s="208">
        <v>300</v>
      </c>
      <c r="I256" s="208">
        <v>300</v>
      </c>
      <c r="J256" s="208">
        <v>300</v>
      </c>
    </row>
    <row r="257" spans="1:10" s="5" customFormat="1" ht="16.5" thickBot="1">
      <c r="A257" s="169"/>
      <c r="B257" s="185"/>
      <c r="C257" s="98"/>
      <c r="D257" s="39"/>
      <c r="E257" s="39"/>
      <c r="F257" s="39"/>
      <c r="G257" s="230"/>
      <c r="H257" s="230"/>
      <c r="I257" s="230"/>
      <c r="J257" s="230"/>
    </row>
    <row r="258" spans="1:10" s="5" customFormat="1" ht="18.75" customHeight="1" thickBot="1" thickTop="1">
      <c r="A258" s="142"/>
      <c r="B258" s="181"/>
      <c r="C258" s="180" t="s">
        <v>357</v>
      </c>
      <c r="D258" s="145">
        <f aca="true" t="shared" si="9" ref="D258:J258">SUM(D253:D257)</f>
        <v>300</v>
      </c>
      <c r="E258" s="145">
        <f t="shared" si="9"/>
        <v>300</v>
      </c>
      <c r="F258" s="145">
        <f t="shared" si="9"/>
        <v>1</v>
      </c>
      <c r="G258" s="238">
        <f t="shared" si="9"/>
        <v>5</v>
      </c>
      <c r="H258" s="238">
        <f t="shared" si="9"/>
        <v>300</v>
      </c>
      <c r="I258" s="238">
        <f t="shared" si="9"/>
        <v>300</v>
      </c>
      <c r="J258" s="238">
        <f t="shared" si="9"/>
        <v>300</v>
      </c>
    </row>
    <row r="259" spans="1:10" s="5" customFormat="1" ht="15.75" customHeight="1">
      <c r="A259" s="109"/>
      <c r="B259" s="111"/>
      <c r="C259" s="146"/>
      <c r="D259" s="148"/>
      <c r="E259" s="148"/>
      <c r="F259" s="148"/>
      <c r="G259" s="239"/>
      <c r="H259" s="239"/>
      <c r="I259" s="239"/>
      <c r="J259" s="239"/>
    </row>
    <row r="260" spans="1:10" s="5" customFormat="1" ht="15.75" customHeight="1" hidden="1">
      <c r="A260" s="109"/>
      <c r="B260" s="111"/>
      <c r="C260" s="146"/>
      <c r="D260" s="148"/>
      <c r="E260" s="148"/>
      <c r="F260" s="148"/>
      <c r="G260" s="239"/>
      <c r="H260" s="239"/>
      <c r="I260" s="239"/>
      <c r="J260" s="239"/>
    </row>
    <row r="261" spans="1:10" s="5" customFormat="1" ht="15.75" customHeight="1" thickBot="1">
      <c r="A261" s="110"/>
      <c r="B261" s="149"/>
      <c r="C261" s="110"/>
      <c r="D261" s="110"/>
      <c r="E261" s="110"/>
      <c r="F261" s="110"/>
      <c r="G261" s="240"/>
      <c r="H261" s="240"/>
      <c r="I261" s="240"/>
      <c r="J261" s="240"/>
    </row>
    <row r="262" spans="1:10" s="5" customFormat="1" ht="15.75">
      <c r="A262" s="125" t="s">
        <v>3</v>
      </c>
      <c r="B262" s="126" t="s">
        <v>459</v>
      </c>
      <c r="C262" s="125" t="s">
        <v>4</v>
      </c>
      <c r="D262" s="125" t="s">
        <v>5</v>
      </c>
      <c r="E262" s="125" t="s">
        <v>5</v>
      </c>
      <c r="F262" s="125" t="s">
        <v>1</v>
      </c>
      <c r="G262" s="241" t="s">
        <v>379</v>
      </c>
      <c r="H262" s="241" t="s">
        <v>5</v>
      </c>
      <c r="I262" s="241" t="s">
        <v>5</v>
      </c>
      <c r="J262" s="241" t="s">
        <v>5</v>
      </c>
    </row>
    <row r="263" spans="1:10" s="5" customFormat="1" ht="15.75" customHeight="1" thickBot="1">
      <c r="A263" s="127"/>
      <c r="B263" s="128"/>
      <c r="C263" s="129"/>
      <c r="D263" s="130" t="s">
        <v>6</v>
      </c>
      <c r="E263" s="130" t="s">
        <v>7</v>
      </c>
      <c r="F263" s="130" t="s">
        <v>8</v>
      </c>
      <c r="G263" s="242" t="s">
        <v>380</v>
      </c>
      <c r="H263" s="242" t="s">
        <v>381</v>
      </c>
      <c r="I263" s="242" t="s">
        <v>382</v>
      </c>
      <c r="J263" s="242" t="s">
        <v>383</v>
      </c>
    </row>
    <row r="264" spans="1:10" s="5" customFormat="1" ht="16.5" thickTop="1">
      <c r="A264" s="131">
        <v>110</v>
      </c>
      <c r="B264" s="131"/>
      <c r="C264" s="133" t="s">
        <v>150</v>
      </c>
      <c r="D264" s="28"/>
      <c r="E264" s="28"/>
      <c r="F264" s="28"/>
      <c r="G264" s="222"/>
      <c r="H264" s="222"/>
      <c r="I264" s="222"/>
      <c r="J264" s="222"/>
    </row>
    <row r="265" spans="1:10" s="5" customFormat="1" ht="15" customHeight="1">
      <c r="A265" s="94"/>
      <c r="B265" s="165"/>
      <c r="C265" s="94"/>
      <c r="D265" s="34"/>
      <c r="E265" s="34"/>
      <c r="F265" s="34"/>
      <c r="G265" s="226"/>
      <c r="H265" s="226"/>
      <c r="I265" s="226"/>
      <c r="J265" s="226"/>
    </row>
    <row r="266" spans="1:10" s="5" customFormat="1" ht="15" customHeight="1" hidden="1">
      <c r="A266" s="96"/>
      <c r="B266" s="166">
        <v>6171</v>
      </c>
      <c r="C266" s="96" t="s">
        <v>358</v>
      </c>
      <c r="D266" s="34">
        <v>0</v>
      </c>
      <c r="E266" s="34">
        <v>0</v>
      </c>
      <c r="F266" s="167">
        <v>5</v>
      </c>
      <c r="G266" s="250">
        <v>0</v>
      </c>
      <c r="H266" s="250">
        <v>0</v>
      </c>
      <c r="I266" s="250">
        <v>0</v>
      </c>
      <c r="J266" s="250">
        <v>0</v>
      </c>
    </row>
    <row r="267" spans="1:10" s="5" customFormat="1" ht="15">
      <c r="A267" s="96"/>
      <c r="B267" s="166">
        <v>6310</v>
      </c>
      <c r="C267" s="96" t="s">
        <v>359</v>
      </c>
      <c r="D267" s="34">
        <v>2626</v>
      </c>
      <c r="E267" s="34">
        <v>2952.5</v>
      </c>
      <c r="F267" s="34">
        <v>1860.9</v>
      </c>
      <c r="G267" s="226">
        <v>2580</v>
      </c>
      <c r="H267" s="226">
        <v>1910</v>
      </c>
      <c r="I267" s="226">
        <v>1230</v>
      </c>
      <c r="J267" s="226">
        <v>720</v>
      </c>
    </row>
    <row r="268" spans="1:10" s="5" customFormat="1" ht="15">
      <c r="A268" s="96"/>
      <c r="B268" s="166">
        <v>6399</v>
      </c>
      <c r="C268" s="96" t="s">
        <v>360</v>
      </c>
      <c r="D268" s="34">
        <v>13411</v>
      </c>
      <c r="E268" s="34">
        <v>11454</v>
      </c>
      <c r="F268" s="34">
        <v>9241.6</v>
      </c>
      <c r="G268" s="226">
        <v>10804</v>
      </c>
      <c r="H268" s="226">
        <v>13411</v>
      </c>
      <c r="I268" s="226">
        <v>13711</v>
      </c>
      <c r="J268" s="226">
        <v>13711</v>
      </c>
    </row>
    <row r="269" spans="1:10" s="5" customFormat="1" ht="15">
      <c r="A269" s="96"/>
      <c r="B269" s="166">
        <v>6402</v>
      </c>
      <c r="C269" s="96" t="s">
        <v>361</v>
      </c>
      <c r="D269" s="34">
        <v>0</v>
      </c>
      <c r="E269" s="34">
        <v>3463.6</v>
      </c>
      <c r="F269" s="34">
        <v>3463.4</v>
      </c>
      <c r="G269" s="226">
        <v>3463.4</v>
      </c>
      <c r="H269" s="226">
        <v>0</v>
      </c>
      <c r="I269" s="226">
        <v>0</v>
      </c>
      <c r="J269" s="226">
        <v>0</v>
      </c>
    </row>
    <row r="270" spans="1:10" s="5" customFormat="1" ht="15" hidden="1">
      <c r="A270" s="96"/>
      <c r="B270" s="166">
        <v>6409</v>
      </c>
      <c r="C270" s="96" t="s">
        <v>362</v>
      </c>
      <c r="D270" s="34">
        <v>0</v>
      </c>
      <c r="E270" s="34">
        <v>0</v>
      </c>
      <c r="F270" s="34">
        <v>-7.1</v>
      </c>
      <c r="G270" s="226">
        <v>0</v>
      </c>
      <c r="H270" s="226">
        <v>0</v>
      </c>
      <c r="I270" s="226">
        <v>0</v>
      </c>
      <c r="J270" s="226">
        <v>0</v>
      </c>
    </row>
    <row r="271" spans="1:10" s="6" customFormat="1" ht="20.25" customHeight="1">
      <c r="A271" s="133"/>
      <c r="B271" s="131">
        <v>6409</v>
      </c>
      <c r="C271" s="133" t="s">
        <v>363</v>
      </c>
      <c r="D271" s="186">
        <v>0</v>
      </c>
      <c r="E271" s="186">
        <v>0</v>
      </c>
      <c r="F271" s="152">
        <v>0</v>
      </c>
      <c r="G271" s="245">
        <v>0</v>
      </c>
      <c r="H271" s="245">
        <v>0</v>
      </c>
      <c r="I271" s="245">
        <v>0</v>
      </c>
      <c r="J271" s="245">
        <v>0</v>
      </c>
    </row>
    <row r="272" spans="1:10" s="5" customFormat="1" ht="15.75" thickBot="1">
      <c r="A272" s="171"/>
      <c r="B272" s="170"/>
      <c r="C272" s="171"/>
      <c r="D272" s="187"/>
      <c r="E272" s="187"/>
      <c r="F272" s="187"/>
      <c r="G272" s="252"/>
      <c r="H272" s="252"/>
      <c r="I272" s="252"/>
      <c r="J272" s="252"/>
    </row>
    <row r="273" spans="1:10" s="5" customFormat="1" ht="18.75" customHeight="1" thickBot="1" thickTop="1">
      <c r="A273" s="142"/>
      <c r="B273" s="181"/>
      <c r="C273" s="180" t="s">
        <v>364</v>
      </c>
      <c r="D273" s="188">
        <f aca="true" t="shared" si="10" ref="D273:J273">SUM(D265:D271)</f>
        <v>16037</v>
      </c>
      <c r="E273" s="188">
        <f t="shared" si="10"/>
        <v>17870.1</v>
      </c>
      <c r="F273" s="188">
        <f t="shared" si="10"/>
        <v>14563.8</v>
      </c>
      <c r="G273" s="253">
        <f t="shared" si="10"/>
        <v>16847.4</v>
      </c>
      <c r="H273" s="253">
        <f t="shared" si="10"/>
        <v>15321</v>
      </c>
      <c r="I273" s="253">
        <f t="shared" si="10"/>
        <v>14941</v>
      </c>
      <c r="J273" s="253">
        <f t="shared" si="10"/>
        <v>14431</v>
      </c>
    </row>
    <row r="274" spans="1:10" s="5" customFormat="1" ht="18.75" customHeight="1">
      <c r="A274" s="109"/>
      <c r="B274" s="111"/>
      <c r="C274" s="146"/>
      <c r="D274" s="148"/>
      <c r="E274" s="148"/>
      <c r="F274" s="148"/>
      <c r="G274" s="239"/>
      <c r="H274" s="239"/>
      <c r="I274" s="239"/>
      <c r="J274" s="239"/>
    </row>
    <row r="275" spans="1:10" s="5" customFormat="1" ht="13.5" customHeight="1" hidden="1">
      <c r="A275" s="109"/>
      <c r="B275" s="111"/>
      <c r="C275" s="146"/>
      <c r="D275" s="148"/>
      <c r="E275" s="148"/>
      <c r="F275" s="148"/>
      <c r="G275" s="239"/>
      <c r="H275" s="239"/>
      <c r="I275" s="239"/>
      <c r="J275" s="239"/>
    </row>
    <row r="276" spans="1:10" s="5" customFormat="1" ht="13.5" customHeight="1" hidden="1">
      <c r="A276" s="109"/>
      <c r="B276" s="111"/>
      <c r="C276" s="146"/>
      <c r="D276" s="148"/>
      <c r="E276" s="148"/>
      <c r="F276" s="148"/>
      <c r="G276" s="239"/>
      <c r="H276" s="239"/>
      <c r="I276" s="239"/>
      <c r="J276" s="239"/>
    </row>
    <row r="277" spans="1:10" s="5" customFormat="1" ht="13.5" customHeight="1" hidden="1">
      <c r="A277" s="109"/>
      <c r="B277" s="111"/>
      <c r="C277" s="146"/>
      <c r="D277" s="148"/>
      <c r="E277" s="148"/>
      <c r="F277" s="148"/>
      <c r="G277" s="239"/>
      <c r="H277" s="239"/>
      <c r="I277" s="239"/>
      <c r="J277" s="239"/>
    </row>
    <row r="278" spans="1:10" s="5" customFormat="1" ht="13.5" customHeight="1" hidden="1">
      <c r="A278" s="109"/>
      <c r="B278" s="111"/>
      <c r="C278" s="146"/>
      <c r="D278" s="148"/>
      <c r="E278" s="148"/>
      <c r="F278" s="148"/>
      <c r="G278" s="239"/>
      <c r="H278" s="239"/>
      <c r="I278" s="239"/>
      <c r="J278" s="239"/>
    </row>
    <row r="279" spans="1:10" s="5" customFormat="1" ht="13.5" customHeight="1" hidden="1">
      <c r="A279" s="109"/>
      <c r="B279" s="111"/>
      <c r="C279" s="146"/>
      <c r="D279" s="148"/>
      <c r="E279" s="148"/>
      <c r="F279" s="148"/>
      <c r="G279" s="239"/>
      <c r="H279" s="239"/>
      <c r="I279" s="239"/>
      <c r="J279" s="239"/>
    </row>
    <row r="280" spans="1:10" s="5" customFormat="1" ht="16.5" customHeight="1" hidden="1">
      <c r="A280" s="109"/>
      <c r="B280" s="111"/>
      <c r="C280" s="146"/>
      <c r="D280" s="148"/>
      <c r="E280" s="148"/>
      <c r="F280" s="148"/>
      <c r="G280" s="239"/>
      <c r="H280" s="239"/>
      <c r="I280" s="239"/>
      <c r="J280" s="239"/>
    </row>
    <row r="281" spans="1:10" s="5" customFormat="1" ht="16.5" customHeight="1">
      <c r="A281" s="109"/>
      <c r="B281" s="111"/>
      <c r="C281" s="146"/>
      <c r="D281" s="148"/>
      <c r="E281" s="148"/>
      <c r="F281" s="148"/>
      <c r="G281" s="239"/>
      <c r="H281" s="239"/>
      <c r="I281" s="239"/>
      <c r="J281" s="239"/>
    </row>
    <row r="282" spans="1:10" s="5" customFormat="1" ht="16.5" customHeight="1" hidden="1">
      <c r="A282" s="109"/>
      <c r="B282" s="111"/>
      <c r="C282" s="146"/>
      <c r="D282" s="148"/>
      <c r="E282" s="148"/>
      <c r="F282" s="148"/>
      <c r="G282" s="239"/>
      <c r="H282" s="239"/>
      <c r="I282" s="239"/>
      <c r="J282" s="239"/>
    </row>
    <row r="283" spans="1:10" s="5" customFormat="1" ht="16.5" customHeight="1" hidden="1">
      <c r="A283" s="109"/>
      <c r="B283" s="111"/>
      <c r="C283" s="146"/>
      <c r="D283" s="148"/>
      <c r="E283" s="148"/>
      <c r="F283" s="148"/>
      <c r="G283" s="239"/>
      <c r="H283" s="239"/>
      <c r="I283" s="239"/>
      <c r="J283" s="239"/>
    </row>
    <row r="284" spans="1:10" s="5" customFormat="1" ht="16.5" customHeight="1" hidden="1">
      <c r="A284" s="109"/>
      <c r="B284" s="111"/>
      <c r="C284" s="146"/>
      <c r="D284" s="148"/>
      <c r="E284" s="148"/>
      <c r="F284" s="148"/>
      <c r="G284" s="239"/>
      <c r="H284" s="239"/>
      <c r="I284" s="239"/>
      <c r="J284" s="239"/>
    </row>
    <row r="285" spans="1:10" s="5" customFormat="1" ht="16.5" customHeight="1" hidden="1">
      <c r="A285" s="109"/>
      <c r="B285" s="111"/>
      <c r="C285" s="146"/>
      <c r="D285" s="148"/>
      <c r="E285" s="148"/>
      <c r="F285" s="148"/>
      <c r="G285" s="239"/>
      <c r="H285" s="239"/>
      <c r="I285" s="239"/>
      <c r="J285" s="239"/>
    </row>
    <row r="286" spans="1:10" s="5" customFormat="1" ht="16.5" customHeight="1" hidden="1">
      <c r="A286" s="109"/>
      <c r="B286" s="111"/>
      <c r="C286" s="146"/>
      <c r="D286" s="148"/>
      <c r="E286" s="148"/>
      <c r="F286" s="148"/>
      <c r="G286" s="239"/>
      <c r="H286" s="239"/>
      <c r="I286" s="239"/>
      <c r="J286" s="239"/>
    </row>
    <row r="287" spans="1:10" s="5" customFormat="1" ht="16.5" customHeight="1" hidden="1">
      <c r="A287" s="109"/>
      <c r="B287" s="111"/>
      <c r="C287" s="146"/>
      <c r="D287" s="148"/>
      <c r="E287" s="148"/>
      <c r="F287" s="148"/>
      <c r="G287" s="239"/>
      <c r="H287" s="239"/>
      <c r="I287" s="239"/>
      <c r="J287" s="239"/>
    </row>
    <row r="288" spans="1:10" s="5" customFormat="1" ht="16.5" customHeight="1" hidden="1">
      <c r="A288" s="109"/>
      <c r="B288" s="111"/>
      <c r="C288" s="146"/>
      <c r="D288" s="148"/>
      <c r="E288" s="148"/>
      <c r="F288" s="148"/>
      <c r="G288" s="239"/>
      <c r="H288" s="239"/>
      <c r="I288" s="239"/>
      <c r="J288" s="239"/>
    </row>
    <row r="289" spans="1:10" s="5" customFormat="1" ht="16.5" customHeight="1" hidden="1">
      <c r="A289" s="109"/>
      <c r="B289" s="111"/>
      <c r="C289" s="146"/>
      <c r="D289" s="148"/>
      <c r="E289" s="148"/>
      <c r="F289" s="148"/>
      <c r="G289" s="239"/>
      <c r="H289" s="239"/>
      <c r="I289" s="239"/>
      <c r="J289" s="239"/>
    </row>
    <row r="290" spans="1:10" s="5" customFormat="1" ht="16.5" customHeight="1" hidden="1">
      <c r="A290" s="109"/>
      <c r="B290" s="111"/>
      <c r="C290" s="146"/>
      <c r="D290" s="148"/>
      <c r="E290" s="148"/>
      <c r="F290" s="148"/>
      <c r="G290" s="239"/>
      <c r="H290" s="239"/>
      <c r="I290" s="239"/>
      <c r="J290" s="239"/>
    </row>
    <row r="291" spans="1:10" s="5" customFormat="1" ht="16.5" customHeight="1" hidden="1">
      <c r="A291" s="109"/>
      <c r="B291" s="111"/>
      <c r="C291" s="146"/>
      <c r="D291" s="148"/>
      <c r="E291" s="148"/>
      <c r="F291" s="148"/>
      <c r="G291" s="239"/>
      <c r="H291" s="239"/>
      <c r="I291" s="239"/>
      <c r="J291" s="239"/>
    </row>
    <row r="292" spans="1:10" s="5" customFormat="1" ht="16.5" customHeight="1" hidden="1">
      <c r="A292" s="109"/>
      <c r="B292" s="111"/>
      <c r="C292" s="146"/>
      <c r="D292" s="148"/>
      <c r="E292" s="148"/>
      <c r="F292" s="148"/>
      <c r="G292" s="239"/>
      <c r="H292" s="239"/>
      <c r="I292" s="239"/>
      <c r="J292" s="239"/>
    </row>
    <row r="293" spans="1:10" s="5" customFormat="1" ht="15.75" customHeight="1" thickBot="1">
      <c r="A293" s="109"/>
      <c r="B293" s="111"/>
      <c r="C293" s="146"/>
      <c r="D293" s="148"/>
      <c r="E293" s="148"/>
      <c r="F293" s="148"/>
      <c r="G293" s="239"/>
      <c r="H293" s="239"/>
      <c r="I293" s="239"/>
      <c r="J293" s="239"/>
    </row>
    <row r="294" spans="1:10" s="5" customFormat="1" ht="15.75">
      <c r="A294" s="125" t="s">
        <v>3</v>
      </c>
      <c r="B294" s="126" t="s">
        <v>459</v>
      </c>
      <c r="C294" s="125" t="s">
        <v>4</v>
      </c>
      <c r="D294" s="125" t="s">
        <v>5</v>
      </c>
      <c r="E294" s="125" t="s">
        <v>5</v>
      </c>
      <c r="F294" s="125" t="s">
        <v>1</v>
      </c>
      <c r="G294" s="241" t="s">
        <v>379</v>
      </c>
      <c r="H294" s="241" t="s">
        <v>5</v>
      </c>
      <c r="I294" s="241" t="s">
        <v>5</v>
      </c>
      <c r="J294" s="241" t="s">
        <v>5</v>
      </c>
    </row>
    <row r="295" spans="1:10" s="5" customFormat="1" ht="15.75" customHeight="1" thickBot="1">
      <c r="A295" s="127"/>
      <c r="B295" s="128"/>
      <c r="C295" s="129"/>
      <c r="D295" s="130" t="s">
        <v>6</v>
      </c>
      <c r="E295" s="130" t="s">
        <v>7</v>
      </c>
      <c r="F295" s="130" t="s">
        <v>8</v>
      </c>
      <c r="G295" s="242" t="s">
        <v>380</v>
      </c>
      <c r="H295" s="242" t="s">
        <v>381</v>
      </c>
      <c r="I295" s="242" t="s">
        <v>382</v>
      </c>
      <c r="J295" s="242" t="s">
        <v>383</v>
      </c>
    </row>
    <row r="296" spans="1:10" s="5" customFormat="1" ht="16.5" thickTop="1">
      <c r="A296" s="131">
        <v>120</v>
      </c>
      <c r="B296" s="131"/>
      <c r="C296" s="87" t="s">
        <v>177</v>
      </c>
      <c r="D296" s="28"/>
      <c r="E296" s="28"/>
      <c r="F296" s="28"/>
      <c r="G296" s="222"/>
      <c r="H296" s="222"/>
      <c r="I296" s="222"/>
      <c r="J296" s="222"/>
    </row>
    <row r="297" spans="1:10" s="5" customFormat="1" ht="15" customHeight="1" hidden="1">
      <c r="A297" s="94"/>
      <c r="B297" s="165"/>
      <c r="C297" s="87"/>
      <c r="D297" s="34"/>
      <c r="E297" s="34"/>
      <c r="F297" s="34"/>
      <c r="G297" s="226"/>
      <c r="H297" s="226"/>
      <c r="I297" s="226"/>
      <c r="J297" s="226"/>
    </row>
    <row r="298" spans="1:10" s="5" customFormat="1" ht="15" customHeight="1">
      <c r="A298" s="94"/>
      <c r="B298" s="165"/>
      <c r="C298" s="87"/>
      <c r="D298" s="167"/>
      <c r="E298" s="167"/>
      <c r="F298" s="167"/>
      <c r="G298" s="250"/>
      <c r="H298" s="250"/>
      <c r="I298" s="250"/>
      <c r="J298" s="250"/>
    </row>
    <row r="299" spans="1:10" s="5" customFormat="1" ht="15.75">
      <c r="A299" s="94"/>
      <c r="B299" s="166">
        <v>2310</v>
      </c>
      <c r="C299" s="96" t="s">
        <v>365</v>
      </c>
      <c r="D299" s="167">
        <v>30</v>
      </c>
      <c r="E299" s="167">
        <v>30</v>
      </c>
      <c r="F299" s="167">
        <v>0</v>
      </c>
      <c r="G299" s="250">
        <v>30</v>
      </c>
      <c r="H299" s="250">
        <v>30</v>
      </c>
      <c r="I299" s="250">
        <v>30</v>
      </c>
      <c r="J299" s="250">
        <v>30</v>
      </c>
    </row>
    <row r="300" spans="1:10" s="5" customFormat="1" ht="15.75" customHeight="1" hidden="1">
      <c r="A300" s="94"/>
      <c r="B300" s="166">
        <v>2321</v>
      </c>
      <c r="C300" s="96" t="s">
        <v>366</v>
      </c>
      <c r="D300" s="167">
        <v>0</v>
      </c>
      <c r="E300" s="167"/>
      <c r="F300" s="167"/>
      <c r="G300" s="250"/>
      <c r="H300" s="250"/>
      <c r="I300" s="250"/>
      <c r="J300" s="250"/>
    </row>
    <row r="301" spans="1:10" s="5" customFormat="1" ht="15">
      <c r="A301" s="96"/>
      <c r="B301" s="166">
        <v>3612</v>
      </c>
      <c r="C301" s="96" t="s">
        <v>367</v>
      </c>
      <c r="D301" s="34">
        <v>10846</v>
      </c>
      <c r="E301" s="34">
        <v>11096</v>
      </c>
      <c r="F301" s="34">
        <v>7018.3</v>
      </c>
      <c r="G301" s="226">
        <v>10436</v>
      </c>
      <c r="H301" s="226">
        <v>11384</v>
      </c>
      <c r="I301" s="226">
        <v>11596</v>
      </c>
      <c r="J301" s="226">
        <v>11808</v>
      </c>
    </row>
    <row r="302" spans="1:10" s="5" customFormat="1" ht="15">
      <c r="A302" s="96"/>
      <c r="B302" s="166">
        <v>3613</v>
      </c>
      <c r="C302" s="96" t="s">
        <v>368</v>
      </c>
      <c r="D302" s="34">
        <v>4431</v>
      </c>
      <c r="E302" s="34">
        <v>4721</v>
      </c>
      <c r="F302" s="34">
        <v>2421</v>
      </c>
      <c r="G302" s="226">
        <v>5381</v>
      </c>
      <c r="H302" s="226">
        <v>7086</v>
      </c>
      <c r="I302" s="226">
        <v>6203</v>
      </c>
      <c r="J302" s="226">
        <v>6315</v>
      </c>
    </row>
    <row r="303" spans="1:10" s="5" customFormat="1" ht="15">
      <c r="A303" s="96"/>
      <c r="B303" s="166">
        <v>3632</v>
      </c>
      <c r="C303" s="96" t="s">
        <v>369</v>
      </c>
      <c r="D303" s="34">
        <v>891</v>
      </c>
      <c r="E303" s="34">
        <v>891</v>
      </c>
      <c r="F303" s="34">
        <v>436.6</v>
      </c>
      <c r="G303" s="226">
        <v>891</v>
      </c>
      <c r="H303" s="226">
        <v>792</v>
      </c>
      <c r="I303" s="226">
        <v>863</v>
      </c>
      <c r="J303" s="226">
        <v>941</v>
      </c>
    </row>
    <row r="304" spans="1:10" s="5" customFormat="1" ht="15">
      <c r="A304" s="96"/>
      <c r="B304" s="166">
        <v>3634</v>
      </c>
      <c r="C304" s="96" t="s">
        <v>370</v>
      </c>
      <c r="D304" s="34">
        <v>700</v>
      </c>
      <c r="E304" s="34">
        <v>700</v>
      </c>
      <c r="F304" s="34">
        <v>498.2</v>
      </c>
      <c r="G304" s="226">
        <v>700</v>
      </c>
      <c r="H304" s="226">
        <v>800</v>
      </c>
      <c r="I304" s="226">
        <v>800</v>
      </c>
      <c r="J304" s="226">
        <v>800</v>
      </c>
    </row>
    <row r="305" spans="1:10" s="5" customFormat="1" ht="15">
      <c r="A305" s="96"/>
      <c r="B305" s="166">
        <v>3639</v>
      </c>
      <c r="C305" s="96" t="s">
        <v>371</v>
      </c>
      <c r="D305" s="34">
        <f>13495-13200</f>
        <v>295</v>
      </c>
      <c r="E305" s="34">
        <f>10880-10450.4</f>
        <v>429.60000000000036</v>
      </c>
      <c r="F305" s="34">
        <f>1382.6-1114.8</f>
        <v>267.79999999999995</v>
      </c>
      <c r="G305" s="226">
        <v>2789.6</v>
      </c>
      <c r="H305" s="226">
        <v>573.2</v>
      </c>
      <c r="I305" s="226">
        <v>578</v>
      </c>
      <c r="J305" s="226">
        <v>578</v>
      </c>
    </row>
    <row r="306" spans="1:10" s="5" customFormat="1" ht="15" customHeight="1" hidden="1">
      <c r="A306" s="96"/>
      <c r="B306" s="166">
        <v>3639</v>
      </c>
      <c r="C306" s="96" t="s">
        <v>372</v>
      </c>
      <c r="D306" s="34">
        <v>0</v>
      </c>
      <c r="E306" s="34"/>
      <c r="F306" s="34"/>
      <c r="G306" s="226"/>
      <c r="H306" s="226"/>
      <c r="I306" s="226"/>
      <c r="J306" s="226"/>
    </row>
    <row r="307" spans="1:10" s="5" customFormat="1" ht="15">
      <c r="A307" s="96"/>
      <c r="B307" s="166">
        <v>3639</v>
      </c>
      <c r="C307" s="96" t="s">
        <v>373</v>
      </c>
      <c r="D307" s="34">
        <v>13200</v>
      </c>
      <c r="E307" s="34">
        <v>10450.4</v>
      </c>
      <c r="F307" s="34">
        <v>1114.8</v>
      </c>
      <c r="G307" s="226">
        <v>3100</v>
      </c>
      <c r="H307" s="226">
        <f>14112-2000</f>
        <v>12112</v>
      </c>
      <c r="I307" s="226">
        <v>1000</v>
      </c>
      <c r="J307" s="226">
        <v>1000</v>
      </c>
    </row>
    <row r="308" spans="1:10" s="5" customFormat="1" ht="15">
      <c r="A308" s="96"/>
      <c r="B308" s="166">
        <v>3729</v>
      </c>
      <c r="C308" s="96" t="s">
        <v>374</v>
      </c>
      <c r="D308" s="34">
        <v>1</v>
      </c>
      <c r="E308" s="34">
        <v>1</v>
      </c>
      <c r="F308" s="34">
        <v>0</v>
      </c>
      <c r="G308" s="226">
        <v>1</v>
      </c>
      <c r="H308" s="226">
        <v>1</v>
      </c>
      <c r="I308" s="226">
        <v>1</v>
      </c>
      <c r="J308" s="226">
        <v>1</v>
      </c>
    </row>
    <row r="309" spans="1:10" s="5" customFormat="1" ht="15" hidden="1">
      <c r="A309" s="175"/>
      <c r="B309" s="168">
        <v>6409</v>
      </c>
      <c r="C309" s="96" t="s">
        <v>375</v>
      </c>
      <c r="D309" s="167">
        <v>0</v>
      </c>
      <c r="E309" s="167">
        <v>2570</v>
      </c>
      <c r="F309" s="167">
        <v>0</v>
      </c>
      <c r="G309" s="250">
        <v>0</v>
      </c>
      <c r="H309" s="250">
        <v>0</v>
      </c>
      <c r="I309" s="250">
        <v>0</v>
      </c>
      <c r="J309" s="250">
        <v>0</v>
      </c>
    </row>
    <row r="310" spans="1:10" s="5" customFormat="1" ht="15" customHeight="1" thickBot="1">
      <c r="A310" s="169"/>
      <c r="B310" s="169"/>
      <c r="C310" s="182"/>
      <c r="D310" s="187"/>
      <c r="E310" s="187"/>
      <c r="F310" s="187"/>
      <c r="G310" s="252"/>
      <c r="H310" s="252"/>
      <c r="I310" s="252"/>
      <c r="J310" s="252"/>
    </row>
    <row r="311" spans="1:10" s="5" customFormat="1" ht="18.75" customHeight="1" thickBot="1" thickTop="1">
      <c r="A311" s="161"/>
      <c r="B311" s="181"/>
      <c r="C311" s="180" t="s">
        <v>376</v>
      </c>
      <c r="D311" s="188">
        <f aca="true" t="shared" si="11" ref="D311:J311">SUM(D299:D309)</f>
        <v>30394</v>
      </c>
      <c r="E311" s="188">
        <f t="shared" si="11"/>
        <v>30889</v>
      </c>
      <c r="F311" s="188">
        <f t="shared" si="11"/>
        <v>11756.699999999999</v>
      </c>
      <c r="G311" s="253">
        <f t="shared" si="11"/>
        <v>23328.6</v>
      </c>
      <c r="H311" s="253">
        <f t="shared" si="11"/>
        <v>32778.2</v>
      </c>
      <c r="I311" s="253">
        <f t="shared" si="11"/>
        <v>21071</v>
      </c>
      <c r="J311" s="253">
        <f t="shared" si="11"/>
        <v>21473</v>
      </c>
    </row>
    <row r="312" spans="1:10" s="5" customFormat="1" ht="15.75" customHeight="1" hidden="1">
      <c r="A312" s="109"/>
      <c r="B312" s="111"/>
      <c r="C312" s="146"/>
      <c r="D312" s="148"/>
      <c r="E312" s="148"/>
      <c r="F312" s="148"/>
      <c r="G312" s="239"/>
      <c r="H312" s="239"/>
      <c r="I312" s="239"/>
      <c r="J312" s="239"/>
    </row>
    <row r="313" spans="1:10" s="5" customFormat="1" ht="15.75" customHeight="1" hidden="1">
      <c r="A313" s="109"/>
      <c r="B313" s="111"/>
      <c r="C313" s="146"/>
      <c r="D313" s="148"/>
      <c r="E313" s="148"/>
      <c r="F313" s="148"/>
      <c r="G313" s="239"/>
      <c r="H313" s="239"/>
      <c r="I313" s="239"/>
      <c r="J313" s="239"/>
    </row>
    <row r="314" spans="1:10" s="5" customFormat="1" ht="15.75" customHeight="1" thickBot="1">
      <c r="A314" s="110"/>
      <c r="B314" s="110"/>
      <c r="C314" s="110"/>
      <c r="D314" s="110"/>
      <c r="E314" s="110"/>
      <c r="F314" s="110"/>
      <c r="G314" s="240"/>
      <c r="H314" s="240"/>
      <c r="I314" s="240"/>
      <c r="J314" s="240"/>
    </row>
    <row r="315" spans="1:10" s="5" customFormat="1" ht="15.75">
      <c r="A315" s="125" t="s">
        <v>3</v>
      </c>
      <c r="B315" s="126" t="s">
        <v>459</v>
      </c>
      <c r="C315" s="125" t="s">
        <v>4</v>
      </c>
      <c r="D315" s="125" t="s">
        <v>5</v>
      </c>
      <c r="E315" s="125" t="s">
        <v>5</v>
      </c>
      <c r="F315" s="125" t="s">
        <v>1</v>
      </c>
      <c r="G315" s="241" t="s">
        <v>379</v>
      </c>
      <c r="H315" s="241" t="s">
        <v>5</v>
      </c>
      <c r="I315" s="241" t="s">
        <v>5</v>
      </c>
      <c r="J315" s="241" t="s">
        <v>5</v>
      </c>
    </row>
    <row r="316" spans="1:10" s="5" customFormat="1" ht="15.75" customHeight="1" thickBot="1">
      <c r="A316" s="127"/>
      <c r="B316" s="128"/>
      <c r="C316" s="129"/>
      <c r="D316" s="130" t="s">
        <v>6</v>
      </c>
      <c r="E316" s="130" t="s">
        <v>7</v>
      </c>
      <c r="F316" s="130" t="s">
        <v>8</v>
      </c>
      <c r="G316" s="242" t="s">
        <v>380</v>
      </c>
      <c r="H316" s="242" t="s">
        <v>381</v>
      </c>
      <c r="I316" s="242" t="s">
        <v>382</v>
      </c>
      <c r="J316" s="242" t="s">
        <v>383</v>
      </c>
    </row>
    <row r="317" spans="1:10" s="5" customFormat="1" ht="38.25" customHeight="1" thickBot="1" thickTop="1">
      <c r="A317" s="180"/>
      <c r="B317" s="189"/>
      <c r="C317" s="190" t="s">
        <v>377</v>
      </c>
      <c r="D317" s="191">
        <f>SUM(D34,D128,D154,D184,D213,D230,D248,D258,D273,D311,)</f>
        <v>424299</v>
      </c>
      <c r="E317" s="191">
        <f>SUM(E34,E128,E154,E184,E213,E230,E248,E258,E273,E311)</f>
        <v>447090.10000000003</v>
      </c>
      <c r="F317" s="191">
        <f>SUM(F34,F128,F154,F184,F213,F230,F248,F258,F273,F311,)</f>
        <v>233782.59999999998</v>
      </c>
      <c r="G317" s="254">
        <f>SUM(G34,G128,G154,G184,G213,G230,G248,G258,G273,G311,)</f>
        <v>415603.3</v>
      </c>
      <c r="H317" s="254">
        <f>SUM(H34,H128,H154,H184,H213,H230,H248,H258,H273,H311,)</f>
        <v>492538.5</v>
      </c>
      <c r="I317" s="254">
        <f>SUM(I34,I128,I154,I184,I213,I230,I248,I258,I273,I311,)</f>
        <v>392734.3</v>
      </c>
      <c r="J317" s="254">
        <f>SUM(J34,J128,J154,J184,J213,J230,J248,J258,J273,J311,)</f>
        <v>351206.3</v>
      </c>
    </row>
    <row r="318" spans="1:10" ht="15">
      <c r="A318" s="68"/>
      <c r="B318" s="68"/>
      <c r="C318" s="68"/>
      <c r="D318" s="68"/>
      <c r="E318" s="68"/>
      <c r="F318" s="68"/>
      <c r="G318" s="68"/>
      <c r="H318" s="68"/>
      <c r="I318" s="68"/>
      <c r="J318" s="68"/>
    </row>
    <row r="319" spans="1:10" ht="1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</row>
    <row r="320" spans="1:10" ht="1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</row>
    <row r="321" spans="1:11" ht="15" customHeight="1" hidden="1">
      <c r="A321" s="110"/>
      <c r="B321" s="110"/>
      <c r="C321" s="110" t="s">
        <v>449</v>
      </c>
      <c r="D321" s="47">
        <f>+D317-D322</f>
        <v>346617</v>
      </c>
      <c r="E321" s="47">
        <f aca="true" t="shared" si="12" ref="E321:J321">+E317-E322</f>
        <v>364721.9</v>
      </c>
      <c r="F321" s="47">
        <f t="shared" si="12"/>
        <v>222202.3</v>
      </c>
      <c r="G321" s="47">
        <f t="shared" si="12"/>
        <v>349490.9</v>
      </c>
      <c r="H321" s="47">
        <f t="shared" si="12"/>
        <v>356718.5</v>
      </c>
      <c r="I321" s="47">
        <f t="shared" si="12"/>
        <v>346889.3</v>
      </c>
      <c r="J321" s="47">
        <f t="shared" si="12"/>
        <v>347211.3</v>
      </c>
      <c r="K321" s="50"/>
    </row>
    <row r="322" spans="1:10" ht="15" hidden="1">
      <c r="A322" s="68"/>
      <c r="B322" s="68"/>
      <c r="C322" s="110" t="s">
        <v>450</v>
      </c>
      <c r="D322" s="24">
        <f>SUM(D71,D76:D116,D307)</f>
        <v>77682</v>
      </c>
      <c r="E322" s="24">
        <f>SUM(E71,E76:E116,E307)</f>
        <v>82368.2</v>
      </c>
      <c r="F322" s="24">
        <f>SUM(F71,F76:F116,F307)</f>
        <v>11580.300000000001</v>
      </c>
      <c r="G322" s="24">
        <f>SUM(G71,G76:G116,G307)+548.5+1790</f>
        <v>66112.4</v>
      </c>
      <c r="H322" s="24">
        <f>SUM(H71,H76:H116,H307)+1145+7255</f>
        <v>135820</v>
      </c>
      <c r="I322" s="24">
        <f>SUM(I71,I76:I116,I307)+1145+1150</f>
        <v>45845</v>
      </c>
      <c r="J322" s="24">
        <f>SUM(J71,J76:J116,J307)+1145+1150</f>
        <v>3995</v>
      </c>
    </row>
    <row r="323" spans="1:10" ht="15" hidden="1">
      <c r="A323" s="68"/>
      <c r="B323" s="68"/>
      <c r="C323" s="68" t="s">
        <v>451</v>
      </c>
      <c r="D323" s="24">
        <f>SUM(D321:D322)</f>
        <v>424299</v>
      </c>
      <c r="E323" s="24">
        <f aca="true" t="shared" si="13" ref="E323:J323">SUM(E321:E322)</f>
        <v>447090.10000000003</v>
      </c>
      <c r="F323" s="24">
        <f t="shared" si="13"/>
        <v>233782.59999999998</v>
      </c>
      <c r="G323" s="24">
        <f t="shared" si="13"/>
        <v>415603.30000000005</v>
      </c>
      <c r="H323" s="24">
        <f t="shared" si="13"/>
        <v>492538.5</v>
      </c>
      <c r="I323" s="24">
        <f t="shared" si="13"/>
        <v>392734.3</v>
      </c>
      <c r="J323" s="24">
        <f t="shared" si="13"/>
        <v>351206.3</v>
      </c>
    </row>
    <row r="324" spans="1:10" ht="15" hidden="1">
      <c r="A324" s="68"/>
      <c r="B324" s="68"/>
      <c r="C324" s="24" t="s">
        <v>452</v>
      </c>
      <c r="D324" s="68"/>
      <c r="E324" s="68"/>
      <c r="F324" s="68"/>
      <c r="G324" s="207">
        <v>49527</v>
      </c>
      <c r="H324" s="207">
        <v>53906</v>
      </c>
      <c r="I324" s="68">
        <v>0</v>
      </c>
      <c r="J324" s="68">
        <v>0</v>
      </c>
    </row>
    <row r="325" spans="1:10" ht="15">
      <c r="A325" s="68"/>
      <c r="B325" s="68"/>
      <c r="C325" s="68"/>
      <c r="D325" s="68"/>
      <c r="E325" s="68"/>
      <c r="F325" s="68"/>
      <c r="G325" s="68"/>
      <c r="H325" s="68"/>
      <c r="I325" s="68"/>
      <c r="J325" s="68"/>
    </row>
    <row r="326" spans="1:10" ht="15">
      <c r="A326" s="68"/>
      <c r="B326" s="68"/>
      <c r="C326" s="68"/>
      <c r="D326" s="68"/>
      <c r="E326" s="68"/>
      <c r="F326" s="68"/>
      <c r="G326" s="68"/>
      <c r="H326" s="68"/>
      <c r="I326" s="68"/>
      <c r="J326" s="68"/>
    </row>
    <row r="327" spans="1:10" ht="15">
      <c r="A327" s="68"/>
      <c r="B327" s="68"/>
      <c r="C327" s="68"/>
      <c r="D327" s="68"/>
      <c r="E327" s="68"/>
      <c r="F327" s="68"/>
      <c r="G327" s="68"/>
      <c r="H327" s="68"/>
      <c r="I327" s="68"/>
      <c r="J327" s="68"/>
    </row>
    <row r="328" spans="1:10" ht="15">
      <c r="A328" s="68"/>
      <c r="B328" s="68"/>
      <c r="C328" s="68"/>
      <c r="D328" s="68"/>
      <c r="E328" s="68"/>
      <c r="F328" s="68"/>
      <c r="G328" s="68"/>
      <c r="H328" s="68"/>
      <c r="I328" s="68"/>
      <c r="J328" s="68"/>
    </row>
    <row r="329" spans="1:10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</row>
  </sheetData>
  <sheetProtection/>
  <printOptions/>
  <pageMargins left="0.3937007874015748" right="0.11811023622047245" top="0.4724409448818898" bottom="0.4724409448818898" header="0.31496062992125984" footer="0.3543307086614173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2013-01-03T14:25:28Z</cp:lastPrinted>
  <dcterms:created xsi:type="dcterms:W3CDTF">2012-09-19T12:37:14Z</dcterms:created>
  <dcterms:modified xsi:type="dcterms:W3CDTF">2013-01-03T14:30:26Z</dcterms:modified>
  <cp:category/>
  <cp:version/>
  <cp:contentType/>
  <cp:contentStatus/>
</cp:coreProperties>
</file>