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55" activeTab="0"/>
  </bookViews>
  <sheets>
    <sheet name="Statistika P+V" sheetId="1" r:id="rId1"/>
    <sheet name="Příspěvky PO" sheetId="2" r:id="rId2"/>
  </sheets>
  <definedNames/>
  <calcPr fullCalcOnLoad="1"/>
</workbook>
</file>

<file path=xl/sharedStrings.xml><?xml version="1.0" encoding="utf-8"?>
<sst xmlns="http://schemas.openxmlformats.org/spreadsheetml/2006/main" count="779" uniqueCount="208">
  <si>
    <t>Provozní příspěvky zřizovatele</t>
  </si>
  <si>
    <t>r. 2001</t>
  </si>
  <si>
    <t>r. 2002</t>
  </si>
  <si>
    <t>r. 2003</t>
  </si>
  <si>
    <t>r. 2004</t>
  </si>
  <si>
    <t>r. 2005</t>
  </si>
  <si>
    <t>r. 2006</t>
  </si>
  <si>
    <t>r. 2007</t>
  </si>
  <si>
    <t>r. 2008</t>
  </si>
  <si>
    <t>r. 2009</t>
  </si>
  <si>
    <t>r. 2010</t>
  </si>
  <si>
    <t>r. 2011</t>
  </si>
  <si>
    <t>Domovní správa</t>
  </si>
  <si>
    <t>Neškolské PO celkem</t>
  </si>
  <si>
    <t>MŠ Břetislavova</t>
  </si>
  <si>
    <t>MŠ Dukelských hrdinů</t>
  </si>
  <si>
    <t>MŠ Ladná</t>
  </si>
  <si>
    <t xml:space="preserve">ZŠ a MŠ Kupkova                  </t>
  </si>
  <si>
    <t>Školské PO celkem</t>
  </si>
  <si>
    <t>Poznámka</t>
  </si>
  <si>
    <t>v r. 2009 na provoz 6587 tis. Celkem 2812 tis. byly účelové příspěvky na opravy Lichtenštejnského domu (2282 tis.) a na projekty  Knížecí dům na pomezí a Výtvarné sympozium (530 tis.)</t>
  </si>
  <si>
    <t>v r. 2010 na provoz 8803 tis. Dále účelová neinvestiční dotace na výměnu laviček na stadionu 6700 tis. a 154 tis. investiční příspěvek</t>
  </si>
  <si>
    <t>v r. 2010 na provoz 7010 tis., 130 investiční příspěvek, 16 tis. dotace z MK ČR na projekty</t>
  </si>
  <si>
    <t>Odbor školství, kultury, mládeže a sportu</t>
  </si>
  <si>
    <t>Odbor správy nemovitostí</t>
  </si>
  <si>
    <t xml:space="preserve">Přebytek/Schodek rozpočtu   +/- </t>
  </si>
  <si>
    <t>Provozní saldo</t>
  </si>
  <si>
    <t>Zbývá po uhrazení splátek úvěrů</t>
  </si>
  <si>
    <t xml:space="preserve">  Dlouhodobé pohledávky</t>
  </si>
  <si>
    <t xml:space="preserve">   Běžné účty a fondy</t>
  </si>
  <si>
    <t>Jmění</t>
  </si>
  <si>
    <t>xi</t>
  </si>
  <si>
    <t>U Domovní správy od r. 2003 změna účtování (nájmy kompletně odváděny městu, na straně druhé poskytovány příspěvky zřizovatele), od 1.8.2010 DS zrušena a převedena na město Břeclav</t>
  </si>
  <si>
    <t xml:space="preserve">               714 Expozice Pohansko a 60 tis. dotace z kraje na Muzejní noc v Synagoze a publikaci Židovská Břeclav, 695 tis. inv.přísp. Knížecí dům na pomezí</t>
  </si>
  <si>
    <t xml:space="preserve">v r. 2010 na provoz 6614 tis. Dále účelové dotace 9800 tis.(skut. 3014 tis.) na opravy zámečku Pohansko, 1354,9 tis. Knížecí dům na pomezí, 950 tis. Cyril Urban, 1063 tis. Značení miniatur, </t>
  </si>
  <si>
    <t>Dluhy (úvěry a půjčky)</t>
  </si>
  <si>
    <t>x</t>
  </si>
  <si>
    <t>Celkem</t>
  </si>
  <si>
    <t xml:space="preserve">ZUŠ </t>
  </si>
  <si>
    <t xml:space="preserve">Celkové investiční příjmy a výdaje:  V kapitálových příjmech u přijatých dotací se dotace dostanou do rozpočtu až jejich rozhodnutím poskytovatelem dotací. </t>
  </si>
  <si>
    <t>Proto je stav na r. 2008-10 prozatím nulový.</t>
  </si>
  <si>
    <t xml:space="preserve">     v tom: - pronájmy</t>
  </si>
  <si>
    <t xml:space="preserve">                - sankční poplatky</t>
  </si>
  <si>
    <t>Běžné provozní příjmy</t>
  </si>
  <si>
    <t>Běžné provozní výdaje</t>
  </si>
  <si>
    <t>Celkové kapitálové příjmy a výdaje</t>
  </si>
  <si>
    <t xml:space="preserve">Celkové kapitálové příjmy a výdaje:  V kapitálových příjmech u přijatých dotací se dotace dostanou do rozpočtu až jejich rozhodnutím poskytovatelem dotací. </t>
  </si>
  <si>
    <r>
      <t>Běžné provozní příjmy</t>
    </r>
    <r>
      <rPr>
        <sz val="10"/>
        <rFont val="Arial"/>
        <family val="0"/>
      </rPr>
      <t xml:space="preserve"> = daňové příjmy celkem - daň z příjmů za obec + nedaňové příjmy + dotace na výkon státní správy a na žáka + přijaté úvěry</t>
    </r>
  </si>
  <si>
    <r>
      <t>Běžné provozní výdaje (vč.transferů cizím organizacím)</t>
    </r>
    <r>
      <rPr>
        <sz val="10"/>
        <rFont val="Arial"/>
        <family val="0"/>
      </rPr>
      <t xml:space="preserve">  = běžné výdaje celkem - sociální výdaje - daň z příjmů za obec - splátky úvěrů</t>
    </r>
  </si>
  <si>
    <t>RS</t>
  </si>
  <si>
    <t>Knihovna</t>
  </si>
  <si>
    <t xml:space="preserve">Vývoj příjmů a výdajů dle organizačních jednotek </t>
  </si>
  <si>
    <t>Příjmy</t>
  </si>
  <si>
    <t>Rok</t>
  </si>
  <si>
    <t>Odbor</t>
  </si>
  <si>
    <t>Odbor sociálních věcí</t>
  </si>
  <si>
    <t>Odbor životního prostředí</t>
  </si>
  <si>
    <t>Živnostenský úřad</t>
  </si>
  <si>
    <t>Městská policie</t>
  </si>
  <si>
    <t>Odbor ekonomický</t>
  </si>
  <si>
    <t>Celkem příjmy</t>
  </si>
  <si>
    <t>Výdaje</t>
  </si>
  <si>
    <t>Celkem výdaje</t>
  </si>
  <si>
    <r>
      <t xml:space="preserve">Dluhová služba =  </t>
    </r>
    <r>
      <rPr>
        <sz val="10"/>
        <rFont val="Arial"/>
        <family val="2"/>
      </rPr>
      <t>splátky úroků a jistin / příjmy daňové, nedaňové a vybrané dotace  (za vysoce rizikovou se považuje hodnota ve výši 30% a výše)</t>
    </r>
  </si>
  <si>
    <t>Podíl příjmů a výdajů (koeficient)</t>
  </si>
  <si>
    <t>v %</t>
  </si>
  <si>
    <t xml:space="preserve">Čistý přebytek(plus) /schodek(mínus) </t>
  </si>
  <si>
    <t>Rozpočet příjmů dle druhů</t>
  </si>
  <si>
    <t>Nedaňové příjmy</t>
  </si>
  <si>
    <t xml:space="preserve">Kapitálové příjmy </t>
  </si>
  <si>
    <t>Příjmy celkem</t>
  </si>
  <si>
    <t>Rozpočet výdajů dle druhů</t>
  </si>
  <si>
    <t>Běžné výdaje</t>
  </si>
  <si>
    <t>Výdaje celkem</t>
  </si>
  <si>
    <t>Celkové investiční příjmy a výdaje</t>
  </si>
  <si>
    <t>Kapitálové příjmy (prodej,dotace,úvěry aj.)</t>
  </si>
  <si>
    <t xml:space="preserve">     v tom:    přijaté dotace</t>
  </si>
  <si>
    <t xml:space="preserve">                   přijaté úvěry a půjčky</t>
  </si>
  <si>
    <t>Kapitálové výdaje vč. splacených úvěrů</t>
  </si>
  <si>
    <t xml:space="preserve">     v tom:    splacené úvěry a půjčky</t>
  </si>
  <si>
    <t>Poznámka:</t>
  </si>
  <si>
    <t>Saldo a podíl běžných provozních příjmů a výdajů</t>
  </si>
  <si>
    <t>Počet obyvatel</t>
  </si>
  <si>
    <t>Hodnota dluhu na 1 obyvatele v Kč</t>
  </si>
  <si>
    <t>Hodnota majetku na 1 obyvatele v Kč</t>
  </si>
  <si>
    <t>Pohledávky po lhůtě splatnosti</t>
  </si>
  <si>
    <t>Majetek, dluhy a pohledávky</t>
  </si>
  <si>
    <t>Rozpis aktiv a pasiv</t>
  </si>
  <si>
    <t>Aktiva celkem</t>
  </si>
  <si>
    <t>Stálá aktiva</t>
  </si>
  <si>
    <t xml:space="preserve">  Dlouhodobý nehmotný majetek</t>
  </si>
  <si>
    <t xml:space="preserve">  Dlouhodobý hmotný majetek</t>
  </si>
  <si>
    <t xml:space="preserve">  Dlouhodobý finanční majetek</t>
  </si>
  <si>
    <t>Oběžná aktiva</t>
  </si>
  <si>
    <t xml:space="preserve">   Zásoby</t>
  </si>
  <si>
    <t xml:space="preserve">   Pohledávky</t>
  </si>
  <si>
    <t xml:space="preserve">   Finanční majetek</t>
  </si>
  <si>
    <t xml:space="preserve">   Přechodné účty aktivní </t>
  </si>
  <si>
    <t>Pasiva celkem</t>
  </si>
  <si>
    <t xml:space="preserve">  Majetkové fondy</t>
  </si>
  <si>
    <t xml:space="preserve">  Finanční a peněžní fondy</t>
  </si>
  <si>
    <t xml:space="preserve">  Výsledek hospodaření</t>
  </si>
  <si>
    <t>Cizí zdroje</t>
  </si>
  <si>
    <t xml:space="preserve">  Rezervy</t>
  </si>
  <si>
    <t xml:space="preserve">  Dlouhodobé závazky</t>
  </si>
  <si>
    <t xml:space="preserve">  Krátkodobé závazky</t>
  </si>
  <si>
    <t xml:space="preserve">  Bankovní výpomoci a půjčky</t>
  </si>
  <si>
    <t xml:space="preserve">  Přechodné účty pasívní</t>
  </si>
  <si>
    <t xml:space="preserve">  Zdroje krytí prostředků rozpočtového hosp.</t>
  </si>
  <si>
    <t>Název organizace</t>
  </si>
  <si>
    <t xml:space="preserve">Městská knihovna </t>
  </si>
  <si>
    <t>Muzeum a galerie</t>
  </si>
  <si>
    <t>Tereza</t>
  </si>
  <si>
    <t>MŠ Hřbitovní</t>
  </si>
  <si>
    <t>MŠ Na Valtické</t>
  </si>
  <si>
    <t>MŠ Slovácká</t>
  </si>
  <si>
    <t>MŠ U splavu</t>
  </si>
  <si>
    <t>MŠ Okružní</t>
  </si>
  <si>
    <t>MŠ Osvobození</t>
  </si>
  <si>
    <t>ZŠ Komenského</t>
  </si>
  <si>
    <t>ZŠ a MŠ Kpt. Nálepky</t>
  </si>
  <si>
    <t>ZŠ Na Valtické</t>
  </si>
  <si>
    <t>ZŠ J.Noháče</t>
  </si>
  <si>
    <t>Město Břeclav</t>
  </si>
  <si>
    <t>v tis. Kč</t>
  </si>
  <si>
    <t xml:space="preserve">ZŠ Slovácká                 </t>
  </si>
  <si>
    <t>ORJ</t>
  </si>
  <si>
    <t>Skutečnost</t>
  </si>
  <si>
    <t>Domov seniorů</t>
  </si>
  <si>
    <t>Daňové příjmy</t>
  </si>
  <si>
    <t>Dotace</t>
  </si>
  <si>
    <t>Kapitálové výdaje</t>
  </si>
  <si>
    <t>Rozpočet</t>
  </si>
  <si>
    <t>Odbor rozvoje a správy</t>
  </si>
  <si>
    <t>Odbor kanceláře tajemníka</t>
  </si>
  <si>
    <t>Odbor správních věcí a dopravy</t>
  </si>
  <si>
    <t>Odbor stavebního řádu a obecního živnost.úřadu</t>
  </si>
  <si>
    <t xml:space="preserve">Odbor majetkový </t>
  </si>
  <si>
    <t>v r. 2011 částka 853 tis. dotace od zřizovatele nebyla proúčtována do výnosů PO, ale do závazků a vrácena zřizovateli v 1/2012 jako nevyčerpaná účelová dotace na podporu hokeje-mládeže</t>
  </si>
  <si>
    <t>Aktiva/Majetek (brutto)</t>
  </si>
  <si>
    <t>Aktiva/Majetek (netto)</t>
  </si>
  <si>
    <t>Rozpis nákladů a výnosů</t>
  </si>
  <si>
    <t>Náklady celkem</t>
  </si>
  <si>
    <t xml:space="preserve">   Náklady z činnosti</t>
  </si>
  <si>
    <t xml:space="preserve">   Finanční náklady</t>
  </si>
  <si>
    <t xml:space="preserve">   Náklady na transfery</t>
  </si>
  <si>
    <t>Výnosy celkem</t>
  </si>
  <si>
    <t xml:space="preserve">   Výnosy z činnosti</t>
  </si>
  <si>
    <t xml:space="preserve">   Finanční výnosy</t>
  </si>
  <si>
    <t xml:space="preserve">   Výnosy z daní a poplatků</t>
  </si>
  <si>
    <t xml:space="preserve">   Výnosy z transferů</t>
  </si>
  <si>
    <t>Výsledek hospodaření před zdaněním</t>
  </si>
  <si>
    <t>Daň z příjmů</t>
  </si>
  <si>
    <t>Dodatečný odvod daně z příjmů</t>
  </si>
  <si>
    <t>Výsledek hospodaření po zdanění</t>
  </si>
  <si>
    <r>
      <t xml:space="preserve">Rozpis nákladů a výnosů = </t>
    </r>
    <r>
      <rPr>
        <sz val="10"/>
        <rFont val="Arial"/>
        <family val="2"/>
      </rPr>
      <t>účtováno od r. 2010 přechodem na akruální účetnictví, resp. účetnictví státu</t>
    </r>
  </si>
  <si>
    <t>Predikce</t>
  </si>
  <si>
    <t>Poznámka: v letech 2013-15 údaje zahrnují navržený rozpočet a rozpočtový výhled</t>
  </si>
  <si>
    <t>r. 2012</t>
  </si>
  <si>
    <t>Počet zaměstnanců pracujících na katastru</t>
  </si>
  <si>
    <t xml:space="preserve">     v tom: - neinvestiční dotace</t>
  </si>
  <si>
    <t xml:space="preserve">                - investiční dotace</t>
  </si>
  <si>
    <t>Podíl prov.salda na běžných příjmech %</t>
  </si>
  <si>
    <t>Republikový průměr prov.salda na b.p. %</t>
  </si>
  <si>
    <t>Příloha č. 9/1</t>
  </si>
  <si>
    <t>Příloha č. 9/2</t>
  </si>
  <si>
    <t>Příloha č. 9/3</t>
  </si>
  <si>
    <t>r. 2013</t>
  </si>
  <si>
    <t>Příloha č. 9/4</t>
  </si>
  <si>
    <t>Daňové příjmy celkem</t>
  </si>
  <si>
    <t>Nedaňové příjmy celkem</t>
  </si>
  <si>
    <t>Kapitálové příjmy celkem</t>
  </si>
  <si>
    <t>Příjaté úvěry a půjčky</t>
  </si>
  <si>
    <t>Splacené úvěry a půjčky</t>
  </si>
  <si>
    <t xml:space="preserve">Zvýšení/Snížení stavu účtu   +/- </t>
  </si>
  <si>
    <t xml:space="preserve">       - daň  z příjmů fyzických osob OSVČ</t>
  </si>
  <si>
    <r>
      <t xml:space="preserve">     </t>
    </r>
    <r>
      <rPr>
        <sz val="11"/>
        <rFont val="Arial"/>
        <family val="2"/>
      </rPr>
      <t xml:space="preserve">  - daň z příjmů fyzických osob ze záv.činnosti</t>
    </r>
    <r>
      <rPr>
        <b/>
        <sz val="11"/>
        <rFont val="Arial"/>
        <family val="2"/>
      </rPr>
      <t xml:space="preserve">                  </t>
    </r>
  </si>
  <si>
    <t xml:space="preserve">       - daň z příjmů FO zvl.sazba (z kapit.výnosů)</t>
  </si>
  <si>
    <t xml:space="preserve">    Sdílené daně bez daně z příjmů za obec</t>
  </si>
  <si>
    <t xml:space="preserve">       - daň z příjmů právnických osob</t>
  </si>
  <si>
    <t xml:space="preserve">       - dań z příjmů právnických osob za obec</t>
  </si>
  <si>
    <t xml:space="preserve">       - dań z přidané hodnoty (DPH)</t>
  </si>
  <si>
    <t xml:space="preserve">   Místní poplatky</t>
  </si>
  <si>
    <t xml:space="preserve">   Odvod z loterií a jiných podobných her</t>
  </si>
  <si>
    <t xml:space="preserve">   Správní poplatky</t>
  </si>
  <si>
    <t xml:space="preserve">   Daň z nemovitostí</t>
  </si>
  <si>
    <t xml:space="preserve">       - výdaje na platy, odměny a pojistné</t>
  </si>
  <si>
    <t xml:space="preserve">       - neinvestiční nákupy a související výdaje</t>
  </si>
  <si>
    <t xml:space="preserve">       - neinvestiční transfery soukromým subjektům</t>
  </si>
  <si>
    <t xml:space="preserve">       - neinvestiční transfery veřejnoprávním subj.</t>
  </si>
  <si>
    <t xml:space="preserve">       - neinvestiční transfery obyvatelstvu</t>
  </si>
  <si>
    <r>
      <t xml:space="preserve">Kapitálové příjmy = </t>
    </r>
    <r>
      <rPr>
        <sz val="10"/>
        <rFont val="Arial"/>
        <family val="2"/>
      </rPr>
      <t>příjmy z prodeje majetku a dividend</t>
    </r>
  </si>
  <si>
    <t>Poř.cena</t>
  </si>
  <si>
    <t>Odpisy</t>
  </si>
  <si>
    <t>Zůst.cena</t>
  </si>
  <si>
    <t>Opravy</t>
  </si>
  <si>
    <t>a udržování</t>
  </si>
  <si>
    <t>SR,JMK,SF</t>
  </si>
  <si>
    <t>Odpisový plán, náklady na opravy a udržování a dotace mimo zřizovatele na r. 2013</t>
  </si>
  <si>
    <t>Monitoring hospodaření obcí (město vč. PO)</t>
  </si>
  <si>
    <t>Dluhová služba =  podíl splátek půjčených prostředků a placených úroků k celkovým příjmům</t>
  </si>
  <si>
    <t>Podíl zadluženosti na cizích zdrojích</t>
  </si>
  <si>
    <t xml:space="preserve">Ukazatel dluhové služby  </t>
  </si>
  <si>
    <t xml:space="preserve">Podíl cizích zdrojů k celkovým aktivům </t>
  </si>
  <si>
    <t>Cizí zdroje na 1 obyvatele</t>
  </si>
  <si>
    <t>Celková likvidita =  podíl oběžných aktiv na krátkodobých závazcích</t>
  </si>
  <si>
    <t>Celková likvidita (koeficient)</t>
  </si>
  <si>
    <r>
      <t xml:space="preserve">                                za obec s vyšší mírou rizika hospodaření se považuje obec, jejíž ukazatel celkové likvidity je v intervalu </t>
    </r>
    <r>
      <rPr>
        <sz val="10"/>
        <rFont val="Calibri"/>
        <family val="2"/>
      </rPr>
      <t>˂ 0 ;  1˃ a zároveň podíl jejích cizích zdrojů k celkovým aktivům je vyšší než 25% celkem.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</si>
</sst>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0.000"/>
    <numFmt numFmtId="171" formatCode="[$€-2]\ #\ ##,000_);[Red]\([$€-2]\ #\ ##,000\)"/>
    <numFmt numFmtId="172" formatCode="#,##0.00_-;[Red]#,##0.00\-"/>
    <numFmt numFmtId="173" formatCode="#,##0.0_-;[Red]#,##0.0\-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b/>
      <sz val="11"/>
      <name val="Arial CE"/>
      <family val="2"/>
    </font>
    <font>
      <b/>
      <i/>
      <u val="single"/>
      <sz val="11"/>
      <name val="Arial"/>
      <family val="2"/>
    </font>
    <font>
      <i/>
      <sz val="10"/>
      <name val="Arial CE"/>
      <family val="0"/>
    </font>
    <font>
      <b/>
      <i/>
      <sz val="10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48" applyFill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3" fontId="15" fillId="0" borderId="13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3" fontId="13" fillId="0" borderId="15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/>
    </xf>
    <xf numFmtId="0" fontId="15" fillId="0" borderId="15" xfId="0" applyFont="1" applyFill="1" applyBorder="1" applyAlignment="1">
      <alignment/>
    </xf>
    <xf numFmtId="3" fontId="15" fillId="0" borderId="15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/>
    </xf>
    <xf numFmtId="3" fontId="13" fillId="0" borderId="16" xfId="39" applyNumberFormat="1" applyFont="1" applyFill="1" applyBorder="1" applyAlignment="1">
      <alignment horizontal="right"/>
    </xf>
    <xf numFmtId="3" fontId="13" fillId="0" borderId="16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3" fontId="15" fillId="0" borderId="15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3" fillId="0" borderId="15" xfId="47" applyNumberFormat="1" applyFont="1" applyFill="1" applyBorder="1">
      <alignment/>
      <protection/>
    </xf>
    <xf numFmtId="3" fontId="13" fillId="0" borderId="15" xfId="0" applyNumberFormat="1" applyFont="1" applyFill="1" applyBorder="1" applyAlignment="1">
      <alignment/>
    </xf>
    <xf numFmtId="3" fontId="13" fillId="0" borderId="15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3" fontId="13" fillId="0" borderId="0" xfId="39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47" applyNumberFormat="1" applyFont="1" applyFill="1">
      <alignment/>
      <protection/>
    </xf>
    <xf numFmtId="0" fontId="0" fillId="0" borderId="0" xfId="0" applyFont="1" applyFill="1" applyAlignment="1">
      <alignment/>
    </xf>
    <xf numFmtId="3" fontId="13" fillId="0" borderId="1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5" xfId="0" applyFont="1" applyFill="1" applyBorder="1" applyAlignment="1">
      <alignment vertical="center" wrapText="1"/>
    </xf>
    <xf numFmtId="3" fontId="13" fillId="0" borderId="15" xfId="0" applyNumberFormat="1" applyFont="1" applyFill="1" applyBorder="1" applyAlignment="1">
      <alignment vertical="center" wrapText="1"/>
    </xf>
    <xf numFmtId="3" fontId="13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vertical="center" wrapText="1"/>
    </xf>
    <xf numFmtId="3" fontId="15" fillId="0" borderId="15" xfId="0" applyNumberFormat="1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/>
    </xf>
    <xf numFmtId="3" fontId="15" fillId="0" borderId="15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3" fontId="13" fillId="0" borderId="13" xfId="0" applyNumberFormat="1" applyFont="1" applyFill="1" applyBorder="1" applyAlignment="1">
      <alignment horizontal="right"/>
    </xf>
    <xf numFmtId="3" fontId="13" fillId="0" borderId="10" xfId="47" applyNumberFormat="1" applyFont="1" applyFill="1" applyBorder="1">
      <alignment/>
      <protection/>
    </xf>
    <xf numFmtId="0" fontId="13" fillId="0" borderId="13" xfId="0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/>
    </xf>
    <xf numFmtId="0" fontId="20" fillId="0" borderId="0" xfId="48" applyFont="1" applyFill="1" applyAlignment="1">
      <alignment horizontal="center"/>
      <protection/>
    </xf>
    <xf numFmtId="0" fontId="21" fillId="0" borderId="0" xfId="48" applyFont="1" applyFill="1">
      <alignment/>
      <protection/>
    </xf>
    <xf numFmtId="0" fontId="5" fillId="0" borderId="0" xfId="48" applyFont="1" applyFill="1">
      <alignment/>
      <protection/>
    </xf>
    <xf numFmtId="0" fontId="11" fillId="0" borderId="0" xfId="0" applyFont="1" applyFill="1" applyAlignment="1">
      <alignment/>
    </xf>
    <xf numFmtId="0" fontId="4" fillId="0" borderId="0" xfId="48" applyFont="1" applyFill="1" applyAlignment="1">
      <alignment horizontal="center"/>
      <protection/>
    </xf>
    <xf numFmtId="0" fontId="6" fillId="0" borderId="18" xfId="48" applyFont="1" applyFill="1" applyBorder="1" applyAlignment="1">
      <alignment horizontal="center"/>
      <protection/>
    </xf>
    <xf numFmtId="0" fontId="6" fillId="0" borderId="19" xfId="48" applyFont="1" applyFill="1" applyBorder="1" applyAlignment="1">
      <alignment horizontal="center"/>
      <protection/>
    </xf>
    <xf numFmtId="0" fontId="6" fillId="0" borderId="19" xfId="48" applyFont="1" applyFill="1" applyBorder="1">
      <alignment/>
      <protection/>
    </xf>
    <xf numFmtId="0" fontId="6" fillId="0" borderId="20" xfId="48" applyFont="1" applyFill="1" applyBorder="1">
      <alignment/>
      <protection/>
    </xf>
    <xf numFmtId="0" fontId="6" fillId="0" borderId="21" xfId="0" applyFont="1" applyFill="1" applyBorder="1" applyAlignment="1">
      <alignment horizontal="center"/>
    </xf>
    <xf numFmtId="0" fontId="6" fillId="0" borderId="21" xfId="48" applyFont="1" applyFill="1" applyBorder="1" applyAlignment="1">
      <alignment horizontal="center"/>
      <protection/>
    </xf>
    <xf numFmtId="0" fontId="4" fillId="0" borderId="22" xfId="48" applyFill="1" applyBorder="1">
      <alignment/>
      <protection/>
    </xf>
    <xf numFmtId="3" fontId="4" fillId="0" borderId="14" xfId="48" applyNumberFormat="1" applyFill="1" applyBorder="1">
      <alignment/>
      <protection/>
    </xf>
    <xf numFmtId="3" fontId="0" fillId="0" borderId="14" xfId="0" applyNumberFormat="1" applyFill="1" applyBorder="1" applyAlignment="1">
      <alignment/>
    </xf>
    <xf numFmtId="0" fontId="4" fillId="0" borderId="23" xfId="48" applyFill="1" applyBorder="1">
      <alignment/>
      <protection/>
    </xf>
    <xf numFmtId="3" fontId="4" fillId="0" borderId="15" xfId="48" applyNumberFormat="1" applyFill="1" applyBorder="1">
      <alignment/>
      <protection/>
    </xf>
    <xf numFmtId="3" fontId="0" fillId="0" borderId="15" xfId="0" applyNumberFormat="1" applyFill="1" applyBorder="1" applyAlignment="1">
      <alignment/>
    </xf>
    <xf numFmtId="0" fontId="4" fillId="0" borderId="23" xfId="48" applyFont="1" applyFill="1" applyBorder="1">
      <alignment/>
      <protection/>
    </xf>
    <xf numFmtId="3" fontId="4" fillId="0" borderId="15" xfId="48" applyNumberFormat="1" applyFont="1" applyFill="1" applyBorder="1">
      <alignment/>
      <protection/>
    </xf>
    <xf numFmtId="0" fontId="4" fillId="0" borderId="24" xfId="48" applyFill="1" applyBorder="1">
      <alignment/>
      <protection/>
    </xf>
    <xf numFmtId="3" fontId="4" fillId="0" borderId="10" xfId="48" applyNumberFormat="1" applyFill="1" applyBorder="1">
      <alignment/>
      <protection/>
    </xf>
    <xf numFmtId="3" fontId="0" fillId="0" borderId="10" xfId="0" applyNumberFormat="1" applyFill="1" applyBorder="1" applyAlignment="1">
      <alignment/>
    </xf>
    <xf numFmtId="0" fontId="4" fillId="0" borderId="25" xfId="48" applyFill="1" applyBorder="1">
      <alignment/>
      <protection/>
    </xf>
    <xf numFmtId="3" fontId="4" fillId="0" borderId="12" xfId="48" applyNumberFormat="1" applyFill="1" applyBorder="1">
      <alignment/>
      <protection/>
    </xf>
    <xf numFmtId="3" fontId="0" fillId="0" borderId="12" xfId="0" applyNumberFormat="1" applyFill="1" applyBorder="1" applyAlignment="1">
      <alignment/>
    </xf>
    <xf numFmtId="0" fontId="6" fillId="0" borderId="0" xfId="48" applyFont="1" applyFill="1">
      <alignment/>
      <protection/>
    </xf>
    <xf numFmtId="0" fontId="6" fillId="0" borderId="0" xfId="48" applyFont="1" applyFill="1" applyBorder="1">
      <alignment/>
      <protection/>
    </xf>
    <xf numFmtId="164" fontId="6" fillId="0" borderId="0" xfId="48" applyNumberFormat="1" applyFont="1" applyFill="1" applyBorder="1">
      <alignment/>
      <protection/>
    </xf>
    <xf numFmtId="0" fontId="21" fillId="0" borderId="0" xfId="48" applyFont="1" applyFill="1" applyBorder="1">
      <alignment/>
      <protection/>
    </xf>
    <xf numFmtId="0" fontId="4" fillId="0" borderId="0" xfId="48" applyFont="1" applyFill="1" applyBorder="1">
      <alignment/>
      <protection/>
    </xf>
    <xf numFmtId="0" fontId="4" fillId="0" borderId="0" xfId="48" applyFill="1" applyBorder="1">
      <alignment/>
      <protection/>
    </xf>
    <xf numFmtId="0" fontId="4" fillId="0" borderId="0" xfId="48" applyFont="1" applyFill="1">
      <alignment/>
      <protection/>
    </xf>
    <xf numFmtId="0" fontId="17" fillId="0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3" fontId="8" fillId="33" borderId="1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center"/>
    </xf>
    <xf numFmtId="3" fontId="15" fillId="0" borderId="15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/>
    </xf>
    <xf numFmtId="0" fontId="5" fillId="0" borderId="0" xfId="48" applyFont="1" applyFill="1">
      <alignment/>
      <protection/>
    </xf>
    <xf numFmtId="0" fontId="13" fillId="0" borderId="15" xfId="0" applyFont="1" applyFill="1" applyBorder="1" applyAlignment="1">
      <alignment/>
    </xf>
    <xf numFmtId="0" fontId="14" fillId="0" borderId="0" xfId="0" applyFont="1" applyFill="1" applyAlignment="1">
      <alignment/>
    </xf>
    <xf numFmtId="3" fontId="13" fillId="34" borderId="15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13" fillId="35" borderId="17" xfId="0" applyFont="1" applyFill="1" applyBorder="1" applyAlignment="1">
      <alignment/>
    </xf>
    <xf numFmtId="3" fontId="13" fillId="35" borderId="15" xfId="0" applyNumberFormat="1" applyFont="1" applyFill="1" applyBorder="1" applyAlignment="1">
      <alignment/>
    </xf>
    <xf numFmtId="3" fontId="13" fillId="35" borderId="13" xfId="0" applyNumberFormat="1" applyFont="1" applyFill="1" applyBorder="1" applyAlignment="1">
      <alignment/>
    </xf>
    <xf numFmtId="3" fontId="15" fillId="35" borderId="13" xfId="0" applyNumberFormat="1" applyFont="1" applyFill="1" applyBorder="1" applyAlignment="1">
      <alignment horizontal="right"/>
    </xf>
    <xf numFmtId="0" fontId="0" fillId="35" borderId="13" xfId="0" applyFont="1" applyFill="1" applyBorder="1" applyAlignment="1">
      <alignment/>
    </xf>
    <xf numFmtId="3" fontId="13" fillId="35" borderId="10" xfId="47" applyNumberFormat="1" applyFont="1" applyFill="1" applyBorder="1">
      <alignment/>
      <protection/>
    </xf>
    <xf numFmtId="3" fontId="13" fillId="35" borderId="15" xfId="47" applyNumberFormat="1" applyFont="1" applyFill="1" applyBorder="1">
      <alignment/>
      <protection/>
    </xf>
    <xf numFmtId="0" fontId="13" fillId="35" borderId="13" xfId="0" applyFont="1" applyFill="1" applyBorder="1" applyAlignment="1">
      <alignment/>
    </xf>
    <xf numFmtId="3" fontId="8" fillId="35" borderId="13" xfId="0" applyNumberFormat="1" applyFont="1" applyFill="1" applyBorder="1" applyAlignment="1">
      <alignment horizontal="right"/>
    </xf>
    <xf numFmtId="3" fontId="15" fillId="35" borderId="15" xfId="0" applyNumberFormat="1" applyFont="1" applyFill="1" applyBorder="1" applyAlignment="1">
      <alignment/>
    </xf>
    <xf numFmtId="3" fontId="15" fillId="35" borderId="15" xfId="0" applyNumberFormat="1" applyFont="1" applyFill="1" applyBorder="1" applyAlignment="1">
      <alignment/>
    </xf>
    <xf numFmtId="3" fontId="13" fillId="35" borderId="15" xfId="0" applyNumberFormat="1" applyFont="1" applyFill="1" applyBorder="1" applyAlignment="1">
      <alignment/>
    </xf>
    <xf numFmtId="3" fontId="15" fillId="35" borderId="15" xfId="0" applyNumberFormat="1" applyFont="1" applyFill="1" applyBorder="1" applyAlignment="1">
      <alignment horizontal="right"/>
    </xf>
    <xf numFmtId="3" fontId="13" fillId="35" borderId="15" xfId="0" applyNumberFormat="1" applyFont="1" applyFill="1" applyBorder="1" applyAlignment="1">
      <alignment horizontal="right"/>
    </xf>
    <xf numFmtId="3" fontId="8" fillId="35" borderId="15" xfId="0" applyNumberFormat="1" applyFont="1" applyFill="1" applyBorder="1" applyAlignment="1">
      <alignment horizontal="right"/>
    </xf>
    <xf numFmtId="3" fontId="13" fillId="35" borderId="12" xfId="0" applyNumberFormat="1" applyFont="1" applyFill="1" applyBorder="1" applyAlignment="1">
      <alignment horizontal="center"/>
    </xf>
    <xf numFmtId="3" fontId="15" fillId="35" borderId="15" xfId="0" applyNumberFormat="1" applyFont="1" applyFill="1" applyBorder="1" applyAlignment="1">
      <alignment horizontal="center"/>
    </xf>
    <xf numFmtId="3" fontId="13" fillId="35" borderId="15" xfId="0" applyNumberFormat="1" applyFont="1" applyFill="1" applyBorder="1" applyAlignment="1">
      <alignment horizontal="center"/>
    </xf>
    <xf numFmtId="3" fontId="13" fillId="35" borderId="15" xfId="0" applyNumberFormat="1" applyFont="1" applyFill="1" applyBorder="1" applyAlignment="1">
      <alignment horizontal="center"/>
    </xf>
    <xf numFmtId="0" fontId="6" fillId="35" borderId="19" xfId="48" applyFont="1" applyFill="1" applyBorder="1">
      <alignment/>
      <protection/>
    </xf>
    <xf numFmtId="0" fontId="6" fillId="35" borderId="21" xfId="48" applyFont="1" applyFill="1" applyBorder="1" applyAlignment="1">
      <alignment horizontal="center"/>
      <protection/>
    </xf>
    <xf numFmtId="3" fontId="4" fillId="35" borderId="14" xfId="48" applyNumberFormat="1" applyFill="1" applyBorder="1">
      <alignment/>
      <protection/>
    </xf>
    <xf numFmtId="3" fontId="4" fillId="35" borderId="15" xfId="48" applyNumberFormat="1" applyFill="1" applyBorder="1">
      <alignment/>
      <protection/>
    </xf>
    <xf numFmtId="3" fontId="4" fillId="35" borderId="10" xfId="48" applyNumberFormat="1" applyFill="1" applyBorder="1">
      <alignment/>
      <protection/>
    </xf>
    <xf numFmtId="3" fontId="15" fillId="35" borderId="26" xfId="0" applyNumberFormat="1" applyFont="1" applyFill="1" applyBorder="1" applyAlignment="1">
      <alignment/>
    </xf>
    <xf numFmtId="3" fontId="4" fillId="35" borderId="12" xfId="48" applyNumberFormat="1" applyFill="1" applyBorder="1">
      <alignment/>
      <protection/>
    </xf>
    <xf numFmtId="3" fontId="18" fillId="35" borderId="26" xfId="0" applyNumberFormat="1" applyFont="1" applyFill="1" applyBorder="1" applyAlignment="1">
      <alignment/>
    </xf>
    <xf numFmtId="0" fontId="15" fillId="35" borderId="12" xfId="0" applyFont="1" applyFill="1" applyBorder="1" applyAlignment="1">
      <alignment/>
    </xf>
    <xf numFmtId="0" fontId="13" fillId="35" borderId="12" xfId="0" applyFont="1" applyFill="1" applyBorder="1" applyAlignment="1">
      <alignment horizontal="center"/>
    </xf>
    <xf numFmtId="3" fontId="15" fillId="35" borderId="12" xfId="0" applyNumberFormat="1" applyFont="1" applyFill="1" applyBorder="1" applyAlignment="1">
      <alignment horizontal="right"/>
    </xf>
    <xf numFmtId="0" fontId="15" fillId="35" borderId="15" xfId="0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15" fillId="35" borderId="15" xfId="0" applyFont="1" applyFill="1" applyBorder="1" applyAlignment="1">
      <alignment/>
    </xf>
    <xf numFmtId="3" fontId="15" fillId="35" borderId="15" xfId="0" applyNumberFormat="1" applyFont="1" applyFill="1" applyBorder="1" applyAlignment="1">
      <alignment horizontal="right"/>
    </xf>
    <xf numFmtId="0" fontId="15" fillId="33" borderId="15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3" fontId="15" fillId="33" borderId="15" xfId="0" applyNumberFormat="1" applyFont="1" applyFill="1" applyBorder="1" applyAlignment="1">
      <alignment horizontal="right"/>
    </xf>
    <xf numFmtId="0" fontId="15" fillId="35" borderId="12" xfId="0" applyFont="1" applyFill="1" applyBorder="1" applyAlignment="1">
      <alignment/>
    </xf>
    <xf numFmtId="0" fontId="15" fillId="35" borderId="13" xfId="0" applyFont="1" applyFill="1" applyBorder="1" applyAlignment="1">
      <alignment horizontal="center"/>
    </xf>
    <xf numFmtId="0" fontId="13" fillId="35" borderId="12" xfId="0" applyFont="1" applyFill="1" applyBorder="1" applyAlignment="1">
      <alignment/>
    </xf>
    <xf numFmtId="3" fontId="13" fillId="35" borderId="12" xfId="0" applyNumberFormat="1" applyFont="1" applyFill="1" applyBorder="1" applyAlignment="1">
      <alignment horizontal="right"/>
    </xf>
    <xf numFmtId="3" fontId="13" fillId="35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35" borderId="15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64" fontId="13" fillId="0" borderId="15" xfId="0" applyNumberFormat="1" applyFont="1" applyFill="1" applyBorder="1" applyAlignment="1">
      <alignment horizontal="right"/>
    </xf>
    <xf numFmtId="164" fontId="13" fillId="35" borderId="15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13" fillId="35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17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3" fontId="13" fillId="0" borderId="15" xfId="39" applyNumberFormat="1" applyFont="1" applyFill="1" applyBorder="1" applyAlignment="1">
      <alignment horizontal="right"/>
    </xf>
    <xf numFmtId="164" fontId="13" fillId="0" borderId="15" xfId="0" applyNumberFormat="1" applyFont="1" applyFill="1" applyBorder="1" applyAlignment="1">
      <alignment horizontal="center"/>
    </xf>
    <xf numFmtId="164" fontId="13" fillId="35" borderId="15" xfId="0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 vertical="center" wrapText="1"/>
    </xf>
    <xf numFmtId="0" fontId="8" fillId="35" borderId="15" xfId="0" applyFont="1" applyFill="1" applyBorder="1" applyAlignment="1">
      <alignment horizontal="center"/>
    </xf>
    <xf numFmtId="3" fontId="8" fillId="35" borderId="15" xfId="0" applyNumberFormat="1" applyFont="1" applyFill="1" applyBorder="1" applyAlignment="1">
      <alignment vertical="center" wrapText="1"/>
    </xf>
    <xf numFmtId="0" fontId="15" fillId="35" borderId="15" xfId="0" applyFont="1" applyFill="1" applyBorder="1" applyAlignment="1">
      <alignment vertical="center" wrapText="1"/>
    </xf>
    <xf numFmtId="0" fontId="15" fillId="35" borderId="15" xfId="0" applyFont="1" applyFill="1" applyBorder="1" applyAlignment="1">
      <alignment horizontal="center"/>
    </xf>
    <xf numFmtId="3" fontId="15" fillId="35" borderId="15" xfId="0" applyNumberFormat="1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/>
    </xf>
    <xf numFmtId="3" fontId="15" fillId="35" borderId="15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/>
    </xf>
    <xf numFmtId="0" fontId="18" fillId="0" borderId="0" xfId="48" applyFont="1" applyFill="1" applyBorder="1">
      <alignment/>
      <protection/>
    </xf>
    <xf numFmtId="3" fontId="18" fillId="0" borderId="0" xfId="0" applyNumberFormat="1" applyFont="1" applyFill="1" applyBorder="1" applyAlignment="1">
      <alignment/>
    </xf>
    <xf numFmtId="0" fontId="18" fillId="35" borderId="27" xfId="48" applyFont="1" applyFill="1" applyBorder="1">
      <alignment/>
      <protection/>
    </xf>
    <xf numFmtId="0" fontId="18" fillId="35" borderId="27" xfId="48" applyFont="1" applyFill="1" applyBorder="1">
      <alignment/>
      <protection/>
    </xf>
    <xf numFmtId="0" fontId="13" fillId="36" borderId="12" xfId="0" applyFont="1" applyFill="1" applyBorder="1" applyAlignment="1">
      <alignment/>
    </xf>
    <xf numFmtId="0" fontId="13" fillId="36" borderId="12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right"/>
    </xf>
    <xf numFmtId="2" fontId="13" fillId="36" borderId="13" xfId="0" applyNumberFormat="1" applyFont="1" applyFill="1" applyBorder="1" applyAlignment="1">
      <alignment horizontal="right"/>
    </xf>
    <xf numFmtId="4" fontId="13" fillId="36" borderId="12" xfId="0" applyNumberFormat="1" applyFont="1" applyFill="1" applyBorder="1" applyAlignment="1">
      <alignment horizontal="right"/>
    </xf>
    <xf numFmtId="4" fontId="13" fillId="36" borderId="15" xfId="0" applyNumberFormat="1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Závěrečný účet 2006_PO - list 17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8"/>
  <sheetViews>
    <sheetView tabSelected="1" zoomScalePageLayoutView="0" workbookViewId="0" topLeftCell="A1">
      <selection activeCell="O81" sqref="O81"/>
    </sheetView>
  </sheetViews>
  <sheetFormatPr defaultColWidth="9.140625" defaultRowHeight="12.75"/>
  <cols>
    <col min="1" max="1" width="47.421875" style="3" customWidth="1"/>
    <col min="2" max="2" width="9.140625" style="3" customWidth="1"/>
    <col min="3" max="4" width="13.28125" style="3" customWidth="1"/>
    <col min="5" max="5" width="13.7109375" style="3" customWidth="1"/>
    <col min="6" max="8" width="14.28125" style="3" customWidth="1"/>
    <col min="9" max="9" width="13.421875" style="3" customWidth="1"/>
    <col min="10" max="11" width="13.57421875" style="3" customWidth="1"/>
    <col min="12" max="12" width="12.28125" style="3" customWidth="1"/>
    <col min="13" max="13" width="12.7109375" style="3" customWidth="1"/>
    <col min="14" max="14" width="12.421875" style="3" customWidth="1"/>
    <col min="15" max="15" width="12.57421875" style="3" customWidth="1"/>
    <col min="16" max="16384" width="9.140625" style="3" customWidth="1"/>
  </cols>
  <sheetData>
    <row r="1" ht="4.5" customHeight="1"/>
    <row r="2" spans="1:14" ht="15.75">
      <c r="A2" s="4" t="s">
        <v>123</v>
      </c>
      <c r="G2" s="7"/>
      <c r="H2" s="8"/>
      <c r="I2" s="9"/>
      <c r="J2" s="10"/>
      <c r="K2" s="42"/>
      <c r="L2" s="81"/>
      <c r="N2" s="130" t="s">
        <v>164</v>
      </c>
    </row>
    <row r="3" spans="1:7" ht="3.75" customHeight="1">
      <c r="A3" s="11"/>
      <c r="G3" s="12"/>
    </row>
    <row r="4" ht="15.75">
      <c r="A4" s="4" t="s">
        <v>51</v>
      </c>
    </row>
    <row r="5" spans="9:12" ht="12.75" hidden="1">
      <c r="I5" s="40"/>
      <c r="J5" s="13"/>
      <c r="L5" s="40" t="s">
        <v>124</v>
      </c>
    </row>
    <row r="6" spans="12:15" ht="9.75" customHeight="1">
      <c r="L6" s="40"/>
      <c r="M6" s="40"/>
      <c r="N6" s="40"/>
      <c r="O6" s="40" t="s">
        <v>124</v>
      </c>
    </row>
    <row r="7" spans="1:15" ht="15">
      <c r="A7" s="14" t="s">
        <v>52</v>
      </c>
      <c r="B7" s="15"/>
      <c r="C7" s="15" t="s">
        <v>127</v>
      </c>
      <c r="D7" s="15" t="s">
        <v>127</v>
      </c>
      <c r="E7" s="15" t="s">
        <v>127</v>
      </c>
      <c r="F7" s="15" t="s">
        <v>127</v>
      </c>
      <c r="G7" s="15" t="s">
        <v>127</v>
      </c>
      <c r="H7" s="15" t="s">
        <v>127</v>
      </c>
      <c r="I7" s="15" t="s">
        <v>127</v>
      </c>
      <c r="J7" s="15" t="s">
        <v>127</v>
      </c>
      <c r="K7" s="15" t="s">
        <v>127</v>
      </c>
      <c r="L7" s="15" t="s">
        <v>156</v>
      </c>
      <c r="M7" s="132" t="s">
        <v>132</v>
      </c>
      <c r="N7" s="132" t="s">
        <v>132</v>
      </c>
      <c r="O7" s="132" t="s">
        <v>132</v>
      </c>
    </row>
    <row r="8" spans="1:15" ht="12.75">
      <c r="A8" s="16"/>
      <c r="B8" s="17"/>
      <c r="C8" s="17">
        <v>2003</v>
      </c>
      <c r="D8" s="17">
        <v>2004</v>
      </c>
      <c r="E8" s="17">
        <v>2005</v>
      </c>
      <c r="F8" s="17">
        <v>2006</v>
      </c>
      <c r="G8" s="17">
        <v>2007</v>
      </c>
      <c r="H8" s="17">
        <v>2008</v>
      </c>
      <c r="I8" s="17">
        <v>2009</v>
      </c>
      <c r="J8" s="17">
        <v>2010</v>
      </c>
      <c r="K8" s="17">
        <v>2011</v>
      </c>
      <c r="L8" s="17">
        <v>2012</v>
      </c>
      <c r="M8" s="133">
        <v>2013</v>
      </c>
      <c r="N8" s="133">
        <v>2014</v>
      </c>
      <c r="O8" s="133">
        <v>2015</v>
      </c>
    </row>
    <row r="9" spans="1:15" ht="14.25" hidden="1">
      <c r="A9" s="27" t="s">
        <v>54</v>
      </c>
      <c r="B9" s="70" t="s">
        <v>126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134"/>
      <c r="N9" s="134"/>
      <c r="O9" s="134"/>
    </row>
    <row r="10" spans="1:15" ht="3.75" customHeight="1">
      <c r="A10" s="27"/>
      <c r="B10" s="70"/>
      <c r="C10" s="71"/>
      <c r="D10" s="71"/>
      <c r="E10" s="71"/>
      <c r="F10" s="71"/>
      <c r="G10" s="72"/>
      <c r="H10" s="72"/>
      <c r="I10" s="72"/>
      <c r="J10" s="72"/>
      <c r="K10" s="72"/>
      <c r="L10" s="72"/>
      <c r="M10" s="135"/>
      <c r="N10" s="135"/>
      <c r="O10" s="135"/>
    </row>
    <row r="11" spans="1:15" ht="14.25">
      <c r="A11" s="73" t="s">
        <v>23</v>
      </c>
      <c r="B11" s="70">
        <v>10</v>
      </c>
      <c r="C11" s="74">
        <v>3428</v>
      </c>
      <c r="D11" s="74">
        <v>106460</v>
      </c>
      <c r="E11" s="74">
        <v>4070</v>
      </c>
      <c r="F11" s="74">
        <v>4271.7</v>
      </c>
      <c r="G11" s="33">
        <v>3399</v>
      </c>
      <c r="H11" s="33">
        <v>5271.4</v>
      </c>
      <c r="I11" s="33">
        <v>5115.3</v>
      </c>
      <c r="J11" s="33">
        <v>4997.8</v>
      </c>
      <c r="K11" s="33">
        <v>13849</v>
      </c>
      <c r="L11" s="33">
        <v>5619.3</v>
      </c>
      <c r="M11" s="136">
        <v>3049</v>
      </c>
      <c r="N11" s="136">
        <v>1367</v>
      </c>
      <c r="O11" s="136">
        <v>1387</v>
      </c>
    </row>
    <row r="12" spans="1:15" ht="14.25">
      <c r="A12" s="73" t="s">
        <v>133</v>
      </c>
      <c r="B12" s="70">
        <v>20</v>
      </c>
      <c r="C12" s="74">
        <v>11140</v>
      </c>
      <c r="D12" s="74">
        <v>36624</v>
      </c>
      <c r="E12" s="74">
        <v>56726</v>
      </c>
      <c r="F12" s="74">
        <v>78314.8</v>
      </c>
      <c r="G12" s="33">
        <v>19964</v>
      </c>
      <c r="H12" s="33">
        <v>7850.1</v>
      </c>
      <c r="I12" s="33">
        <v>33123.4</v>
      </c>
      <c r="J12" s="33">
        <v>46739.8</v>
      </c>
      <c r="K12" s="33">
        <v>9414</v>
      </c>
      <c r="L12" s="33">
        <v>28889.8</v>
      </c>
      <c r="M12" s="136">
        <v>51889</v>
      </c>
      <c r="N12" s="136">
        <v>32000</v>
      </c>
      <c r="O12" s="136">
        <v>2000</v>
      </c>
    </row>
    <row r="13" spans="1:15" ht="14.25">
      <c r="A13" s="73" t="s">
        <v>134</v>
      </c>
      <c r="B13" s="70">
        <v>30</v>
      </c>
      <c r="C13" s="74">
        <v>13630</v>
      </c>
      <c r="D13" s="74">
        <v>9559</v>
      </c>
      <c r="E13" s="74">
        <v>10414</v>
      </c>
      <c r="F13" s="74">
        <v>12558.8</v>
      </c>
      <c r="G13" s="33">
        <v>16414</v>
      </c>
      <c r="H13" s="33">
        <v>17531.3</v>
      </c>
      <c r="I13" s="33">
        <v>19408</v>
      </c>
      <c r="J13" s="33">
        <v>24339.6</v>
      </c>
      <c r="K13" s="33">
        <v>11818</v>
      </c>
      <c r="L13" s="33">
        <v>7460.4</v>
      </c>
      <c r="M13" s="136">
        <v>1163</v>
      </c>
      <c r="N13" s="136">
        <v>1163</v>
      </c>
      <c r="O13" s="136">
        <v>1163</v>
      </c>
    </row>
    <row r="14" spans="1:15" ht="14.25">
      <c r="A14" s="73" t="s">
        <v>55</v>
      </c>
      <c r="B14" s="70">
        <v>50</v>
      </c>
      <c r="C14" s="74">
        <v>1818</v>
      </c>
      <c r="D14" s="74">
        <v>3447</v>
      </c>
      <c r="E14" s="74">
        <v>2571</v>
      </c>
      <c r="F14" s="74">
        <v>4108.4</v>
      </c>
      <c r="G14" s="33">
        <v>126487</v>
      </c>
      <c r="H14" s="33">
        <v>117179.3</v>
      </c>
      <c r="I14" s="33">
        <v>126782.4</v>
      </c>
      <c r="J14" s="33">
        <v>134969.5</v>
      </c>
      <c r="K14" s="33">
        <v>132982</v>
      </c>
      <c r="L14" s="33">
        <v>48</v>
      </c>
      <c r="M14" s="136">
        <v>4021</v>
      </c>
      <c r="N14" s="136">
        <v>21</v>
      </c>
      <c r="O14" s="136">
        <v>21</v>
      </c>
    </row>
    <row r="15" spans="1:15" ht="14.25">
      <c r="A15" s="73" t="s">
        <v>56</v>
      </c>
      <c r="B15" s="70">
        <v>60</v>
      </c>
      <c r="C15" s="74">
        <v>1638</v>
      </c>
      <c r="D15" s="74">
        <v>1425</v>
      </c>
      <c r="E15" s="74">
        <v>4560</v>
      </c>
      <c r="F15" s="74">
        <v>7771.7</v>
      </c>
      <c r="G15" s="33">
        <v>6902</v>
      </c>
      <c r="H15" s="33">
        <v>13819.2</v>
      </c>
      <c r="I15" s="33">
        <v>11048.4</v>
      </c>
      <c r="J15" s="33">
        <v>8606.4</v>
      </c>
      <c r="K15" s="33">
        <v>13974</v>
      </c>
      <c r="L15" s="33">
        <v>13463.2</v>
      </c>
      <c r="M15" s="136">
        <v>12890</v>
      </c>
      <c r="N15" s="136">
        <v>12890</v>
      </c>
      <c r="O15" s="136">
        <v>12890</v>
      </c>
    </row>
    <row r="16" spans="1:15" ht="14.25">
      <c r="A16" s="73" t="s">
        <v>57</v>
      </c>
      <c r="B16" s="70">
        <v>70</v>
      </c>
      <c r="C16" s="74">
        <v>1953</v>
      </c>
      <c r="D16" s="74">
        <v>1955</v>
      </c>
      <c r="E16" s="74">
        <v>1606</v>
      </c>
      <c r="F16" s="74">
        <v>1792.4</v>
      </c>
      <c r="G16" s="33">
        <v>1936</v>
      </c>
      <c r="H16" s="33">
        <v>1515.3</v>
      </c>
      <c r="I16" s="33">
        <v>1235.7</v>
      </c>
      <c r="J16" s="33">
        <v>1082.6</v>
      </c>
      <c r="K16" s="33">
        <v>69</v>
      </c>
      <c r="L16" s="33">
        <v>0</v>
      </c>
      <c r="M16" s="136">
        <v>0</v>
      </c>
      <c r="N16" s="136">
        <v>0</v>
      </c>
      <c r="O16" s="136">
        <v>0</v>
      </c>
    </row>
    <row r="17" spans="1:15" ht="14.25">
      <c r="A17" s="73" t="s">
        <v>135</v>
      </c>
      <c r="B17" s="70">
        <v>80</v>
      </c>
      <c r="C17" s="74">
        <v>5834</v>
      </c>
      <c r="D17" s="74">
        <v>6577</v>
      </c>
      <c r="E17" s="74">
        <v>9131</v>
      </c>
      <c r="F17" s="74">
        <v>10332.1</v>
      </c>
      <c r="G17" s="33">
        <v>12598</v>
      </c>
      <c r="H17" s="33">
        <v>13772</v>
      </c>
      <c r="I17" s="33">
        <v>10528.7</v>
      </c>
      <c r="J17" s="33">
        <v>9848</v>
      </c>
      <c r="K17" s="33">
        <v>15829</v>
      </c>
      <c r="L17" s="33">
        <v>15924.5</v>
      </c>
      <c r="M17" s="136">
        <v>15200</v>
      </c>
      <c r="N17" s="136">
        <v>15400</v>
      </c>
      <c r="O17" s="136">
        <v>15400</v>
      </c>
    </row>
    <row r="18" spans="1:15" ht="14.25">
      <c r="A18" s="73" t="s">
        <v>58</v>
      </c>
      <c r="B18" s="70">
        <v>90</v>
      </c>
      <c r="C18" s="74">
        <v>1646</v>
      </c>
      <c r="D18" s="74">
        <v>2599</v>
      </c>
      <c r="E18" s="74">
        <v>2767</v>
      </c>
      <c r="F18" s="74">
        <v>2269.7</v>
      </c>
      <c r="G18" s="33">
        <v>2672</v>
      </c>
      <c r="H18" s="33">
        <v>2590.9</v>
      </c>
      <c r="I18" s="33">
        <v>2791.9</v>
      </c>
      <c r="J18" s="33">
        <v>2352.1</v>
      </c>
      <c r="K18" s="33">
        <v>2013</v>
      </c>
      <c r="L18" s="33">
        <v>1891</v>
      </c>
      <c r="M18" s="136">
        <v>2800</v>
      </c>
      <c r="N18" s="136">
        <v>2800</v>
      </c>
      <c r="O18" s="136">
        <v>2850</v>
      </c>
    </row>
    <row r="19" spans="1:15" ht="14.25">
      <c r="A19" s="73" t="s">
        <v>136</v>
      </c>
      <c r="B19" s="70">
        <v>100</v>
      </c>
      <c r="C19" s="74">
        <v>819</v>
      </c>
      <c r="D19" s="74">
        <v>1019</v>
      </c>
      <c r="E19" s="74">
        <v>1707</v>
      </c>
      <c r="F19" s="74">
        <v>943.6</v>
      </c>
      <c r="G19" s="33">
        <v>681</v>
      </c>
      <c r="H19" s="33">
        <v>1028.9</v>
      </c>
      <c r="I19" s="33">
        <v>2528.2</v>
      </c>
      <c r="J19" s="33">
        <v>815.2</v>
      </c>
      <c r="K19" s="33">
        <v>1563</v>
      </c>
      <c r="L19" s="33">
        <v>1540</v>
      </c>
      <c r="M19" s="136">
        <v>2240</v>
      </c>
      <c r="N19" s="136">
        <v>2240</v>
      </c>
      <c r="O19" s="136">
        <v>2240</v>
      </c>
    </row>
    <row r="20" spans="1:15" ht="14.25">
      <c r="A20" s="73" t="s">
        <v>59</v>
      </c>
      <c r="B20" s="70">
        <v>110</v>
      </c>
      <c r="C20" s="74">
        <v>479174</v>
      </c>
      <c r="D20" s="74">
        <v>370460</v>
      </c>
      <c r="E20" s="74">
        <v>401196</v>
      </c>
      <c r="F20" s="74">
        <v>407459.7</v>
      </c>
      <c r="G20" s="33">
        <v>305938</v>
      </c>
      <c r="H20" s="33">
        <v>334130.9</v>
      </c>
      <c r="I20" s="33">
        <v>288962.8</v>
      </c>
      <c r="J20" s="33">
        <v>357506.2</v>
      </c>
      <c r="K20" s="33">
        <v>286038</v>
      </c>
      <c r="L20" s="33">
        <v>293195.3</v>
      </c>
      <c r="M20" s="136">
        <f>302100+500</f>
        <v>302600</v>
      </c>
      <c r="N20" s="136">
        <v>299950</v>
      </c>
      <c r="O20" s="136">
        <v>284950</v>
      </c>
    </row>
    <row r="21" spans="1:15" ht="14.25">
      <c r="A21" s="73" t="s">
        <v>137</v>
      </c>
      <c r="B21" s="70">
        <v>120</v>
      </c>
      <c r="C21" s="74">
        <v>45181</v>
      </c>
      <c r="D21" s="74">
        <v>75707</v>
      </c>
      <c r="E21" s="74">
        <v>83066</v>
      </c>
      <c r="F21" s="74">
        <v>69056.4</v>
      </c>
      <c r="G21" s="33">
        <v>39703</v>
      </c>
      <c r="H21" s="33">
        <v>71707</v>
      </c>
      <c r="I21" s="33">
        <v>365411.6</v>
      </c>
      <c r="J21" s="33">
        <v>54934.8</v>
      </c>
      <c r="K21" s="33">
        <v>53422</v>
      </c>
      <c r="L21" s="33">
        <v>44466.1</v>
      </c>
      <c r="M21" s="136">
        <v>39085.1</v>
      </c>
      <c r="N21" s="136">
        <v>31164.1</v>
      </c>
      <c r="O21" s="136">
        <v>26414.1</v>
      </c>
    </row>
    <row r="22" spans="1:15" ht="15.75" customHeight="1">
      <c r="A22" s="110" t="s">
        <v>24</v>
      </c>
      <c r="B22" s="70">
        <v>130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7">
        <v>8929.3</v>
      </c>
      <c r="K22" s="77">
        <v>1182</v>
      </c>
      <c r="L22" s="77">
        <v>0</v>
      </c>
      <c r="M22" s="137">
        <v>0</v>
      </c>
      <c r="N22" s="137">
        <v>0</v>
      </c>
      <c r="O22" s="137">
        <v>0</v>
      </c>
    </row>
    <row r="23" spans="1:15" ht="19.5" customHeight="1">
      <c r="A23" s="172" t="s">
        <v>60</v>
      </c>
      <c r="B23" s="173"/>
      <c r="C23" s="138">
        <f aca="true" t="shared" si="0" ref="C23:N23">SUM(C11:C22)</f>
        <v>566261</v>
      </c>
      <c r="D23" s="138">
        <f t="shared" si="0"/>
        <v>615832</v>
      </c>
      <c r="E23" s="138">
        <f t="shared" si="0"/>
        <v>577814</v>
      </c>
      <c r="F23" s="138">
        <f t="shared" si="0"/>
        <v>598879.3</v>
      </c>
      <c r="G23" s="138">
        <f t="shared" si="0"/>
        <v>536694</v>
      </c>
      <c r="H23" s="138">
        <f t="shared" si="0"/>
        <v>586396.3</v>
      </c>
      <c r="I23" s="138">
        <f t="shared" si="0"/>
        <v>866936.4</v>
      </c>
      <c r="J23" s="138">
        <f t="shared" si="0"/>
        <v>655121.3000000002</v>
      </c>
      <c r="K23" s="138">
        <f t="shared" si="0"/>
        <v>542153</v>
      </c>
      <c r="L23" s="138">
        <f t="shared" si="0"/>
        <v>412497.6</v>
      </c>
      <c r="M23" s="138">
        <f t="shared" si="0"/>
        <v>434937.1</v>
      </c>
      <c r="N23" s="138">
        <f t="shared" si="0"/>
        <v>398995.1</v>
      </c>
      <c r="O23" s="138">
        <f>SUM(O11:O22)</f>
        <v>349315.1</v>
      </c>
    </row>
    <row r="24" spans="1:15" ht="4.5" customHeight="1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39"/>
      <c r="N24" s="139"/>
      <c r="O24" s="139"/>
    </row>
    <row r="25" spans="1:15" ht="7.5" customHeight="1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39"/>
      <c r="N25" s="139"/>
      <c r="O25" s="139"/>
    </row>
    <row r="26" spans="1:15" ht="15">
      <c r="A26" s="14" t="s">
        <v>61</v>
      </c>
      <c r="B26" s="15"/>
      <c r="C26" s="15" t="s">
        <v>127</v>
      </c>
      <c r="D26" s="15" t="s">
        <v>127</v>
      </c>
      <c r="E26" s="15" t="s">
        <v>127</v>
      </c>
      <c r="F26" s="15" t="s">
        <v>127</v>
      </c>
      <c r="G26" s="15" t="s">
        <v>127</v>
      </c>
      <c r="H26" s="15" t="s">
        <v>127</v>
      </c>
      <c r="I26" s="15" t="s">
        <v>127</v>
      </c>
      <c r="J26" s="15" t="s">
        <v>127</v>
      </c>
      <c r="K26" s="15" t="s">
        <v>127</v>
      </c>
      <c r="L26" s="15" t="s">
        <v>156</v>
      </c>
      <c r="M26" s="132" t="s">
        <v>132</v>
      </c>
      <c r="N26" s="132" t="s">
        <v>132</v>
      </c>
      <c r="O26" s="132" t="s">
        <v>132</v>
      </c>
    </row>
    <row r="27" spans="1:15" ht="12.75">
      <c r="A27" s="16"/>
      <c r="B27" s="17"/>
      <c r="C27" s="17">
        <v>2003</v>
      </c>
      <c r="D27" s="17">
        <v>2004</v>
      </c>
      <c r="E27" s="17">
        <v>2005</v>
      </c>
      <c r="F27" s="17">
        <v>2006</v>
      </c>
      <c r="G27" s="17">
        <v>2007</v>
      </c>
      <c r="H27" s="17">
        <v>2008</v>
      </c>
      <c r="I27" s="17">
        <v>2009</v>
      </c>
      <c r="J27" s="17">
        <v>2010</v>
      </c>
      <c r="K27" s="17">
        <v>2011</v>
      </c>
      <c r="L27" s="17">
        <v>2012</v>
      </c>
      <c r="M27" s="133">
        <v>2013</v>
      </c>
      <c r="N27" s="133">
        <v>2014</v>
      </c>
      <c r="O27" s="133">
        <v>2015</v>
      </c>
    </row>
    <row r="28" spans="1:15" ht="14.25" hidden="1">
      <c r="A28" s="27" t="s">
        <v>54</v>
      </c>
      <c r="B28" s="70" t="s">
        <v>126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134"/>
      <c r="N28" s="134"/>
      <c r="O28" s="134"/>
    </row>
    <row r="29" spans="1:15" ht="6" customHeight="1">
      <c r="A29" s="27"/>
      <c r="B29" s="70"/>
      <c r="C29" s="71"/>
      <c r="D29" s="71"/>
      <c r="E29" s="71"/>
      <c r="F29" s="72"/>
      <c r="G29" s="72"/>
      <c r="H29" s="72"/>
      <c r="I29" s="72"/>
      <c r="J29" s="72"/>
      <c r="K29" s="72"/>
      <c r="L29" s="72"/>
      <c r="M29" s="135"/>
      <c r="N29" s="135"/>
      <c r="O29" s="135"/>
    </row>
    <row r="30" spans="1:15" ht="14.25">
      <c r="A30" s="73" t="s">
        <v>23</v>
      </c>
      <c r="B30" s="70">
        <v>10</v>
      </c>
      <c r="C30" s="74">
        <v>164172</v>
      </c>
      <c r="D30" s="74">
        <v>169512</v>
      </c>
      <c r="E30" s="74">
        <v>69632</v>
      </c>
      <c r="F30" s="33">
        <v>77892.7</v>
      </c>
      <c r="G30" s="33">
        <v>84793</v>
      </c>
      <c r="H30" s="33">
        <v>101819.8</v>
      </c>
      <c r="I30" s="75">
        <v>107833.5</v>
      </c>
      <c r="J30" s="75">
        <v>136781.2</v>
      </c>
      <c r="K30" s="75">
        <v>91631</v>
      </c>
      <c r="L30" s="75">
        <v>88744.2</v>
      </c>
      <c r="M30" s="140">
        <v>91760</v>
      </c>
      <c r="N30" s="140">
        <v>91860</v>
      </c>
      <c r="O30" s="140">
        <v>91860</v>
      </c>
    </row>
    <row r="31" spans="1:15" ht="14.25">
      <c r="A31" s="73" t="s">
        <v>133</v>
      </c>
      <c r="B31" s="70">
        <v>20</v>
      </c>
      <c r="C31" s="74">
        <v>70247</v>
      </c>
      <c r="D31" s="74">
        <v>61698</v>
      </c>
      <c r="E31" s="74">
        <v>116031</v>
      </c>
      <c r="F31" s="33">
        <v>155741.7</v>
      </c>
      <c r="G31" s="33">
        <v>53047</v>
      </c>
      <c r="H31" s="33">
        <v>109592.4</v>
      </c>
      <c r="I31" s="75">
        <v>172224.3</v>
      </c>
      <c r="J31" s="75">
        <v>159707.7</v>
      </c>
      <c r="K31" s="75">
        <v>85632</v>
      </c>
      <c r="L31" s="75">
        <v>125986.1</v>
      </c>
      <c r="M31" s="140">
        <f>185959+500+2000</f>
        <v>188459</v>
      </c>
      <c r="N31" s="140">
        <v>109408</v>
      </c>
      <c r="O31" s="140">
        <v>67338</v>
      </c>
    </row>
    <row r="32" spans="1:15" ht="14.25">
      <c r="A32" s="73" t="s">
        <v>134</v>
      </c>
      <c r="B32" s="70">
        <v>30</v>
      </c>
      <c r="C32" s="74">
        <v>126883</v>
      </c>
      <c r="D32" s="74">
        <v>128102</v>
      </c>
      <c r="E32" s="74">
        <v>132666</v>
      </c>
      <c r="F32" s="33">
        <v>143026.3</v>
      </c>
      <c r="G32" s="33">
        <v>144495</v>
      </c>
      <c r="H32" s="33">
        <v>155787.6</v>
      </c>
      <c r="I32" s="45">
        <v>167299.4</v>
      </c>
      <c r="J32" s="45">
        <v>197189.8</v>
      </c>
      <c r="K32" s="45">
        <v>109030</v>
      </c>
      <c r="L32" s="45">
        <v>106609.8</v>
      </c>
      <c r="M32" s="141">
        <f>108388.3+1700</f>
        <v>110088.3</v>
      </c>
      <c r="N32" s="141">
        <v>101283.3</v>
      </c>
      <c r="O32" s="141">
        <v>101383.3</v>
      </c>
    </row>
    <row r="33" spans="1:15" ht="14.25">
      <c r="A33" s="73" t="s">
        <v>55</v>
      </c>
      <c r="B33" s="70">
        <v>50</v>
      </c>
      <c r="C33" s="74">
        <v>102999</v>
      </c>
      <c r="D33" s="74">
        <v>109429</v>
      </c>
      <c r="E33" s="74">
        <v>112979</v>
      </c>
      <c r="F33" s="33">
        <v>114858.3</v>
      </c>
      <c r="G33" s="33">
        <v>128362</v>
      </c>
      <c r="H33" s="33">
        <v>126870.8</v>
      </c>
      <c r="I33" s="45">
        <v>134205</v>
      </c>
      <c r="J33" s="45">
        <v>145023.1</v>
      </c>
      <c r="K33" s="45">
        <v>141952</v>
      </c>
      <c r="L33" s="45">
        <v>17083</v>
      </c>
      <c r="M33" s="141">
        <v>13597</v>
      </c>
      <c r="N33" s="141">
        <v>13592</v>
      </c>
      <c r="O33" s="141">
        <v>13592</v>
      </c>
    </row>
    <row r="34" spans="1:15" ht="14.25">
      <c r="A34" s="73" t="s">
        <v>56</v>
      </c>
      <c r="B34" s="70">
        <v>60</v>
      </c>
      <c r="C34" s="76">
        <v>810</v>
      </c>
      <c r="D34" s="76">
        <v>901</v>
      </c>
      <c r="E34" s="76">
        <v>1157</v>
      </c>
      <c r="F34" s="33">
        <v>1049.7</v>
      </c>
      <c r="G34" s="33">
        <v>997</v>
      </c>
      <c r="H34" s="33">
        <v>1805.3</v>
      </c>
      <c r="I34" s="45">
        <v>931.1</v>
      </c>
      <c r="J34" s="45">
        <v>977.7</v>
      </c>
      <c r="K34" s="45">
        <v>757</v>
      </c>
      <c r="L34" s="45">
        <v>917.9</v>
      </c>
      <c r="M34" s="141">
        <v>657</v>
      </c>
      <c r="N34" s="141">
        <v>657</v>
      </c>
      <c r="O34" s="141">
        <v>657</v>
      </c>
    </row>
    <row r="35" spans="1:15" ht="14.25">
      <c r="A35" s="73" t="s">
        <v>57</v>
      </c>
      <c r="B35" s="70">
        <v>70</v>
      </c>
      <c r="C35" s="76">
        <v>0</v>
      </c>
      <c r="D35" s="76">
        <v>0</v>
      </c>
      <c r="E35" s="76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136">
        <v>0</v>
      </c>
      <c r="N35" s="136">
        <v>0</v>
      </c>
      <c r="O35" s="136">
        <v>0</v>
      </c>
    </row>
    <row r="36" spans="1:15" ht="14.25">
      <c r="A36" s="73" t="s">
        <v>135</v>
      </c>
      <c r="B36" s="70">
        <v>80</v>
      </c>
      <c r="C36" s="74">
        <v>11547</v>
      </c>
      <c r="D36" s="74">
        <v>11734</v>
      </c>
      <c r="E36" s="74">
        <v>12211</v>
      </c>
      <c r="F36" s="33">
        <v>14380.7</v>
      </c>
      <c r="G36" s="33">
        <v>12456</v>
      </c>
      <c r="H36" s="33">
        <v>16292.5</v>
      </c>
      <c r="I36" s="45">
        <v>22546.4</v>
      </c>
      <c r="J36" s="45">
        <v>21539.1</v>
      </c>
      <c r="K36" s="45">
        <v>18630</v>
      </c>
      <c r="L36" s="45">
        <v>19795</v>
      </c>
      <c r="M36" s="141">
        <v>20716</v>
      </c>
      <c r="N36" s="141">
        <v>21500</v>
      </c>
      <c r="O36" s="141">
        <v>21500</v>
      </c>
    </row>
    <row r="37" spans="1:15" ht="14.25">
      <c r="A37" s="73" t="s">
        <v>58</v>
      </c>
      <c r="B37" s="70">
        <v>90</v>
      </c>
      <c r="C37" s="74">
        <v>10662</v>
      </c>
      <c r="D37" s="74">
        <v>13632</v>
      </c>
      <c r="E37" s="74">
        <v>14257</v>
      </c>
      <c r="F37" s="33">
        <v>15717.7</v>
      </c>
      <c r="G37" s="33">
        <v>11141</v>
      </c>
      <c r="H37" s="33">
        <v>12350.7</v>
      </c>
      <c r="I37" s="45">
        <v>11771.6</v>
      </c>
      <c r="J37" s="45">
        <v>11150.8</v>
      </c>
      <c r="K37" s="45">
        <v>12311</v>
      </c>
      <c r="L37" s="45">
        <v>16286.3</v>
      </c>
      <c r="M37" s="141">
        <v>18862</v>
      </c>
      <c r="N37" s="141">
        <v>18122</v>
      </c>
      <c r="O37" s="141">
        <v>18672</v>
      </c>
    </row>
    <row r="38" spans="1:15" ht="14.25">
      <c r="A38" s="73" t="s">
        <v>136</v>
      </c>
      <c r="B38" s="70">
        <v>100</v>
      </c>
      <c r="C38" s="76">
        <v>0</v>
      </c>
      <c r="D38" s="76">
        <v>0</v>
      </c>
      <c r="E38" s="76">
        <v>0</v>
      </c>
      <c r="F38" s="33">
        <v>0</v>
      </c>
      <c r="G38" s="33">
        <v>496</v>
      </c>
      <c r="H38" s="33">
        <v>1244.3</v>
      </c>
      <c r="I38" s="45">
        <v>1248.4</v>
      </c>
      <c r="J38" s="45">
        <v>1564.2</v>
      </c>
      <c r="K38" s="45">
        <v>642</v>
      </c>
      <c r="L38" s="45">
        <v>5</v>
      </c>
      <c r="M38" s="141">
        <v>300</v>
      </c>
      <c r="N38" s="141">
        <v>300</v>
      </c>
      <c r="O38" s="141">
        <v>300</v>
      </c>
    </row>
    <row r="39" spans="1:15" ht="14.25">
      <c r="A39" s="73" t="s">
        <v>59</v>
      </c>
      <c r="B39" s="70">
        <v>110</v>
      </c>
      <c r="C39" s="74">
        <v>20639</v>
      </c>
      <c r="D39" s="74">
        <v>33065</v>
      </c>
      <c r="E39" s="207">
        <v>39041</v>
      </c>
      <c r="F39" s="33">
        <v>40377.2</v>
      </c>
      <c r="G39" s="33">
        <v>33910</v>
      </c>
      <c r="H39" s="33">
        <v>42720.3</v>
      </c>
      <c r="I39" s="45">
        <v>30026.6</v>
      </c>
      <c r="J39" s="45">
        <v>86256.3</v>
      </c>
      <c r="K39" s="45">
        <v>23059</v>
      </c>
      <c r="L39" s="45">
        <v>16847.4</v>
      </c>
      <c r="M39" s="141">
        <v>15321</v>
      </c>
      <c r="N39" s="141">
        <v>14941</v>
      </c>
      <c r="O39" s="141">
        <v>14431</v>
      </c>
    </row>
    <row r="40" spans="1:15" ht="14.25">
      <c r="A40" s="73" t="s">
        <v>137</v>
      </c>
      <c r="B40" s="70">
        <v>120</v>
      </c>
      <c r="C40" s="74">
        <v>25468</v>
      </c>
      <c r="D40" s="74">
        <v>28376</v>
      </c>
      <c r="E40" s="74">
        <v>44347</v>
      </c>
      <c r="F40" s="33">
        <v>63467.9</v>
      </c>
      <c r="G40" s="33">
        <v>29183</v>
      </c>
      <c r="H40" s="33">
        <v>32991</v>
      </c>
      <c r="I40" s="45">
        <v>53949.4</v>
      </c>
      <c r="J40" s="45">
        <v>14514.5</v>
      </c>
      <c r="K40" s="45">
        <v>19072</v>
      </c>
      <c r="L40" s="45">
        <v>23328.6</v>
      </c>
      <c r="M40" s="141">
        <v>32778.2</v>
      </c>
      <c r="N40" s="141">
        <v>21071</v>
      </c>
      <c r="O40" s="141">
        <v>21473</v>
      </c>
    </row>
    <row r="41" spans="1:15" ht="15.75" customHeight="1">
      <c r="A41" s="110" t="s">
        <v>24</v>
      </c>
      <c r="B41" s="70">
        <v>130</v>
      </c>
      <c r="C41" s="71">
        <v>0</v>
      </c>
      <c r="D41" s="71">
        <v>0</v>
      </c>
      <c r="E41" s="71">
        <v>0</v>
      </c>
      <c r="F41" s="77">
        <v>0</v>
      </c>
      <c r="G41" s="77">
        <v>0</v>
      </c>
      <c r="H41" s="77">
        <v>0</v>
      </c>
      <c r="I41" s="77">
        <v>0</v>
      </c>
      <c r="J41" s="77">
        <v>8135.9</v>
      </c>
      <c r="K41" s="77">
        <v>1208</v>
      </c>
      <c r="L41" s="77">
        <v>0</v>
      </c>
      <c r="M41" s="137">
        <v>0</v>
      </c>
      <c r="N41" s="137">
        <v>0</v>
      </c>
      <c r="O41" s="137">
        <v>0</v>
      </c>
    </row>
    <row r="42" spans="1:15" ht="19.5" customHeight="1">
      <c r="A42" s="172" t="s">
        <v>62</v>
      </c>
      <c r="B42" s="173"/>
      <c r="C42" s="138">
        <f aca="true" t="shared" si="1" ref="C42:N42">SUM(C30:C41)</f>
        <v>533427</v>
      </c>
      <c r="D42" s="138">
        <f t="shared" si="1"/>
        <v>556449</v>
      </c>
      <c r="E42" s="138">
        <f t="shared" si="1"/>
        <v>542321</v>
      </c>
      <c r="F42" s="138">
        <f t="shared" si="1"/>
        <v>626512.2000000001</v>
      </c>
      <c r="G42" s="138">
        <f t="shared" si="1"/>
        <v>498880</v>
      </c>
      <c r="H42" s="138">
        <f t="shared" si="1"/>
        <v>601474.7000000001</v>
      </c>
      <c r="I42" s="138">
        <f t="shared" si="1"/>
        <v>702035.7</v>
      </c>
      <c r="J42" s="138">
        <f t="shared" si="1"/>
        <v>782840.3</v>
      </c>
      <c r="K42" s="138">
        <f t="shared" si="1"/>
        <v>503924</v>
      </c>
      <c r="L42" s="138">
        <f t="shared" si="1"/>
        <v>415603.3</v>
      </c>
      <c r="M42" s="138">
        <f t="shared" si="1"/>
        <v>492538.5</v>
      </c>
      <c r="N42" s="138">
        <f t="shared" si="1"/>
        <v>392734.3</v>
      </c>
      <c r="O42" s="138">
        <f>SUM(O30:O41)</f>
        <v>351206.3</v>
      </c>
    </row>
    <row r="43" spans="1:15" ht="3.75" customHeight="1">
      <c r="A43" s="27"/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142"/>
      <c r="N43" s="142"/>
      <c r="O43" s="142"/>
    </row>
    <row r="44" spans="1:15" ht="18" customHeight="1">
      <c r="A44" s="111" t="s">
        <v>25</v>
      </c>
      <c r="B44" s="112"/>
      <c r="C44" s="113">
        <f aca="true" t="shared" si="2" ref="C44:M44">+C23-C42</f>
        <v>32834</v>
      </c>
      <c r="D44" s="113">
        <f t="shared" si="2"/>
        <v>59383</v>
      </c>
      <c r="E44" s="113">
        <f t="shared" si="2"/>
        <v>35493</v>
      </c>
      <c r="F44" s="113">
        <f t="shared" si="2"/>
        <v>-27632.900000000023</v>
      </c>
      <c r="G44" s="113">
        <f t="shared" si="2"/>
        <v>37814</v>
      </c>
      <c r="H44" s="113">
        <f t="shared" si="2"/>
        <v>-15078.400000000023</v>
      </c>
      <c r="I44" s="113">
        <f t="shared" si="2"/>
        <v>164900.70000000007</v>
      </c>
      <c r="J44" s="113">
        <f t="shared" si="2"/>
        <v>-127718.99999999988</v>
      </c>
      <c r="K44" s="113">
        <f t="shared" si="2"/>
        <v>38229</v>
      </c>
      <c r="L44" s="113">
        <f t="shared" si="2"/>
        <v>-3105.7000000000116</v>
      </c>
      <c r="M44" s="143">
        <f t="shared" si="2"/>
        <v>-57601.40000000002</v>
      </c>
      <c r="N44" s="143">
        <f>+N23-N42</f>
        <v>6260.799999999988</v>
      </c>
      <c r="O44" s="143">
        <f>+O23-O42</f>
        <v>-1891.2000000000116</v>
      </c>
    </row>
    <row r="45" spans="1:15" ht="23.25" customHeight="1" hidden="1">
      <c r="A45" s="19" t="s">
        <v>66</v>
      </c>
      <c r="B45" s="20"/>
      <c r="C45" s="21">
        <v>23820</v>
      </c>
      <c r="D45" s="21">
        <v>26185</v>
      </c>
      <c r="E45" s="21">
        <v>15422</v>
      </c>
      <c r="F45" s="21">
        <v>-8590</v>
      </c>
      <c r="G45" s="21">
        <f aca="true" t="shared" si="3" ref="G45:L45">+G44</f>
        <v>37814</v>
      </c>
      <c r="H45" s="21">
        <f t="shared" si="3"/>
        <v>-15078.400000000023</v>
      </c>
      <c r="I45" s="21">
        <f t="shared" si="3"/>
        <v>164900.70000000007</v>
      </c>
      <c r="J45" s="21">
        <f t="shared" si="3"/>
        <v>-127718.99999999988</v>
      </c>
      <c r="K45" s="21">
        <f t="shared" si="3"/>
        <v>38229</v>
      </c>
      <c r="L45" s="21">
        <f t="shared" si="3"/>
        <v>-3105.7000000000116</v>
      </c>
      <c r="M45" s="138">
        <f>+M44</f>
        <v>-57601.40000000002</v>
      </c>
      <c r="N45" s="138">
        <f>+N44</f>
        <v>6260.799999999988</v>
      </c>
      <c r="O45" s="138">
        <f>+O44</f>
        <v>-1891.2000000000116</v>
      </c>
    </row>
    <row r="46" spans="1:15" ht="18" customHeight="1">
      <c r="A46" s="111" t="s">
        <v>172</v>
      </c>
      <c r="B46" s="112"/>
      <c r="C46" s="113">
        <v>10000</v>
      </c>
      <c r="D46" s="113">
        <v>70000</v>
      </c>
      <c r="E46" s="113">
        <v>3379</v>
      </c>
      <c r="F46" s="113">
        <v>30200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43">
        <v>0</v>
      </c>
      <c r="N46" s="143">
        <v>0</v>
      </c>
      <c r="O46" s="143">
        <v>0</v>
      </c>
    </row>
    <row r="47" spans="1:15" ht="18" customHeight="1">
      <c r="A47" s="111" t="s">
        <v>173</v>
      </c>
      <c r="B47" s="112"/>
      <c r="C47" s="113">
        <v>-18957</v>
      </c>
      <c r="D47" s="113">
        <v>-91370</v>
      </c>
      <c r="E47" s="113">
        <v>-11769</v>
      </c>
      <c r="F47" s="113">
        <v>-17778</v>
      </c>
      <c r="G47" s="113">
        <v>-16901</v>
      </c>
      <c r="H47" s="113">
        <v>-14986</v>
      </c>
      <c r="I47" s="113">
        <v>-18280</v>
      </c>
      <c r="J47" s="113">
        <v>-18376.4</v>
      </c>
      <c r="K47" s="113">
        <v>-17805</v>
      </c>
      <c r="L47" s="113">
        <v>-17914</v>
      </c>
      <c r="M47" s="143">
        <v>-18032</v>
      </c>
      <c r="N47" s="143">
        <v>-14493</v>
      </c>
      <c r="O47" s="143">
        <v>-5040</v>
      </c>
    </row>
    <row r="48" spans="1:15" ht="18" customHeight="1">
      <c r="A48" s="111" t="s">
        <v>174</v>
      </c>
      <c r="B48" s="112"/>
      <c r="C48" s="113">
        <f aca="true" t="shared" si="4" ref="C48:J48">+C44+C46+C47</f>
        <v>23877</v>
      </c>
      <c r="D48" s="113">
        <f t="shared" si="4"/>
        <v>38013</v>
      </c>
      <c r="E48" s="113">
        <f t="shared" si="4"/>
        <v>27103</v>
      </c>
      <c r="F48" s="113">
        <f t="shared" si="4"/>
        <v>-15210.900000000023</v>
      </c>
      <c r="G48" s="113">
        <f t="shared" si="4"/>
        <v>20913</v>
      </c>
      <c r="H48" s="113">
        <f t="shared" si="4"/>
        <v>-30064.400000000023</v>
      </c>
      <c r="I48" s="113">
        <f t="shared" si="4"/>
        <v>146620.70000000007</v>
      </c>
      <c r="J48" s="113">
        <f t="shared" si="4"/>
        <v>-146095.39999999988</v>
      </c>
      <c r="K48" s="113">
        <f>+K44+K47-31.5</f>
        <v>20392.5</v>
      </c>
      <c r="L48" s="113">
        <f>+L44+L47</f>
        <v>-21019.70000000001</v>
      </c>
      <c r="M48" s="143">
        <f>+M44+M47</f>
        <v>-75633.40000000002</v>
      </c>
      <c r="N48" s="143">
        <f>+N44+N47</f>
        <v>-8232.200000000012</v>
      </c>
      <c r="O48" s="143">
        <f>+O44+O47</f>
        <v>-6931.200000000012</v>
      </c>
    </row>
    <row r="49" spans="1:15" ht="6.75" customHeight="1">
      <c r="A49" s="22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.75" hidden="1">
      <c r="A50" s="2" t="s">
        <v>67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8" hidden="1">
      <c r="A51" s="25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" hidden="1">
      <c r="A52" s="14" t="s">
        <v>52</v>
      </c>
      <c r="B52" s="6"/>
      <c r="C52" s="6" t="s">
        <v>53</v>
      </c>
      <c r="D52" s="6" t="s">
        <v>53</v>
      </c>
      <c r="E52" s="6" t="s">
        <v>53</v>
      </c>
      <c r="F52" s="6" t="s">
        <v>53</v>
      </c>
      <c r="G52" s="6" t="s">
        <v>53</v>
      </c>
      <c r="H52" s="6" t="s">
        <v>53</v>
      </c>
      <c r="I52" s="6" t="s">
        <v>53</v>
      </c>
      <c r="J52" s="6" t="s">
        <v>53</v>
      </c>
      <c r="K52" s="6" t="s">
        <v>53</v>
      </c>
      <c r="L52" s="6" t="s">
        <v>53</v>
      </c>
      <c r="M52" s="6" t="s">
        <v>53</v>
      </c>
      <c r="N52" s="6" t="s">
        <v>53</v>
      </c>
      <c r="O52" s="6" t="s">
        <v>53</v>
      </c>
    </row>
    <row r="53" spans="1:15" ht="12.75" hidden="1">
      <c r="A53" s="16"/>
      <c r="B53" s="26"/>
      <c r="C53" s="26">
        <v>2003</v>
      </c>
      <c r="D53" s="26">
        <v>2004</v>
      </c>
      <c r="E53" s="26">
        <v>2005</v>
      </c>
      <c r="F53" s="26">
        <v>2006</v>
      </c>
      <c r="G53" s="26">
        <v>2007</v>
      </c>
      <c r="H53" s="26">
        <v>2008</v>
      </c>
      <c r="I53" s="26">
        <v>2009</v>
      </c>
      <c r="J53" s="26">
        <v>2010</v>
      </c>
      <c r="K53" s="26">
        <v>2010</v>
      </c>
      <c r="L53" s="26">
        <v>2010</v>
      </c>
      <c r="M53" s="26">
        <v>2010</v>
      </c>
      <c r="N53" s="26">
        <v>2010</v>
      </c>
      <c r="O53" s="26">
        <v>2010</v>
      </c>
    </row>
    <row r="54" spans="1:15" ht="20.25" customHeight="1" hidden="1">
      <c r="A54" s="27" t="s">
        <v>129</v>
      </c>
      <c r="B54" s="28"/>
      <c r="C54" s="29">
        <v>207876</v>
      </c>
      <c r="D54" s="29">
        <v>235232</v>
      </c>
      <c r="E54" s="29">
        <v>265081</v>
      </c>
      <c r="F54" s="29">
        <v>267477.3</v>
      </c>
      <c r="G54" s="29">
        <v>274850</v>
      </c>
      <c r="H54" s="30">
        <v>284782</v>
      </c>
      <c r="I54" s="30">
        <v>271903</v>
      </c>
      <c r="J54" s="30">
        <v>277903</v>
      </c>
      <c r="K54" s="30">
        <v>277903</v>
      </c>
      <c r="L54" s="30">
        <v>277903</v>
      </c>
      <c r="M54" s="30">
        <v>277903</v>
      </c>
      <c r="N54" s="30">
        <v>277903</v>
      </c>
      <c r="O54" s="30">
        <v>277903</v>
      </c>
    </row>
    <row r="55" spans="1:15" ht="18" customHeight="1" hidden="1">
      <c r="A55" s="31" t="s">
        <v>68</v>
      </c>
      <c r="B55" s="31"/>
      <c r="C55" s="32">
        <v>49553</v>
      </c>
      <c r="D55" s="32">
        <v>62443</v>
      </c>
      <c r="E55" s="33">
        <v>70020</v>
      </c>
      <c r="F55" s="33">
        <v>65413</v>
      </c>
      <c r="G55" s="33">
        <v>60495</v>
      </c>
      <c r="H55" s="33">
        <v>66325</v>
      </c>
      <c r="I55" s="33">
        <v>58487</v>
      </c>
      <c r="J55" s="33">
        <v>58525</v>
      </c>
      <c r="K55" s="33">
        <v>58525</v>
      </c>
      <c r="L55" s="33">
        <v>58525</v>
      </c>
      <c r="M55" s="33">
        <v>58525</v>
      </c>
      <c r="N55" s="33">
        <v>58525</v>
      </c>
      <c r="O55" s="33">
        <v>58525</v>
      </c>
    </row>
    <row r="56" spans="1:15" ht="17.25" customHeight="1" hidden="1">
      <c r="A56" s="31" t="s">
        <v>69</v>
      </c>
      <c r="B56" s="31"/>
      <c r="C56" s="32">
        <v>15914</v>
      </c>
      <c r="D56" s="32">
        <v>39409</v>
      </c>
      <c r="E56" s="33">
        <v>37208</v>
      </c>
      <c r="F56" s="33">
        <v>29802.2</v>
      </c>
      <c r="G56" s="33">
        <v>4316</v>
      </c>
      <c r="H56" s="33">
        <v>41250</v>
      </c>
      <c r="I56" s="33">
        <v>53500</v>
      </c>
      <c r="J56" s="33">
        <v>47700</v>
      </c>
      <c r="K56" s="33">
        <v>47700</v>
      </c>
      <c r="L56" s="33">
        <v>47700</v>
      </c>
      <c r="M56" s="33">
        <v>47700</v>
      </c>
      <c r="N56" s="33">
        <v>47700</v>
      </c>
      <c r="O56" s="33">
        <v>47700</v>
      </c>
    </row>
    <row r="57" spans="1:15" ht="17.25" customHeight="1" hidden="1">
      <c r="A57" s="31" t="s">
        <v>130</v>
      </c>
      <c r="B57" s="31"/>
      <c r="C57" s="32">
        <v>292918</v>
      </c>
      <c r="D57" s="32">
        <v>278748</v>
      </c>
      <c r="E57" s="33">
        <v>205505</v>
      </c>
      <c r="F57" s="33">
        <v>236186.7</v>
      </c>
      <c r="G57" s="33">
        <v>197033</v>
      </c>
      <c r="H57" s="33">
        <v>217442.4</v>
      </c>
      <c r="I57" s="33">
        <v>216371.4</v>
      </c>
      <c r="J57" s="33">
        <v>216321.4</v>
      </c>
      <c r="K57" s="33">
        <v>216321.4</v>
      </c>
      <c r="L57" s="33">
        <v>216321.4</v>
      </c>
      <c r="M57" s="33">
        <v>216321.4</v>
      </c>
      <c r="N57" s="33">
        <v>216321.4</v>
      </c>
      <c r="O57" s="33">
        <v>216321.4</v>
      </c>
    </row>
    <row r="58" spans="1:15" ht="21.75" customHeight="1" hidden="1">
      <c r="A58" s="34" t="s">
        <v>70</v>
      </c>
      <c r="B58" s="31"/>
      <c r="C58" s="35">
        <f aca="true" t="shared" si="5" ref="C58:L58">SUM(C54:C57)</f>
        <v>566261</v>
      </c>
      <c r="D58" s="35">
        <f t="shared" si="5"/>
        <v>615832</v>
      </c>
      <c r="E58" s="35">
        <f t="shared" si="5"/>
        <v>577814</v>
      </c>
      <c r="F58" s="35">
        <f t="shared" si="5"/>
        <v>598879.2</v>
      </c>
      <c r="G58" s="35">
        <f t="shared" si="5"/>
        <v>536694</v>
      </c>
      <c r="H58" s="35">
        <f t="shared" si="5"/>
        <v>609799.4</v>
      </c>
      <c r="I58" s="35">
        <f t="shared" si="5"/>
        <v>600261.4</v>
      </c>
      <c r="J58" s="35">
        <f t="shared" si="5"/>
        <v>600449.4</v>
      </c>
      <c r="K58" s="35">
        <f t="shared" si="5"/>
        <v>600449.4</v>
      </c>
      <c r="L58" s="35">
        <f t="shared" si="5"/>
        <v>600449.4</v>
      </c>
      <c r="M58" s="35">
        <f>SUM(M54:M57)</f>
        <v>600449.4</v>
      </c>
      <c r="N58" s="35">
        <f>SUM(N54:N57)</f>
        <v>600449.4</v>
      </c>
      <c r="O58" s="35">
        <f>SUM(O54:O57)</f>
        <v>600449.4</v>
      </c>
    </row>
    <row r="59" ht="12.75" hidden="1"/>
    <row r="60" spans="1:15" ht="15.75" hidden="1">
      <c r="A60" s="2" t="s">
        <v>71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2" customHeight="1" hidden="1">
      <c r="A61" s="25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5" hidden="1">
      <c r="A62" s="14" t="s">
        <v>61</v>
      </c>
      <c r="B62" s="6"/>
      <c r="C62" s="6" t="s">
        <v>53</v>
      </c>
      <c r="D62" s="6" t="s">
        <v>53</v>
      </c>
      <c r="E62" s="6" t="s">
        <v>53</v>
      </c>
      <c r="F62" s="6" t="s">
        <v>53</v>
      </c>
      <c r="G62" s="6" t="s">
        <v>53</v>
      </c>
      <c r="H62" s="6" t="s">
        <v>53</v>
      </c>
      <c r="I62" s="6" t="s">
        <v>53</v>
      </c>
      <c r="J62" s="6" t="s">
        <v>53</v>
      </c>
      <c r="K62" s="6" t="s">
        <v>53</v>
      </c>
      <c r="L62" s="6" t="s">
        <v>53</v>
      </c>
      <c r="M62" s="6" t="s">
        <v>53</v>
      </c>
      <c r="N62" s="6" t="s">
        <v>53</v>
      </c>
      <c r="O62" s="6" t="s">
        <v>53</v>
      </c>
    </row>
    <row r="63" spans="1:15" ht="12.75" hidden="1">
      <c r="A63" s="16"/>
      <c r="B63" s="26"/>
      <c r="C63" s="26">
        <v>2003</v>
      </c>
      <c r="D63" s="26">
        <v>2004</v>
      </c>
      <c r="E63" s="26">
        <v>2005</v>
      </c>
      <c r="F63" s="26">
        <v>2006</v>
      </c>
      <c r="G63" s="26">
        <v>2007</v>
      </c>
      <c r="H63" s="26">
        <v>2008</v>
      </c>
      <c r="I63" s="26">
        <v>2009</v>
      </c>
      <c r="J63" s="26">
        <v>2010</v>
      </c>
      <c r="K63" s="26">
        <v>2010</v>
      </c>
      <c r="L63" s="26">
        <v>2010</v>
      </c>
      <c r="M63" s="26">
        <v>2010</v>
      </c>
      <c r="N63" s="26">
        <v>2010</v>
      </c>
      <c r="O63" s="26">
        <v>2010</v>
      </c>
    </row>
    <row r="64" spans="1:15" ht="20.25" customHeight="1" hidden="1">
      <c r="A64" s="27" t="s">
        <v>72</v>
      </c>
      <c r="B64" s="28"/>
      <c r="C64" s="29">
        <v>456422</v>
      </c>
      <c r="D64" s="29">
        <v>485623</v>
      </c>
      <c r="E64" s="29">
        <v>421504</v>
      </c>
      <c r="F64" s="29">
        <v>445699</v>
      </c>
      <c r="G64" s="29">
        <v>449027</v>
      </c>
      <c r="H64" s="29">
        <v>508437</v>
      </c>
      <c r="I64" s="29">
        <v>502563</v>
      </c>
      <c r="J64" s="29">
        <v>512780</v>
      </c>
      <c r="K64" s="29">
        <v>512780</v>
      </c>
      <c r="L64" s="29">
        <v>512780</v>
      </c>
      <c r="M64" s="29">
        <v>512780</v>
      </c>
      <c r="N64" s="29">
        <v>512780</v>
      </c>
      <c r="O64" s="29">
        <v>512780</v>
      </c>
    </row>
    <row r="65" spans="1:15" ht="17.25" customHeight="1" hidden="1">
      <c r="A65" s="31" t="s">
        <v>131</v>
      </c>
      <c r="B65" s="31"/>
      <c r="C65" s="32">
        <v>77005</v>
      </c>
      <c r="D65" s="32">
        <v>70826</v>
      </c>
      <c r="E65" s="33">
        <v>120817</v>
      </c>
      <c r="F65" s="33">
        <v>180812</v>
      </c>
      <c r="G65" s="33">
        <v>49853</v>
      </c>
      <c r="H65" s="33">
        <v>86376</v>
      </c>
      <c r="I65" s="33">
        <v>79418</v>
      </c>
      <c r="J65" s="33">
        <v>69291</v>
      </c>
      <c r="K65" s="33">
        <v>69291</v>
      </c>
      <c r="L65" s="33">
        <v>69291</v>
      </c>
      <c r="M65" s="33">
        <v>69291</v>
      </c>
      <c r="N65" s="33">
        <v>69291</v>
      </c>
      <c r="O65" s="33">
        <v>69291</v>
      </c>
    </row>
    <row r="66" spans="1:15" ht="21.75" customHeight="1" hidden="1">
      <c r="A66" s="34" t="s">
        <v>73</v>
      </c>
      <c r="B66" s="31"/>
      <c r="C66" s="35">
        <f aca="true" t="shared" si="6" ref="C66:L66">SUM(C64:C65)</f>
        <v>533427</v>
      </c>
      <c r="D66" s="35">
        <f t="shared" si="6"/>
        <v>556449</v>
      </c>
      <c r="E66" s="35">
        <f t="shared" si="6"/>
        <v>542321</v>
      </c>
      <c r="F66" s="35">
        <f t="shared" si="6"/>
        <v>626511</v>
      </c>
      <c r="G66" s="35">
        <f t="shared" si="6"/>
        <v>498880</v>
      </c>
      <c r="H66" s="35">
        <f t="shared" si="6"/>
        <v>594813</v>
      </c>
      <c r="I66" s="35">
        <f t="shared" si="6"/>
        <v>581981</v>
      </c>
      <c r="J66" s="35">
        <f t="shared" si="6"/>
        <v>582071</v>
      </c>
      <c r="K66" s="35">
        <f t="shared" si="6"/>
        <v>582071</v>
      </c>
      <c r="L66" s="35">
        <f t="shared" si="6"/>
        <v>582071</v>
      </c>
      <c r="M66" s="35">
        <f>SUM(M64:M65)</f>
        <v>582071</v>
      </c>
      <c r="N66" s="35">
        <f>SUM(N64:N65)</f>
        <v>582071</v>
      </c>
      <c r="O66" s="35">
        <f>SUM(O64:O65)</f>
        <v>582071</v>
      </c>
    </row>
    <row r="67" ht="19.5" customHeight="1" hidden="1"/>
    <row r="68" ht="24" customHeight="1" hidden="1">
      <c r="A68" s="4" t="s">
        <v>74</v>
      </c>
    </row>
    <row r="69" spans="1:15" ht="15.75" customHeight="1" hidden="1">
      <c r="A69" s="14"/>
      <c r="B69" s="6"/>
      <c r="C69" s="6" t="s">
        <v>53</v>
      </c>
      <c r="D69" s="6" t="s">
        <v>53</v>
      </c>
      <c r="E69" s="6" t="s">
        <v>53</v>
      </c>
      <c r="F69" s="6" t="s">
        <v>53</v>
      </c>
      <c r="G69" s="6" t="s">
        <v>53</v>
      </c>
      <c r="H69" s="6" t="s">
        <v>53</v>
      </c>
      <c r="I69" s="6" t="s">
        <v>53</v>
      </c>
      <c r="J69" s="6" t="s">
        <v>53</v>
      </c>
      <c r="K69" s="6" t="s">
        <v>53</v>
      </c>
      <c r="L69" s="6" t="s">
        <v>53</v>
      </c>
      <c r="M69" s="6" t="s">
        <v>53</v>
      </c>
      <c r="N69" s="6" t="s">
        <v>53</v>
      </c>
      <c r="O69" s="6" t="s">
        <v>53</v>
      </c>
    </row>
    <row r="70" spans="1:15" ht="12" customHeight="1" hidden="1">
      <c r="A70" s="16"/>
      <c r="B70" s="26"/>
      <c r="C70" s="26">
        <v>2003</v>
      </c>
      <c r="D70" s="26">
        <v>2004</v>
      </c>
      <c r="E70" s="26">
        <v>2005</v>
      </c>
      <c r="F70" s="26">
        <v>2006</v>
      </c>
      <c r="G70" s="26">
        <v>2007</v>
      </c>
      <c r="H70" s="26">
        <v>2008</v>
      </c>
      <c r="I70" s="26">
        <v>2009</v>
      </c>
      <c r="J70" s="26">
        <v>2010</v>
      </c>
      <c r="K70" s="26">
        <v>2010</v>
      </c>
      <c r="L70" s="26">
        <v>2010</v>
      </c>
      <c r="M70" s="26">
        <v>2010</v>
      </c>
      <c r="N70" s="26">
        <v>2010</v>
      </c>
      <c r="O70" s="26">
        <v>2010</v>
      </c>
    </row>
    <row r="71" spans="1:15" ht="16.5" customHeight="1" hidden="1">
      <c r="A71" s="1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ht="20.25" customHeight="1" hidden="1">
      <c r="A72" s="31" t="s">
        <v>75</v>
      </c>
      <c r="B72" s="36"/>
      <c r="C72" s="32">
        <v>53758</v>
      </c>
      <c r="D72" s="32">
        <v>65409</v>
      </c>
      <c r="E72" s="32">
        <v>97437</v>
      </c>
      <c r="F72" s="32">
        <v>131563</v>
      </c>
      <c r="G72" s="32">
        <v>12316</v>
      </c>
      <c r="H72" s="32">
        <v>41250</v>
      </c>
      <c r="I72" s="32">
        <v>53500</v>
      </c>
      <c r="J72" s="32">
        <v>47700</v>
      </c>
      <c r="K72" s="32">
        <v>47700</v>
      </c>
      <c r="L72" s="32">
        <v>47700</v>
      </c>
      <c r="M72" s="32">
        <v>47700</v>
      </c>
      <c r="N72" s="32">
        <v>47700</v>
      </c>
      <c r="O72" s="32">
        <v>47700</v>
      </c>
    </row>
    <row r="73" spans="1:15" ht="18.75" customHeight="1" hidden="1">
      <c r="A73" s="31" t="s">
        <v>76</v>
      </c>
      <c r="B73" s="36"/>
      <c r="C73" s="32">
        <v>37844</v>
      </c>
      <c r="D73" s="32">
        <v>26000</v>
      </c>
      <c r="E73" s="32">
        <v>56850</v>
      </c>
      <c r="F73" s="32">
        <v>71561</v>
      </c>
      <c r="G73" s="32">
        <v>8000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</row>
    <row r="74" spans="1:15" ht="18.75" customHeight="1" hidden="1">
      <c r="A74" s="31" t="s">
        <v>77</v>
      </c>
      <c r="B74" s="36"/>
      <c r="C74" s="32">
        <v>0</v>
      </c>
      <c r="D74" s="32">
        <v>0</v>
      </c>
      <c r="E74" s="32">
        <v>3379</v>
      </c>
      <c r="F74" s="32">
        <v>30200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</row>
    <row r="75" spans="1:15" ht="22.5" customHeight="1" hidden="1">
      <c r="A75" s="31" t="s">
        <v>78</v>
      </c>
      <c r="B75" s="31"/>
      <c r="C75" s="32">
        <v>95962</v>
      </c>
      <c r="D75" s="32">
        <v>92195</v>
      </c>
      <c r="E75" s="33">
        <v>132585</v>
      </c>
      <c r="F75" s="33">
        <v>198590</v>
      </c>
      <c r="G75" s="33">
        <v>66677</v>
      </c>
      <c r="H75" s="33">
        <v>101362</v>
      </c>
      <c r="I75" s="33">
        <v>97698</v>
      </c>
      <c r="J75" s="33">
        <v>87669</v>
      </c>
      <c r="K75" s="33">
        <v>87669</v>
      </c>
      <c r="L75" s="33">
        <v>87669</v>
      </c>
      <c r="M75" s="33">
        <v>87669</v>
      </c>
      <c r="N75" s="33">
        <v>87669</v>
      </c>
      <c r="O75" s="33">
        <v>87669</v>
      </c>
    </row>
    <row r="76" spans="1:15" ht="18.75" customHeight="1" hidden="1">
      <c r="A76" s="31" t="s">
        <v>79</v>
      </c>
      <c r="B76" s="36"/>
      <c r="C76" s="32">
        <v>18957</v>
      </c>
      <c r="D76" s="32">
        <v>21369</v>
      </c>
      <c r="E76" s="32">
        <v>11768</v>
      </c>
      <c r="F76" s="37">
        <v>17778</v>
      </c>
      <c r="G76" s="38">
        <v>16824</v>
      </c>
      <c r="H76" s="33">
        <v>14986</v>
      </c>
      <c r="I76" s="33">
        <v>18280</v>
      </c>
      <c r="J76" s="33">
        <v>18378</v>
      </c>
      <c r="K76" s="33">
        <v>18378</v>
      </c>
      <c r="L76" s="33">
        <v>18378</v>
      </c>
      <c r="M76" s="33">
        <v>18378</v>
      </c>
      <c r="N76" s="33">
        <v>18378</v>
      </c>
      <c r="O76" s="33">
        <v>18378</v>
      </c>
    </row>
    <row r="77" ht="12.75" hidden="1"/>
    <row r="78" ht="14.25" hidden="1">
      <c r="A78" s="39" t="s">
        <v>80</v>
      </c>
    </row>
    <row r="79" ht="12.75" hidden="1">
      <c r="A79" s="3" t="s">
        <v>39</v>
      </c>
    </row>
    <row r="80" ht="12.75" hidden="1">
      <c r="B80" s="3" t="s">
        <v>40</v>
      </c>
    </row>
    <row r="81" spans="1:15" ht="15.75">
      <c r="A81" s="2" t="s">
        <v>67</v>
      </c>
      <c r="B81" s="23"/>
      <c r="C81" s="24"/>
      <c r="D81" s="24"/>
      <c r="E81" s="24"/>
      <c r="F81" s="24"/>
      <c r="G81" s="24"/>
      <c r="H81" s="24"/>
      <c r="I81" s="24"/>
      <c r="J81" s="24"/>
      <c r="L81" s="40"/>
      <c r="M81" s="40"/>
      <c r="N81" s="40"/>
      <c r="O81" s="40" t="s">
        <v>124</v>
      </c>
    </row>
    <row r="82" spans="1:10" ht="4.5" customHeight="1">
      <c r="A82" s="25"/>
      <c r="B82" s="23"/>
      <c r="C82" s="24"/>
      <c r="D82" s="24"/>
      <c r="E82" s="24"/>
      <c r="F82" s="24"/>
      <c r="G82" s="24"/>
      <c r="H82" s="24"/>
      <c r="I82" s="24"/>
      <c r="J82" s="24"/>
    </row>
    <row r="83" spans="1:15" ht="15">
      <c r="A83" s="14" t="s">
        <v>52</v>
      </c>
      <c r="B83" s="6"/>
      <c r="C83" s="15" t="s">
        <v>127</v>
      </c>
      <c r="D83" s="15" t="s">
        <v>127</v>
      </c>
      <c r="E83" s="15" t="s">
        <v>127</v>
      </c>
      <c r="F83" s="15" t="s">
        <v>127</v>
      </c>
      <c r="G83" s="15" t="s">
        <v>127</v>
      </c>
      <c r="H83" s="15" t="s">
        <v>127</v>
      </c>
      <c r="I83" s="15" t="s">
        <v>127</v>
      </c>
      <c r="J83" s="15" t="s">
        <v>127</v>
      </c>
      <c r="K83" s="15" t="s">
        <v>127</v>
      </c>
      <c r="L83" s="15" t="s">
        <v>156</v>
      </c>
      <c r="M83" s="132" t="s">
        <v>132</v>
      </c>
      <c r="N83" s="132" t="s">
        <v>132</v>
      </c>
      <c r="O83" s="132" t="s">
        <v>132</v>
      </c>
    </row>
    <row r="84" spans="1:15" ht="12.75">
      <c r="A84" s="16"/>
      <c r="B84" s="26"/>
      <c r="C84" s="17">
        <v>2003</v>
      </c>
      <c r="D84" s="17">
        <v>2004</v>
      </c>
      <c r="E84" s="17">
        <v>2005</v>
      </c>
      <c r="F84" s="17">
        <v>2006</v>
      </c>
      <c r="G84" s="17">
        <v>2007</v>
      </c>
      <c r="H84" s="17">
        <v>2008</v>
      </c>
      <c r="I84" s="26">
        <v>2009</v>
      </c>
      <c r="J84" s="17">
        <v>2010</v>
      </c>
      <c r="K84" s="17">
        <v>2011</v>
      </c>
      <c r="L84" s="17">
        <v>2012</v>
      </c>
      <c r="M84" s="133">
        <v>2013</v>
      </c>
      <c r="N84" s="133">
        <v>2014</v>
      </c>
      <c r="O84" s="133">
        <v>2015</v>
      </c>
    </row>
    <row r="85" spans="1:15" ht="21" customHeight="1">
      <c r="A85" s="162" t="s">
        <v>169</v>
      </c>
      <c r="B85" s="163"/>
      <c r="C85" s="164">
        <v>207876</v>
      </c>
      <c r="D85" s="164">
        <v>235232</v>
      </c>
      <c r="E85" s="164">
        <v>265081</v>
      </c>
      <c r="F85" s="164">
        <v>267477.3</v>
      </c>
      <c r="G85" s="164">
        <v>274850</v>
      </c>
      <c r="H85" s="144">
        <v>302258.3</v>
      </c>
      <c r="I85" s="144">
        <v>253056.6</v>
      </c>
      <c r="J85" s="144">
        <v>321361.1</v>
      </c>
      <c r="K85" s="144">
        <v>257291</v>
      </c>
      <c r="L85" s="144">
        <v>260219.7</v>
      </c>
      <c r="M85" s="144">
        <f>278051+500</f>
        <v>278551</v>
      </c>
      <c r="N85" s="144">
        <v>276051</v>
      </c>
      <c r="O85" s="144">
        <v>261051</v>
      </c>
    </row>
    <row r="86" spans="1:15" s="60" customFormat="1" ht="18.75" customHeight="1">
      <c r="A86" s="191" t="s">
        <v>178</v>
      </c>
      <c r="B86" s="192"/>
      <c r="C86" s="208">
        <v>163003</v>
      </c>
      <c r="D86" s="208">
        <v>175917</v>
      </c>
      <c r="E86" s="208">
        <v>195069</v>
      </c>
      <c r="F86" s="208">
        <v>192662</v>
      </c>
      <c r="G86" s="208">
        <v>200988</v>
      </c>
      <c r="H86" s="46">
        <v>221226</v>
      </c>
      <c r="I86" s="46">
        <v>189625</v>
      </c>
      <c r="J86" s="46">
        <v>197201</v>
      </c>
      <c r="K86" s="46">
        <v>189248</v>
      </c>
      <c r="L86" s="46">
        <v>193200</v>
      </c>
      <c r="M86" s="146">
        <v>205700</v>
      </c>
      <c r="N86" s="146">
        <v>205700</v>
      </c>
      <c r="O86" s="146">
        <v>204700</v>
      </c>
    </row>
    <row r="87" spans="1:15" ht="18.75" customHeight="1">
      <c r="A87" s="34" t="s">
        <v>176</v>
      </c>
      <c r="B87" s="68"/>
      <c r="C87" s="208">
        <v>40382</v>
      </c>
      <c r="D87" s="208">
        <v>41030</v>
      </c>
      <c r="E87" s="208">
        <v>46837</v>
      </c>
      <c r="F87" s="208">
        <v>45104</v>
      </c>
      <c r="G87" s="208">
        <v>48435</v>
      </c>
      <c r="H87" s="46">
        <v>47310</v>
      </c>
      <c r="I87" s="46">
        <v>44610</v>
      </c>
      <c r="J87" s="46">
        <v>42621</v>
      </c>
      <c r="K87" s="46">
        <v>44007</v>
      </c>
      <c r="L87" s="46">
        <v>44000</v>
      </c>
      <c r="M87" s="146">
        <v>48000</v>
      </c>
      <c r="N87" s="146">
        <v>48000</v>
      </c>
      <c r="O87" s="146">
        <v>48000</v>
      </c>
    </row>
    <row r="88" spans="1:15" s="60" customFormat="1" ht="18.75" customHeight="1">
      <c r="A88" s="191" t="s">
        <v>175</v>
      </c>
      <c r="B88" s="192"/>
      <c r="C88" s="208">
        <v>18719</v>
      </c>
      <c r="D88" s="208">
        <v>22206</v>
      </c>
      <c r="E88" s="208">
        <v>20128</v>
      </c>
      <c r="F88" s="208">
        <v>15111</v>
      </c>
      <c r="G88" s="208">
        <v>16338</v>
      </c>
      <c r="H88" s="46">
        <v>17800</v>
      </c>
      <c r="I88" s="46">
        <v>9209</v>
      </c>
      <c r="J88" s="46">
        <v>12300</v>
      </c>
      <c r="K88" s="46">
        <v>8960</v>
      </c>
      <c r="L88" s="46">
        <v>7500</v>
      </c>
      <c r="M88" s="146">
        <v>6000</v>
      </c>
      <c r="N88" s="146">
        <v>6000</v>
      </c>
      <c r="O88" s="146">
        <v>5500</v>
      </c>
    </row>
    <row r="89" spans="1:15" s="60" customFormat="1" ht="18.75" customHeight="1">
      <c r="A89" s="191" t="s">
        <v>177</v>
      </c>
      <c r="B89" s="192"/>
      <c r="C89" s="208">
        <v>2369</v>
      </c>
      <c r="D89" s="208">
        <v>3633</v>
      </c>
      <c r="E89" s="208">
        <v>2367</v>
      </c>
      <c r="F89" s="208">
        <v>2645</v>
      </c>
      <c r="G89" s="208">
        <v>3000</v>
      </c>
      <c r="H89" s="46">
        <v>3737</v>
      </c>
      <c r="I89" s="46">
        <v>3628</v>
      </c>
      <c r="J89" s="46">
        <v>3634</v>
      </c>
      <c r="K89" s="46">
        <v>3926</v>
      </c>
      <c r="L89" s="46">
        <v>4200</v>
      </c>
      <c r="M89" s="146">
        <v>4700</v>
      </c>
      <c r="N89" s="146">
        <v>4700</v>
      </c>
      <c r="O89" s="146">
        <v>4700</v>
      </c>
    </row>
    <row r="90" spans="1:15" s="60" customFormat="1" ht="18.75" customHeight="1">
      <c r="A90" s="191" t="s">
        <v>179</v>
      </c>
      <c r="B90" s="192"/>
      <c r="C90" s="208">
        <v>37096</v>
      </c>
      <c r="D90" s="208">
        <v>44937</v>
      </c>
      <c r="E90" s="208">
        <v>48349</v>
      </c>
      <c r="F90" s="208">
        <v>50185</v>
      </c>
      <c r="G90" s="208">
        <v>55001</v>
      </c>
      <c r="H90" s="46">
        <v>64852</v>
      </c>
      <c r="I90" s="46">
        <v>41222</v>
      </c>
      <c r="J90" s="46">
        <v>42979</v>
      </c>
      <c r="K90" s="46">
        <v>43381</v>
      </c>
      <c r="L90" s="46">
        <v>44500</v>
      </c>
      <c r="M90" s="146">
        <v>45000</v>
      </c>
      <c r="N90" s="146">
        <v>45000</v>
      </c>
      <c r="O90" s="146">
        <v>44000</v>
      </c>
    </row>
    <row r="91" spans="1:15" s="60" customFormat="1" ht="18.75" customHeight="1">
      <c r="A91" s="191" t="s">
        <v>180</v>
      </c>
      <c r="B91" s="192"/>
      <c r="C91" s="208">
        <v>5252</v>
      </c>
      <c r="D91" s="208">
        <v>14972</v>
      </c>
      <c r="E91" s="208">
        <v>23808</v>
      </c>
      <c r="F91" s="208">
        <v>24584</v>
      </c>
      <c r="G91" s="208">
        <v>19405</v>
      </c>
      <c r="H91" s="46">
        <v>26418</v>
      </c>
      <c r="I91" s="46">
        <v>14770</v>
      </c>
      <c r="J91" s="46">
        <v>72131</v>
      </c>
      <c r="K91" s="46">
        <v>14174</v>
      </c>
      <c r="L91" s="46">
        <v>8043</v>
      </c>
      <c r="M91" s="146">
        <v>10000</v>
      </c>
      <c r="N91" s="146">
        <v>10000</v>
      </c>
      <c r="O91" s="146">
        <v>10000</v>
      </c>
    </row>
    <row r="92" spans="1:15" s="60" customFormat="1" ht="18.75" customHeight="1">
      <c r="A92" s="191" t="s">
        <v>181</v>
      </c>
      <c r="B92" s="192"/>
      <c r="C92" s="208">
        <v>64481</v>
      </c>
      <c r="D92" s="208">
        <v>64152</v>
      </c>
      <c r="E92" s="208">
        <v>77388</v>
      </c>
      <c r="F92" s="208">
        <v>79617</v>
      </c>
      <c r="G92" s="208">
        <v>78215</v>
      </c>
      <c r="H92" s="209">
        <v>87527</v>
      </c>
      <c r="I92" s="46">
        <v>90956</v>
      </c>
      <c r="J92" s="46">
        <v>95668</v>
      </c>
      <c r="K92" s="46">
        <v>88974</v>
      </c>
      <c r="L92" s="46">
        <v>93000</v>
      </c>
      <c r="M92" s="146">
        <v>102000</v>
      </c>
      <c r="N92" s="146">
        <v>102000</v>
      </c>
      <c r="O92" s="146">
        <v>103000</v>
      </c>
    </row>
    <row r="93" spans="1:15" ht="14.25">
      <c r="A93" s="191" t="s">
        <v>182</v>
      </c>
      <c r="B93" s="192"/>
      <c r="C93" s="208">
        <v>13885</v>
      </c>
      <c r="D93" s="208">
        <v>15707</v>
      </c>
      <c r="E93" s="208">
        <v>15391</v>
      </c>
      <c r="F93" s="208">
        <v>16283</v>
      </c>
      <c r="G93" s="208">
        <v>18125</v>
      </c>
      <c r="H93" s="46">
        <v>17596</v>
      </c>
      <c r="I93" s="46">
        <v>17896</v>
      </c>
      <c r="J93" s="46">
        <v>16745</v>
      </c>
      <c r="K93" s="46">
        <v>20468</v>
      </c>
      <c r="L93" s="46">
        <v>12962</v>
      </c>
      <c r="M93" s="146">
        <v>12600</v>
      </c>
      <c r="N93" s="146">
        <v>12600</v>
      </c>
      <c r="O93" s="146">
        <v>12600</v>
      </c>
    </row>
    <row r="94" spans="1:15" ht="14.25">
      <c r="A94" s="191" t="s">
        <v>183</v>
      </c>
      <c r="B94" s="192"/>
      <c r="C94" s="208">
        <v>0</v>
      </c>
      <c r="D94" s="208">
        <v>0</v>
      </c>
      <c r="E94" s="208">
        <v>0</v>
      </c>
      <c r="F94" s="208">
        <v>0</v>
      </c>
      <c r="G94" s="208">
        <v>0</v>
      </c>
      <c r="H94" s="46">
        <v>0</v>
      </c>
      <c r="I94" s="46">
        <v>0</v>
      </c>
      <c r="J94" s="46">
        <v>0</v>
      </c>
      <c r="K94" s="46">
        <v>0</v>
      </c>
      <c r="L94" s="46">
        <v>15000</v>
      </c>
      <c r="M94" s="146">
        <f>18000+500</f>
        <v>18500</v>
      </c>
      <c r="N94" s="146">
        <v>16000</v>
      </c>
      <c r="O94" s="146">
        <v>2000</v>
      </c>
    </row>
    <row r="95" spans="1:15" ht="14.25">
      <c r="A95" s="191" t="s">
        <v>184</v>
      </c>
      <c r="B95" s="192"/>
      <c r="C95" s="208">
        <v>9082</v>
      </c>
      <c r="D95" s="208">
        <v>10434</v>
      </c>
      <c r="E95" s="208">
        <v>12743</v>
      </c>
      <c r="F95" s="208">
        <v>15348</v>
      </c>
      <c r="G95" s="208">
        <v>16172</v>
      </c>
      <c r="H95" s="46">
        <v>16462</v>
      </c>
      <c r="I95" s="46">
        <v>11372</v>
      </c>
      <c r="J95" s="46">
        <v>10045.6</v>
      </c>
      <c r="K95" s="46">
        <v>9031</v>
      </c>
      <c r="L95" s="46">
        <v>7885.7</v>
      </c>
      <c r="M95" s="146">
        <v>8945</v>
      </c>
      <c r="N95" s="146">
        <v>8945</v>
      </c>
      <c r="O95" s="146">
        <v>8945</v>
      </c>
    </row>
    <row r="96" spans="1:15" ht="14.25">
      <c r="A96" s="191" t="s">
        <v>185</v>
      </c>
      <c r="B96" s="192"/>
      <c r="C96" s="208">
        <v>14720</v>
      </c>
      <c r="D96" s="208">
        <v>15344</v>
      </c>
      <c r="E96" s="208">
        <v>14437</v>
      </c>
      <c r="F96" s="208">
        <v>14928</v>
      </c>
      <c r="G96" s="208">
        <v>14674</v>
      </c>
      <c r="H96" s="209">
        <v>14805</v>
      </c>
      <c r="I96" s="46">
        <v>15149</v>
      </c>
      <c r="J96" s="46">
        <v>21938.1</v>
      </c>
      <c r="K96" s="46">
        <v>21489</v>
      </c>
      <c r="L96" s="46">
        <v>21500</v>
      </c>
      <c r="M96" s="146">
        <v>21500</v>
      </c>
      <c r="N96" s="146">
        <v>21500</v>
      </c>
      <c r="O96" s="146">
        <v>21500</v>
      </c>
    </row>
    <row r="97" spans="1:15" ht="19.5" customHeight="1">
      <c r="A97" s="165" t="s">
        <v>170</v>
      </c>
      <c r="B97" s="166"/>
      <c r="C97" s="147">
        <v>49553</v>
      </c>
      <c r="D97" s="147">
        <v>62443</v>
      </c>
      <c r="E97" s="144">
        <v>70020</v>
      </c>
      <c r="F97" s="144">
        <v>65413</v>
      </c>
      <c r="G97" s="144">
        <v>60495</v>
      </c>
      <c r="H97" s="144">
        <v>72911</v>
      </c>
      <c r="I97" s="144">
        <v>84241</v>
      </c>
      <c r="J97" s="144">
        <f>+J23-J85-J100-J104</f>
        <v>57587.000000000175</v>
      </c>
      <c r="K97" s="144">
        <v>66812</v>
      </c>
      <c r="L97" s="144">
        <f>+L23-L85-L100-L104</f>
        <v>64728.399999999965</v>
      </c>
      <c r="M97" s="144">
        <f>+M23-M85-M100-M104</f>
        <v>59076.09999999998</v>
      </c>
      <c r="N97" s="144">
        <f>+N23-N85-N100-N104</f>
        <v>53444.09999999998</v>
      </c>
      <c r="O97" s="144">
        <f>+O23-O85-O100-O104</f>
        <v>53514.09999999998</v>
      </c>
    </row>
    <row r="98" spans="1:15" ht="14.25">
      <c r="A98" s="31" t="s">
        <v>41</v>
      </c>
      <c r="B98" s="31"/>
      <c r="C98" s="32">
        <f>2664+29598</f>
        <v>32262</v>
      </c>
      <c r="D98" s="32">
        <f>3848+33641+376</f>
        <v>37865</v>
      </c>
      <c r="E98" s="33">
        <f>5280+44203+332</f>
        <v>49815</v>
      </c>
      <c r="F98" s="33">
        <f>5584+34115+518</f>
        <v>40217</v>
      </c>
      <c r="G98" s="33">
        <f>6405+34402+557</f>
        <v>41364</v>
      </c>
      <c r="H98" s="33">
        <f>7252+39542+743</f>
        <v>47537</v>
      </c>
      <c r="I98" s="33">
        <v>43573</v>
      </c>
      <c r="J98" s="33">
        <v>25811.1</v>
      </c>
      <c r="K98" s="33">
        <v>23735</v>
      </c>
      <c r="L98" s="33">
        <v>21251.7</v>
      </c>
      <c r="M98" s="136">
        <v>20670</v>
      </c>
      <c r="N98" s="136">
        <v>20088</v>
      </c>
      <c r="O98" s="136">
        <v>20088</v>
      </c>
    </row>
    <row r="99" spans="1:15" ht="14.25">
      <c r="A99" s="31" t="s">
        <v>42</v>
      </c>
      <c r="B99" s="31"/>
      <c r="C99" s="32">
        <v>3685</v>
      </c>
      <c r="D99" s="32">
        <v>4535</v>
      </c>
      <c r="E99" s="33">
        <v>5291</v>
      </c>
      <c r="F99" s="33">
        <v>3822</v>
      </c>
      <c r="G99" s="33">
        <v>4462</v>
      </c>
      <c r="H99" s="33">
        <v>4730</v>
      </c>
      <c r="I99" s="33">
        <v>5109</v>
      </c>
      <c r="J99" s="33">
        <v>3869.1</v>
      </c>
      <c r="K99" s="33">
        <v>4627</v>
      </c>
      <c r="L99" s="131">
        <v>4610</v>
      </c>
      <c r="M99" s="136">
        <v>4760</v>
      </c>
      <c r="N99" s="136">
        <v>4640</v>
      </c>
      <c r="O99" s="136">
        <v>4690</v>
      </c>
    </row>
    <row r="100" spans="1:15" ht="18.75" customHeight="1">
      <c r="A100" s="167" t="s">
        <v>171</v>
      </c>
      <c r="B100" s="136"/>
      <c r="C100" s="168">
        <v>15914</v>
      </c>
      <c r="D100" s="168">
        <v>39409</v>
      </c>
      <c r="E100" s="145">
        <v>37208</v>
      </c>
      <c r="F100" s="145">
        <v>29802.2</v>
      </c>
      <c r="G100" s="145">
        <v>4316</v>
      </c>
      <c r="H100" s="145">
        <v>31614.3</v>
      </c>
      <c r="I100" s="145">
        <v>312898.2</v>
      </c>
      <c r="J100" s="145">
        <v>34048.7</v>
      </c>
      <c r="K100" s="145">
        <v>22969</v>
      </c>
      <c r="L100" s="145">
        <v>20937.9</v>
      </c>
      <c r="M100" s="145">
        <v>12871</v>
      </c>
      <c r="N100" s="145">
        <v>4950</v>
      </c>
      <c r="O100" s="145">
        <v>200</v>
      </c>
    </row>
    <row r="101" spans="1:15" ht="18.75" customHeight="1">
      <c r="A101" s="210"/>
      <c r="B101" s="51"/>
      <c r="C101" s="211"/>
      <c r="D101" s="211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</row>
    <row r="102" spans="1:15" ht="18.75" customHeight="1">
      <c r="A102" s="210"/>
      <c r="B102" s="51"/>
      <c r="C102" s="211"/>
      <c r="D102" s="211"/>
      <c r="E102" s="212"/>
      <c r="F102" s="212"/>
      <c r="G102" s="212"/>
      <c r="H102" s="212"/>
      <c r="I102" s="212"/>
      <c r="J102" s="212"/>
      <c r="K102" s="212"/>
      <c r="L102" s="212"/>
      <c r="M102" s="212"/>
      <c r="N102" s="130" t="s">
        <v>165</v>
      </c>
      <c r="O102" s="212"/>
    </row>
    <row r="103" spans="1:15" ht="18.75" customHeight="1">
      <c r="A103" s="210"/>
      <c r="B103" s="51"/>
      <c r="C103" s="211"/>
      <c r="D103" s="211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40" t="s">
        <v>124</v>
      </c>
    </row>
    <row r="104" spans="1:15" ht="18.75" customHeight="1">
      <c r="A104" s="165" t="s">
        <v>130</v>
      </c>
      <c r="B104" s="166"/>
      <c r="C104" s="168">
        <v>292918</v>
      </c>
      <c r="D104" s="168">
        <v>278748</v>
      </c>
      <c r="E104" s="145">
        <v>205505</v>
      </c>
      <c r="F104" s="145">
        <v>236186.7</v>
      </c>
      <c r="G104" s="145">
        <v>197033</v>
      </c>
      <c r="H104" s="145">
        <v>179612</v>
      </c>
      <c r="I104" s="145">
        <v>216740.6</v>
      </c>
      <c r="J104" s="145">
        <v>242124.5</v>
      </c>
      <c r="K104" s="145">
        <v>195081</v>
      </c>
      <c r="L104" s="145">
        <v>66611.6</v>
      </c>
      <c r="M104" s="145">
        <v>84439</v>
      </c>
      <c r="N104" s="145">
        <v>64550</v>
      </c>
      <c r="O104" s="145">
        <v>34550</v>
      </c>
    </row>
    <row r="105" spans="1:15" s="114" customFormat="1" ht="14.25">
      <c r="A105" s="129" t="s">
        <v>160</v>
      </c>
      <c r="B105" s="129"/>
      <c r="C105" s="47">
        <v>255073</v>
      </c>
      <c r="D105" s="47">
        <v>252579</v>
      </c>
      <c r="E105" s="46">
        <v>150837</v>
      </c>
      <c r="F105" s="46">
        <v>163558</v>
      </c>
      <c r="G105" s="46">
        <v>186167</v>
      </c>
      <c r="H105" s="46">
        <v>172226</v>
      </c>
      <c r="I105" s="46">
        <v>188154</v>
      </c>
      <c r="J105" s="46">
        <v>193074</v>
      </c>
      <c r="K105" s="46">
        <v>189696</v>
      </c>
      <c r="L105" s="46">
        <v>47188</v>
      </c>
      <c r="M105" s="146">
        <v>34640</v>
      </c>
      <c r="N105" s="146">
        <v>34550</v>
      </c>
      <c r="O105" s="146">
        <v>34550</v>
      </c>
    </row>
    <row r="106" spans="1:15" s="114" customFormat="1" ht="14.25">
      <c r="A106" s="129" t="s">
        <v>161</v>
      </c>
      <c r="B106" s="129"/>
      <c r="C106" s="47">
        <v>37845</v>
      </c>
      <c r="D106" s="47">
        <v>26170</v>
      </c>
      <c r="E106" s="46">
        <v>54668</v>
      </c>
      <c r="F106" s="46">
        <v>72628</v>
      </c>
      <c r="G106" s="46">
        <v>10866</v>
      </c>
      <c r="H106" s="46">
        <v>7387</v>
      </c>
      <c r="I106" s="46">
        <v>28587</v>
      </c>
      <c r="J106" s="46">
        <v>49051</v>
      </c>
      <c r="K106" s="46">
        <v>5385</v>
      </c>
      <c r="L106" s="46">
        <v>19423</v>
      </c>
      <c r="M106" s="146">
        <v>49799</v>
      </c>
      <c r="N106" s="146">
        <v>30000</v>
      </c>
      <c r="O106" s="146">
        <v>0</v>
      </c>
    </row>
    <row r="107" spans="1:15" s="114" customFormat="1" ht="14.25" hidden="1">
      <c r="A107" s="129"/>
      <c r="B107" s="129"/>
      <c r="C107" s="47"/>
      <c r="D107" s="47"/>
      <c r="E107" s="46"/>
      <c r="F107" s="46"/>
      <c r="G107" s="46"/>
      <c r="H107" s="46"/>
      <c r="I107" s="46"/>
      <c r="J107" s="46"/>
      <c r="K107" s="46"/>
      <c r="L107" s="46"/>
      <c r="M107" s="146"/>
      <c r="N107" s="146"/>
      <c r="O107" s="146"/>
    </row>
    <row r="108" spans="1:15" ht="28.5" customHeight="1">
      <c r="A108" s="169" t="s">
        <v>70</v>
      </c>
      <c r="B108" s="170"/>
      <c r="C108" s="171">
        <f>SUM(C85,C97,C100,C104)</f>
        <v>566261</v>
      </c>
      <c r="D108" s="171">
        <f aca="true" t="shared" si="7" ref="D108:L108">SUM(D85,D97,D100,D104)</f>
        <v>615832</v>
      </c>
      <c r="E108" s="171">
        <f t="shared" si="7"/>
        <v>577814</v>
      </c>
      <c r="F108" s="171">
        <f t="shared" si="7"/>
        <v>598879.2</v>
      </c>
      <c r="G108" s="171">
        <f t="shared" si="7"/>
        <v>536694</v>
      </c>
      <c r="H108" s="171">
        <f t="shared" si="7"/>
        <v>586395.6</v>
      </c>
      <c r="I108" s="171">
        <f t="shared" si="7"/>
        <v>866936.4</v>
      </c>
      <c r="J108" s="171">
        <f t="shared" si="7"/>
        <v>655121.3000000002</v>
      </c>
      <c r="K108" s="171">
        <f t="shared" si="7"/>
        <v>542153</v>
      </c>
      <c r="L108" s="171">
        <f t="shared" si="7"/>
        <v>412497.6</v>
      </c>
      <c r="M108" s="147">
        <f>SUM(M85,M97,M100,M104)</f>
        <v>434937.1</v>
      </c>
      <c r="N108" s="147">
        <f>SUM(N85,N97,N100,N104)</f>
        <v>398995.1</v>
      </c>
      <c r="O108" s="147">
        <f>SUM(O85,O97,O100,O104)</f>
        <v>349315.1</v>
      </c>
    </row>
    <row r="109" spans="1:15" ht="9.75" customHeight="1">
      <c r="A109" s="22"/>
      <c r="B109" s="4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1:15" ht="9.75" customHeight="1" hidden="1">
      <c r="A110" s="22"/>
      <c r="B110" s="4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1:15" ht="9.75" customHeight="1" hidden="1">
      <c r="A111" s="22"/>
      <c r="B111" s="4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1:15" ht="9.75" customHeight="1" hidden="1">
      <c r="A112" s="22"/>
      <c r="B112" s="4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1:15" ht="9.75" customHeight="1" hidden="1">
      <c r="A113" s="22"/>
      <c r="B113" s="4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1:15" ht="9.75" customHeight="1" hidden="1">
      <c r="A114" s="22"/>
      <c r="B114" s="4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1:15" ht="9.75" customHeight="1" hidden="1">
      <c r="A115" s="22"/>
      <c r="B115" s="4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1:15" ht="9.75" customHeight="1" hidden="1">
      <c r="A116" s="22"/>
      <c r="B116" s="4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</row>
    <row r="117" spans="1:15" ht="9.75" customHeight="1" hidden="1">
      <c r="A117" s="22"/>
      <c r="B117" s="4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1:13" ht="15.75" customHeight="1" hidden="1">
      <c r="A118" s="22"/>
      <c r="B118" s="4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1:15" ht="9.75" customHeight="1">
      <c r="A119" s="22"/>
      <c r="B119" s="4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1:15" ht="15.75">
      <c r="A120" s="2" t="s">
        <v>71</v>
      </c>
      <c r="B120" s="23"/>
      <c r="C120" s="24"/>
      <c r="D120" s="24"/>
      <c r="E120" s="24"/>
      <c r="F120" s="24"/>
      <c r="G120" s="24"/>
      <c r="H120" s="24"/>
      <c r="I120" s="24"/>
      <c r="J120" s="24"/>
      <c r="L120" s="40"/>
      <c r="M120" s="40"/>
      <c r="N120" s="40"/>
      <c r="O120" s="40" t="s">
        <v>124</v>
      </c>
    </row>
    <row r="121" spans="1:10" ht="3.75" customHeight="1">
      <c r="A121" s="25"/>
      <c r="B121" s="23"/>
      <c r="C121" s="24"/>
      <c r="D121" s="24"/>
      <c r="E121" s="24"/>
      <c r="F121" s="24"/>
      <c r="G121" s="24"/>
      <c r="H121" s="24"/>
      <c r="I121" s="24"/>
      <c r="J121" s="24"/>
    </row>
    <row r="122" spans="1:15" ht="15">
      <c r="A122" s="14" t="s">
        <v>61</v>
      </c>
      <c r="B122" s="6"/>
      <c r="C122" s="15" t="s">
        <v>127</v>
      </c>
      <c r="D122" s="15" t="s">
        <v>127</v>
      </c>
      <c r="E122" s="15" t="s">
        <v>127</v>
      </c>
      <c r="F122" s="15" t="s">
        <v>127</v>
      </c>
      <c r="G122" s="15" t="s">
        <v>127</v>
      </c>
      <c r="H122" s="15" t="s">
        <v>127</v>
      </c>
      <c r="I122" s="15" t="s">
        <v>127</v>
      </c>
      <c r="J122" s="15" t="s">
        <v>127</v>
      </c>
      <c r="K122" s="15" t="s">
        <v>127</v>
      </c>
      <c r="L122" s="15" t="s">
        <v>156</v>
      </c>
      <c r="M122" s="132" t="s">
        <v>132</v>
      </c>
      <c r="N122" s="132" t="s">
        <v>132</v>
      </c>
      <c r="O122" s="132" t="s">
        <v>132</v>
      </c>
    </row>
    <row r="123" spans="1:15" ht="12.75">
      <c r="A123" s="16"/>
      <c r="B123" s="26"/>
      <c r="C123" s="17">
        <v>2003</v>
      </c>
      <c r="D123" s="17">
        <v>2004</v>
      </c>
      <c r="E123" s="17">
        <v>2005</v>
      </c>
      <c r="F123" s="17">
        <v>2006</v>
      </c>
      <c r="G123" s="17">
        <v>2007</v>
      </c>
      <c r="H123" s="17">
        <v>2008</v>
      </c>
      <c r="I123" s="26">
        <v>2009</v>
      </c>
      <c r="J123" s="17">
        <v>2010</v>
      </c>
      <c r="K123" s="17">
        <v>2011</v>
      </c>
      <c r="L123" s="17">
        <v>2012</v>
      </c>
      <c r="M123" s="133">
        <v>2013</v>
      </c>
      <c r="N123" s="133">
        <v>2014</v>
      </c>
      <c r="O123" s="133">
        <v>2015</v>
      </c>
    </row>
    <row r="124" spans="1:15" ht="20.25" customHeight="1">
      <c r="A124" s="174" t="s">
        <v>72</v>
      </c>
      <c r="B124" s="163"/>
      <c r="C124" s="175">
        <v>456422</v>
      </c>
      <c r="D124" s="175">
        <v>485623</v>
      </c>
      <c r="E124" s="175">
        <v>421504</v>
      </c>
      <c r="F124" s="175">
        <v>445699.2</v>
      </c>
      <c r="G124" s="175">
        <v>449027</v>
      </c>
      <c r="H124" s="175">
        <v>478925</v>
      </c>
      <c r="I124" s="141">
        <v>492574.2</v>
      </c>
      <c r="J124" s="141">
        <f aca="true" t="shared" si="8" ref="J124:O124">+J42-J130</f>
        <v>602223.2000000001</v>
      </c>
      <c r="K124" s="141">
        <f t="shared" si="8"/>
        <v>470231</v>
      </c>
      <c r="L124" s="146">
        <f t="shared" si="8"/>
        <v>349490.9</v>
      </c>
      <c r="M124" s="146">
        <f t="shared" si="8"/>
        <v>355518.5</v>
      </c>
      <c r="N124" s="146">
        <f t="shared" si="8"/>
        <v>346889.3</v>
      </c>
      <c r="O124" s="146">
        <f t="shared" si="8"/>
        <v>347211.3</v>
      </c>
    </row>
    <row r="125" spans="1:15" ht="15.75" customHeight="1">
      <c r="A125" s="27" t="s">
        <v>186</v>
      </c>
      <c r="B125" s="28"/>
      <c r="C125" s="29">
        <v>71975</v>
      </c>
      <c r="D125" s="29">
        <v>69022</v>
      </c>
      <c r="E125" s="29">
        <v>69592</v>
      </c>
      <c r="F125" s="29">
        <v>77577</v>
      </c>
      <c r="G125" s="29">
        <v>77501</v>
      </c>
      <c r="H125" s="29">
        <v>80084</v>
      </c>
      <c r="I125" s="45">
        <v>85710</v>
      </c>
      <c r="J125" s="45">
        <v>86827</v>
      </c>
      <c r="K125" s="45">
        <v>87376</v>
      </c>
      <c r="L125" s="46">
        <v>91743</v>
      </c>
      <c r="M125" s="146">
        <v>92656</v>
      </c>
      <c r="N125" s="146">
        <v>91100</v>
      </c>
      <c r="O125" s="146">
        <v>91100</v>
      </c>
    </row>
    <row r="126" spans="1:15" ht="15.75" customHeight="1">
      <c r="A126" s="27" t="s">
        <v>187</v>
      </c>
      <c r="B126" s="28"/>
      <c r="C126" s="29">
        <v>74947</v>
      </c>
      <c r="D126" s="29">
        <v>86323</v>
      </c>
      <c r="E126" s="29">
        <v>102756</v>
      </c>
      <c r="F126" s="29">
        <v>95221</v>
      </c>
      <c r="G126" s="29">
        <v>105097</v>
      </c>
      <c r="H126" s="29">
        <v>118751</v>
      </c>
      <c r="I126" s="45">
        <v>125193</v>
      </c>
      <c r="J126" s="45">
        <v>164741</v>
      </c>
      <c r="K126" s="45">
        <v>131330</v>
      </c>
      <c r="L126" s="121" t="s">
        <v>36</v>
      </c>
      <c r="M126" s="153" t="s">
        <v>36</v>
      </c>
      <c r="N126" s="153" t="s">
        <v>36</v>
      </c>
      <c r="O126" s="153" t="s">
        <v>36</v>
      </c>
    </row>
    <row r="127" spans="1:15" ht="15.75" customHeight="1">
      <c r="A127" s="27" t="s">
        <v>188</v>
      </c>
      <c r="B127" s="28"/>
      <c r="C127" s="29">
        <v>3788</v>
      </c>
      <c r="D127" s="29">
        <v>10117</v>
      </c>
      <c r="E127" s="29">
        <v>10747</v>
      </c>
      <c r="F127" s="29">
        <v>12047</v>
      </c>
      <c r="G127" s="29">
        <v>10624</v>
      </c>
      <c r="H127" s="29">
        <v>9883</v>
      </c>
      <c r="I127" s="45">
        <v>9553</v>
      </c>
      <c r="J127" s="45">
        <v>9828</v>
      </c>
      <c r="K127" s="45">
        <v>8683</v>
      </c>
      <c r="L127" s="121" t="s">
        <v>36</v>
      </c>
      <c r="M127" s="153" t="s">
        <v>36</v>
      </c>
      <c r="N127" s="153" t="s">
        <v>36</v>
      </c>
      <c r="O127" s="153" t="s">
        <v>36</v>
      </c>
    </row>
    <row r="128" spans="1:15" ht="15.75" customHeight="1">
      <c r="A128" s="27" t="s">
        <v>189</v>
      </c>
      <c r="B128" s="28"/>
      <c r="C128" s="29">
        <v>198626</v>
      </c>
      <c r="D128" s="29">
        <v>198328</v>
      </c>
      <c r="E128" s="29">
        <v>118405</v>
      </c>
      <c r="F128" s="29">
        <v>122815</v>
      </c>
      <c r="G128" s="29">
        <v>105671</v>
      </c>
      <c r="H128" s="29">
        <v>113977</v>
      </c>
      <c r="I128" s="45">
        <v>116829</v>
      </c>
      <c r="J128" s="45">
        <v>119239</v>
      </c>
      <c r="K128" s="45">
        <v>87068</v>
      </c>
      <c r="L128" s="121" t="s">
        <v>36</v>
      </c>
      <c r="M128" s="153" t="s">
        <v>36</v>
      </c>
      <c r="N128" s="153" t="s">
        <v>36</v>
      </c>
      <c r="O128" s="153" t="s">
        <v>36</v>
      </c>
    </row>
    <row r="129" spans="1:15" ht="15.75" customHeight="1">
      <c r="A129" s="27" t="s">
        <v>190</v>
      </c>
      <c r="B129" s="28"/>
      <c r="C129" s="29">
        <v>81079</v>
      </c>
      <c r="D129" s="29">
        <v>82339</v>
      </c>
      <c r="E129" s="29">
        <v>84984</v>
      </c>
      <c r="F129" s="29">
        <v>84620</v>
      </c>
      <c r="G129" s="29">
        <v>115076</v>
      </c>
      <c r="H129" s="29">
        <v>116460</v>
      </c>
      <c r="I129" s="45">
        <v>124194</v>
      </c>
      <c r="J129" s="45">
        <v>134802</v>
      </c>
      <c r="K129" s="45">
        <v>132846</v>
      </c>
      <c r="L129" s="121" t="s">
        <v>36</v>
      </c>
      <c r="M129" s="153" t="s">
        <v>36</v>
      </c>
      <c r="N129" s="153" t="s">
        <v>36</v>
      </c>
      <c r="O129" s="153" t="s">
        <v>36</v>
      </c>
    </row>
    <row r="130" spans="1:15" ht="18" customHeight="1">
      <c r="A130" s="166" t="s">
        <v>131</v>
      </c>
      <c r="B130" s="166"/>
      <c r="C130" s="176">
        <v>77005</v>
      </c>
      <c r="D130" s="176">
        <v>70826</v>
      </c>
      <c r="E130" s="136">
        <v>120817</v>
      </c>
      <c r="F130" s="136">
        <v>180812.3</v>
      </c>
      <c r="G130" s="136">
        <v>49853</v>
      </c>
      <c r="H130" s="136">
        <v>122549.9</v>
      </c>
      <c r="I130" s="141">
        <v>209461.5</v>
      </c>
      <c r="J130" s="136">
        <v>180617.1</v>
      </c>
      <c r="K130" s="136">
        <v>33693</v>
      </c>
      <c r="L130" s="136">
        <v>66112.4</v>
      </c>
      <c r="M130" s="136">
        <f>133320+1700+2000</f>
        <v>137020</v>
      </c>
      <c r="N130" s="136">
        <v>45845</v>
      </c>
      <c r="O130" s="136">
        <v>3995</v>
      </c>
    </row>
    <row r="131" spans="1:15" ht="23.25" customHeight="1">
      <c r="A131" s="169" t="s">
        <v>73</v>
      </c>
      <c r="B131" s="170"/>
      <c r="C131" s="171">
        <f aca="true" t="shared" si="9" ref="C131:O131">SUM(C124,C130)</f>
        <v>533427</v>
      </c>
      <c r="D131" s="171">
        <f t="shared" si="9"/>
        <v>556449</v>
      </c>
      <c r="E131" s="171">
        <f t="shared" si="9"/>
        <v>542321</v>
      </c>
      <c r="F131" s="171">
        <f t="shared" si="9"/>
        <v>626511.5</v>
      </c>
      <c r="G131" s="171">
        <f t="shared" si="9"/>
        <v>498880</v>
      </c>
      <c r="H131" s="171">
        <f t="shared" si="9"/>
        <v>601474.9</v>
      </c>
      <c r="I131" s="171">
        <f t="shared" si="9"/>
        <v>702035.7</v>
      </c>
      <c r="J131" s="171">
        <f t="shared" si="9"/>
        <v>782840.3</v>
      </c>
      <c r="K131" s="171">
        <f t="shared" si="9"/>
        <v>503924</v>
      </c>
      <c r="L131" s="171">
        <f t="shared" si="9"/>
        <v>415603.30000000005</v>
      </c>
      <c r="M131" s="147">
        <f t="shared" si="9"/>
        <v>492538.5</v>
      </c>
      <c r="N131" s="147">
        <f t="shared" si="9"/>
        <v>392734.3</v>
      </c>
      <c r="O131" s="147">
        <f t="shared" si="9"/>
        <v>351206.3</v>
      </c>
    </row>
    <row r="132" spans="1:11" ht="20.25" customHeight="1">
      <c r="A132" s="62"/>
      <c r="B132" s="44"/>
      <c r="C132" s="24"/>
      <c r="D132" s="24"/>
      <c r="E132" s="24"/>
      <c r="F132" s="24"/>
      <c r="G132" s="24"/>
      <c r="H132" s="24"/>
      <c r="I132" s="24"/>
      <c r="J132" s="24"/>
      <c r="K132" s="42"/>
    </row>
    <row r="133" spans="1:15" ht="20.25" customHeight="1" hidden="1">
      <c r="A133" s="22"/>
      <c r="B133" s="44"/>
      <c r="C133" s="24"/>
      <c r="D133" s="24"/>
      <c r="E133" s="24"/>
      <c r="F133" s="24"/>
      <c r="G133" s="24"/>
      <c r="H133" s="24"/>
      <c r="I133" s="24"/>
      <c r="J133" s="24"/>
      <c r="K133" s="24"/>
      <c r="L133" s="42"/>
      <c r="M133" s="42"/>
      <c r="N133" s="42"/>
      <c r="O133" s="42"/>
    </row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spans="1:15" ht="15" hidden="1">
      <c r="A141" s="22"/>
      <c r="B141" s="4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</row>
    <row r="142" spans="1:15" ht="15" hidden="1">
      <c r="A142" s="22"/>
      <c r="B142" s="4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1:15" ht="15" hidden="1">
      <c r="A143" s="22"/>
      <c r="B143" s="4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</row>
    <row r="144" spans="1:15" ht="14.25" customHeight="1">
      <c r="A144" s="22"/>
      <c r="B144" s="44"/>
      <c r="C144" s="24"/>
      <c r="D144" s="24"/>
      <c r="E144" s="24"/>
      <c r="F144" s="24"/>
      <c r="G144" s="24"/>
      <c r="H144" s="24"/>
      <c r="I144" s="24"/>
      <c r="J144" s="24"/>
      <c r="K144" s="24"/>
      <c r="L144" s="81"/>
      <c r="M144" s="24"/>
      <c r="N144" s="24"/>
      <c r="O144" s="24"/>
    </row>
    <row r="145" spans="1:15" ht="3" customHeight="1">
      <c r="A145" s="22"/>
      <c r="B145" s="4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</row>
    <row r="146" spans="1:15" ht="15.75">
      <c r="A146" s="2" t="s">
        <v>81</v>
      </c>
      <c r="B146" s="44"/>
      <c r="C146" s="24"/>
      <c r="D146" s="24"/>
      <c r="E146" s="24"/>
      <c r="F146" s="24"/>
      <c r="G146" s="24"/>
      <c r="H146" s="24"/>
      <c r="I146" s="24"/>
      <c r="J146" s="24"/>
      <c r="K146" s="24"/>
      <c r="L146" s="40"/>
      <c r="M146" s="40"/>
      <c r="N146" s="40"/>
      <c r="O146" s="40" t="s">
        <v>124</v>
      </c>
    </row>
    <row r="147" spans="1:15" ht="4.5" customHeight="1">
      <c r="A147" s="22"/>
      <c r="B147" s="4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</row>
    <row r="148" spans="1:15" ht="15">
      <c r="A148" s="14"/>
      <c r="B148" s="6"/>
      <c r="C148" s="15" t="s">
        <v>127</v>
      </c>
      <c r="D148" s="15" t="s">
        <v>127</v>
      </c>
      <c r="E148" s="15" t="s">
        <v>127</v>
      </c>
      <c r="F148" s="15" t="s">
        <v>127</v>
      </c>
      <c r="G148" s="15" t="s">
        <v>127</v>
      </c>
      <c r="H148" s="15" t="s">
        <v>127</v>
      </c>
      <c r="I148" s="15" t="s">
        <v>127</v>
      </c>
      <c r="J148" s="15" t="s">
        <v>127</v>
      </c>
      <c r="K148" s="15" t="s">
        <v>127</v>
      </c>
      <c r="L148" s="15" t="s">
        <v>156</v>
      </c>
      <c r="M148" s="132" t="s">
        <v>132</v>
      </c>
      <c r="N148" s="132" t="s">
        <v>132</v>
      </c>
      <c r="O148" s="132" t="s">
        <v>132</v>
      </c>
    </row>
    <row r="149" spans="1:15" ht="12.75">
      <c r="A149" s="16"/>
      <c r="B149" s="26"/>
      <c r="C149" s="17">
        <v>2003</v>
      </c>
      <c r="D149" s="17">
        <v>2004</v>
      </c>
      <c r="E149" s="17">
        <v>2005</v>
      </c>
      <c r="F149" s="17">
        <v>2006</v>
      </c>
      <c r="G149" s="17">
        <v>2007</v>
      </c>
      <c r="H149" s="17">
        <v>2008</v>
      </c>
      <c r="I149" s="26">
        <v>2009</v>
      </c>
      <c r="J149" s="17">
        <v>2010</v>
      </c>
      <c r="K149" s="17">
        <v>2011</v>
      </c>
      <c r="L149" s="17">
        <v>2012</v>
      </c>
      <c r="M149" s="133">
        <v>2013</v>
      </c>
      <c r="N149" s="133">
        <v>2014</v>
      </c>
      <c r="O149" s="133">
        <v>2015</v>
      </c>
    </row>
    <row r="150" spans="1:15" ht="14.25">
      <c r="A150" s="27" t="s">
        <v>43</v>
      </c>
      <c r="B150" s="26"/>
      <c r="C150" s="29">
        <v>301496</v>
      </c>
      <c r="D150" s="29">
        <v>325417</v>
      </c>
      <c r="E150" s="29">
        <v>354579</v>
      </c>
      <c r="F150" s="29">
        <v>381325</v>
      </c>
      <c r="G150" s="29">
        <v>359815</v>
      </c>
      <c r="H150" s="29">
        <v>393778</v>
      </c>
      <c r="I150" s="46">
        <v>368555</v>
      </c>
      <c r="J150" s="46">
        <v>352809</v>
      </c>
      <c r="K150" s="46">
        <v>348442</v>
      </c>
      <c r="L150" s="46">
        <v>354822</v>
      </c>
      <c r="M150" s="146">
        <f>361127+500</f>
        <v>361627</v>
      </c>
      <c r="N150" s="146">
        <v>353495</v>
      </c>
      <c r="O150" s="146">
        <v>338565</v>
      </c>
    </row>
    <row r="151" spans="1:15" ht="14.25">
      <c r="A151" s="27" t="s">
        <v>44</v>
      </c>
      <c r="B151" s="28"/>
      <c r="C151" s="29">
        <v>235781</v>
      </c>
      <c r="D151" s="29">
        <v>248952</v>
      </c>
      <c r="E151" s="29">
        <v>282931</v>
      </c>
      <c r="F151" s="29">
        <v>296780</v>
      </c>
      <c r="G151" s="29">
        <v>289440</v>
      </c>
      <c r="H151" s="29">
        <v>343840</v>
      </c>
      <c r="I151" s="47">
        <v>332742</v>
      </c>
      <c r="J151" s="47">
        <v>376808</v>
      </c>
      <c r="K151" s="47">
        <v>305270</v>
      </c>
      <c r="L151" s="47">
        <v>323534</v>
      </c>
      <c r="M151" s="148">
        <f>326987+500</f>
        <v>327487</v>
      </c>
      <c r="N151" s="148">
        <v>322396</v>
      </c>
      <c r="O151" s="148">
        <v>332171</v>
      </c>
    </row>
    <row r="152" spans="1:15" ht="19.5" customHeight="1">
      <c r="A152" s="115" t="s">
        <v>26</v>
      </c>
      <c r="B152" s="116"/>
      <c r="C152" s="117">
        <f>+C150-C151</f>
        <v>65715</v>
      </c>
      <c r="D152" s="117">
        <f aca="true" t="shared" si="10" ref="D152:L152">+D150-D151</f>
        <v>76465</v>
      </c>
      <c r="E152" s="117">
        <f t="shared" si="10"/>
        <v>71648</v>
      </c>
      <c r="F152" s="117">
        <f t="shared" si="10"/>
        <v>84545</v>
      </c>
      <c r="G152" s="117">
        <f t="shared" si="10"/>
        <v>70375</v>
      </c>
      <c r="H152" s="117">
        <f t="shared" si="10"/>
        <v>49938</v>
      </c>
      <c r="I152" s="117">
        <f t="shared" si="10"/>
        <v>35813</v>
      </c>
      <c r="J152" s="117">
        <f t="shared" si="10"/>
        <v>-23999</v>
      </c>
      <c r="K152" s="117">
        <f t="shared" si="10"/>
        <v>43172</v>
      </c>
      <c r="L152" s="117">
        <f t="shared" si="10"/>
        <v>31288</v>
      </c>
      <c r="M152" s="149">
        <f>+M150-M151</f>
        <v>34140</v>
      </c>
      <c r="N152" s="149">
        <f>+N150-N151</f>
        <v>31099</v>
      </c>
      <c r="O152" s="149">
        <f>+O150-O151</f>
        <v>6394</v>
      </c>
    </row>
    <row r="153" spans="1:15" ht="18.75" customHeight="1">
      <c r="A153" s="115" t="s">
        <v>27</v>
      </c>
      <c r="B153" s="116"/>
      <c r="C153" s="117">
        <f aca="true" t="shared" si="11" ref="C153:O153">+C152+C47</f>
        <v>46758</v>
      </c>
      <c r="D153" s="117">
        <f t="shared" si="11"/>
        <v>-14905</v>
      </c>
      <c r="E153" s="117">
        <f t="shared" si="11"/>
        <v>59879</v>
      </c>
      <c r="F153" s="117">
        <f t="shared" si="11"/>
        <v>66767</v>
      </c>
      <c r="G153" s="117">
        <f t="shared" si="11"/>
        <v>53474</v>
      </c>
      <c r="H153" s="117">
        <f t="shared" si="11"/>
        <v>34952</v>
      </c>
      <c r="I153" s="117">
        <f t="shared" si="11"/>
        <v>17533</v>
      </c>
      <c r="J153" s="117">
        <f t="shared" si="11"/>
        <v>-42375.4</v>
      </c>
      <c r="K153" s="117">
        <f t="shared" si="11"/>
        <v>25367</v>
      </c>
      <c r="L153" s="117">
        <f t="shared" si="11"/>
        <v>13374</v>
      </c>
      <c r="M153" s="149">
        <f t="shared" si="11"/>
        <v>16108</v>
      </c>
      <c r="N153" s="149">
        <f t="shared" si="11"/>
        <v>16606</v>
      </c>
      <c r="O153" s="149">
        <f t="shared" si="11"/>
        <v>1354</v>
      </c>
    </row>
    <row r="154" spans="1:15" s="179" customFormat="1" ht="14.25">
      <c r="A154" s="129" t="s">
        <v>64</v>
      </c>
      <c r="B154" s="129"/>
      <c r="C154" s="177">
        <f>+C150/C151</f>
        <v>1.278712025141975</v>
      </c>
      <c r="D154" s="177">
        <f aca="true" t="shared" si="12" ref="D154:L154">+D150/D151</f>
        <v>1.3071475625823452</v>
      </c>
      <c r="E154" s="177">
        <f t="shared" si="12"/>
        <v>1.2532348876581216</v>
      </c>
      <c r="F154" s="177">
        <f t="shared" si="12"/>
        <v>1.2848743176763933</v>
      </c>
      <c r="G154" s="177">
        <f t="shared" si="12"/>
        <v>1.2431419292426755</v>
      </c>
      <c r="H154" s="177">
        <f t="shared" si="12"/>
        <v>1.1452361563517914</v>
      </c>
      <c r="I154" s="177">
        <f t="shared" si="12"/>
        <v>1.107629935505587</v>
      </c>
      <c r="J154" s="177">
        <f t="shared" si="12"/>
        <v>0.9363097386467378</v>
      </c>
      <c r="K154" s="177">
        <f t="shared" si="12"/>
        <v>1.1414223474301437</v>
      </c>
      <c r="L154" s="177">
        <f t="shared" si="12"/>
        <v>1.096706992155384</v>
      </c>
      <c r="M154" s="178">
        <f>+M150/M151</f>
        <v>1.1042484129141004</v>
      </c>
      <c r="N154" s="178">
        <f>+N150/N151</f>
        <v>1.096462114914577</v>
      </c>
      <c r="O154" s="178">
        <f>+O150/O151</f>
        <v>1.0192491216873236</v>
      </c>
    </row>
    <row r="155" spans="1:15" s="179" customFormat="1" ht="14.25">
      <c r="A155" s="129" t="s">
        <v>162</v>
      </c>
      <c r="B155" s="129"/>
      <c r="C155" s="180">
        <f>+C152/C150*100</f>
        <v>21.796309072093827</v>
      </c>
      <c r="D155" s="180">
        <f aca="true" t="shared" si="13" ref="D155:L155">+D152/D150*100</f>
        <v>23.497543152324557</v>
      </c>
      <c r="E155" s="180">
        <f t="shared" si="13"/>
        <v>20.20649841079139</v>
      </c>
      <c r="F155" s="180">
        <f t="shared" si="13"/>
        <v>22.171376122729956</v>
      </c>
      <c r="G155" s="180">
        <f t="shared" si="13"/>
        <v>19.55866209024082</v>
      </c>
      <c r="H155" s="180">
        <f t="shared" si="13"/>
        <v>12.681764852277173</v>
      </c>
      <c r="I155" s="180">
        <f t="shared" si="13"/>
        <v>9.717138554625498</v>
      </c>
      <c r="J155" s="180">
        <f t="shared" si="13"/>
        <v>-6.802264114577576</v>
      </c>
      <c r="K155" s="180">
        <f t="shared" si="13"/>
        <v>12.390010389103495</v>
      </c>
      <c r="L155" s="180">
        <f t="shared" si="13"/>
        <v>8.817942517656741</v>
      </c>
      <c r="M155" s="181">
        <f>+M152/M150*100</f>
        <v>9.440666764373235</v>
      </c>
      <c r="N155" s="181">
        <f>+N152/N150*100</f>
        <v>8.797578466456384</v>
      </c>
      <c r="O155" s="181">
        <f>+O152/O150*100</f>
        <v>1.8885590654674878</v>
      </c>
    </row>
    <row r="156" spans="1:15" s="179" customFormat="1" ht="14.25" hidden="1">
      <c r="A156" s="182"/>
      <c r="B156" s="182"/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4"/>
      <c r="N156" s="184"/>
      <c r="O156" s="184"/>
    </row>
    <row r="157" spans="1:15" s="179" customFormat="1" ht="14.25" hidden="1">
      <c r="A157" s="179" t="s">
        <v>45</v>
      </c>
      <c r="L157" s="185" t="s">
        <v>124</v>
      </c>
      <c r="M157" s="186" t="s">
        <v>124</v>
      </c>
      <c r="N157" s="186" t="s">
        <v>124</v>
      </c>
      <c r="O157" s="186" t="s">
        <v>124</v>
      </c>
    </row>
    <row r="158" spans="1:15" s="179" customFormat="1" ht="14.25" hidden="1">
      <c r="A158" s="187"/>
      <c r="B158" s="188"/>
      <c r="C158" s="189" t="s">
        <v>127</v>
      </c>
      <c r="D158" s="189" t="s">
        <v>127</v>
      </c>
      <c r="E158" s="189" t="s">
        <v>127</v>
      </c>
      <c r="F158" s="189" t="s">
        <v>127</v>
      </c>
      <c r="G158" s="189" t="s">
        <v>127</v>
      </c>
      <c r="H158" s="189" t="s">
        <v>127</v>
      </c>
      <c r="I158" s="189" t="s">
        <v>127</v>
      </c>
      <c r="J158" s="189" t="s">
        <v>49</v>
      </c>
      <c r="K158" s="189" t="s">
        <v>49</v>
      </c>
      <c r="L158" s="189" t="s">
        <v>49</v>
      </c>
      <c r="M158" s="190" t="s">
        <v>49</v>
      </c>
      <c r="N158" s="190" t="s">
        <v>49</v>
      </c>
      <c r="O158" s="190" t="s">
        <v>49</v>
      </c>
    </row>
    <row r="159" spans="1:15" s="179" customFormat="1" ht="14.25" hidden="1">
      <c r="A159" s="191"/>
      <c r="B159" s="192"/>
      <c r="C159" s="193">
        <v>2003</v>
      </c>
      <c r="D159" s="193">
        <v>2004</v>
      </c>
      <c r="E159" s="193">
        <v>2005</v>
      </c>
      <c r="F159" s="193">
        <v>2006</v>
      </c>
      <c r="G159" s="193">
        <v>2007</v>
      </c>
      <c r="H159" s="193">
        <v>2008</v>
      </c>
      <c r="I159" s="192">
        <v>2009</v>
      </c>
      <c r="J159" s="193">
        <v>2010</v>
      </c>
      <c r="K159" s="193">
        <v>2011</v>
      </c>
      <c r="L159" s="193">
        <v>2012</v>
      </c>
      <c r="M159" s="194">
        <v>2012</v>
      </c>
      <c r="N159" s="194">
        <v>2012</v>
      </c>
      <c r="O159" s="194">
        <v>2012</v>
      </c>
    </row>
    <row r="160" spans="1:15" s="179" customFormat="1" ht="14.25" hidden="1">
      <c r="A160" s="191"/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5"/>
      <c r="N160" s="195"/>
      <c r="O160" s="195"/>
    </row>
    <row r="161" spans="1:15" s="179" customFormat="1" ht="14.25" hidden="1">
      <c r="A161" s="129" t="s">
        <v>75</v>
      </c>
      <c r="B161" s="120"/>
      <c r="C161" s="47">
        <v>53758</v>
      </c>
      <c r="D161" s="47">
        <v>65409</v>
      </c>
      <c r="E161" s="47">
        <v>97437</v>
      </c>
      <c r="F161" s="47">
        <v>131563</v>
      </c>
      <c r="G161" s="47">
        <v>12316</v>
      </c>
      <c r="H161" s="47">
        <v>31614</v>
      </c>
      <c r="I161" s="47">
        <v>312898</v>
      </c>
      <c r="J161" s="47">
        <v>71579</v>
      </c>
      <c r="K161" s="47">
        <v>18200</v>
      </c>
      <c r="L161" s="47">
        <v>18200</v>
      </c>
      <c r="M161" s="148">
        <v>18200</v>
      </c>
      <c r="N161" s="148">
        <v>18200</v>
      </c>
      <c r="O161" s="148">
        <v>18200</v>
      </c>
    </row>
    <row r="162" spans="1:15" s="179" customFormat="1" ht="14.25" hidden="1">
      <c r="A162" s="129" t="s">
        <v>76</v>
      </c>
      <c r="B162" s="120"/>
      <c r="C162" s="47">
        <v>37844</v>
      </c>
      <c r="D162" s="47">
        <v>26000</v>
      </c>
      <c r="E162" s="47">
        <v>56850</v>
      </c>
      <c r="F162" s="47">
        <v>71561</v>
      </c>
      <c r="G162" s="47">
        <v>8000</v>
      </c>
      <c r="H162" s="47">
        <v>7387</v>
      </c>
      <c r="I162" s="47">
        <v>28587</v>
      </c>
      <c r="J162" s="47">
        <v>35794</v>
      </c>
      <c r="K162" s="47">
        <v>0</v>
      </c>
      <c r="L162" s="47">
        <v>0</v>
      </c>
      <c r="M162" s="148">
        <v>0</v>
      </c>
      <c r="N162" s="148">
        <v>0</v>
      </c>
      <c r="O162" s="148">
        <v>0</v>
      </c>
    </row>
    <row r="163" spans="1:15" s="179" customFormat="1" ht="14.25" hidden="1">
      <c r="A163" s="129" t="s">
        <v>77</v>
      </c>
      <c r="B163" s="120"/>
      <c r="C163" s="47">
        <v>0</v>
      </c>
      <c r="D163" s="47">
        <v>0</v>
      </c>
      <c r="E163" s="47">
        <v>3379</v>
      </c>
      <c r="F163" s="47">
        <v>30200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148">
        <v>0</v>
      </c>
      <c r="N163" s="148">
        <v>0</v>
      </c>
      <c r="O163" s="148">
        <v>0</v>
      </c>
    </row>
    <row r="164" spans="1:15" s="179" customFormat="1" ht="14.25" hidden="1">
      <c r="A164" s="129" t="s">
        <v>78</v>
      </c>
      <c r="B164" s="129"/>
      <c r="C164" s="47">
        <v>95962</v>
      </c>
      <c r="D164" s="47">
        <v>92195</v>
      </c>
      <c r="E164" s="46">
        <v>132585</v>
      </c>
      <c r="F164" s="46">
        <v>198590</v>
      </c>
      <c r="G164" s="46">
        <v>66677</v>
      </c>
      <c r="H164" s="46">
        <v>137536</v>
      </c>
      <c r="I164" s="46">
        <v>227742</v>
      </c>
      <c r="J164" s="46">
        <v>106579</v>
      </c>
      <c r="K164" s="46">
        <v>20505</v>
      </c>
      <c r="L164" s="46">
        <v>19614</v>
      </c>
      <c r="M164" s="146">
        <v>19614</v>
      </c>
      <c r="N164" s="146">
        <v>19614</v>
      </c>
      <c r="O164" s="146">
        <v>19614</v>
      </c>
    </row>
    <row r="165" spans="1:15" s="179" customFormat="1" ht="14.25" hidden="1">
      <c r="A165" s="129" t="s">
        <v>79</v>
      </c>
      <c r="B165" s="120"/>
      <c r="C165" s="47">
        <v>18957</v>
      </c>
      <c r="D165" s="47">
        <v>21369</v>
      </c>
      <c r="E165" s="47">
        <v>11768</v>
      </c>
      <c r="F165" s="196">
        <v>17778</v>
      </c>
      <c r="G165" s="46">
        <v>16824</v>
      </c>
      <c r="H165" s="46">
        <v>14986</v>
      </c>
      <c r="I165" s="46">
        <v>18280</v>
      </c>
      <c r="J165" s="46">
        <v>18378</v>
      </c>
      <c r="K165" s="46">
        <v>17805</v>
      </c>
      <c r="L165" s="46">
        <v>17914</v>
      </c>
      <c r="M165" s="146">
        <v>17914</v>
      </c>
      <c r="N165" s="146">
        <v>17914</v>
      </c>
      <c r="O165" s="146">
        <v>17914</v>
      </c>
    </row>
    <row r="166" spans="1:15" s="179" customFormat="1" ht="14.25">
      <c r="A166" s="129" t="s">
        <v>163</v>
      </c>
      <c r="B166" s="129"/>
      <c r="C166" s="180">
        <v>16</v>
      </c>
      <c r="D166" s="180">
        <v>17</v>
      </c>
      <c r="E166" s="180">
        <v>24</v>
      </c>
      <c r="F166" s="180">
        <v>20</v>
      </c>
      <c r="G166" s="180">
        <v>23</v>
      </c>
      <c r="H166" s="180">
        <v>24</v>
      </c>
      <c r="I166" s="180">
        <v>17</v>
      </c>
      <c r="J166" s="180">
        <v>22</v>
      </c>
      <c r="K166" s="180">
        <v>18</v>
      </c>
      <c r="L166" s="197" t="s">
        <v>36</v>
      </c>
      <c r="M166" s="198" t="s">
        <v>36</v>
      </c>
      <c r="N166" s="198" t="s">
        <v>36</v>
      </c>
      <c r="O166" s="198" t="s">
        <v>36</v>
      </c>
    </row>
    <row r="167" spans="1:15" ht="11.25" customHeight="1">
      <c r="A167" s="44"/>
      <c r="B167" s="48"/>
      <c r="C167" s="49"/>
      <c r="D167" s="49"/>
      <c r="E167" s="49"/>
      <c r="F167" s="50"/>
      <c r="G167" s="51"/>
      <c r="H167" s="51"/>
      <c r="I167" s="51"/>
      <c r="J167" s="51"/>
      <c r="K167" s="51"/>
      <c r="L167" s="51"/>
      <c r="M167" s="51"/>
      <c r="N167" s="51"/>
      <c r="O167" s="51"/>
    </row>
    <row r="168" spans="1:15" ht="14.25" hidden="1">
      <c r="A168" s="44"/>
      <c r="B168" s="48"/>
      <c r="C168" s="49"/>
      <c r="D168" s="49"/>
      <c r="E168" s="49"/>
      <c r="F168" s="50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1:15" ht="15.75">
      <c r="A169" s="2" t="s">
        <v>86</v>
      </c>
      <c r="B169" s="44"/>
      <c r="C169" s="24"/>
      <c r="D169" s="24"/>
      <c r="E169" s="24"/>
      <c r="F169" s="24"/>
      <c r="G169" s="24"/>
      <c r="H169" s="24"/>
      <c r="I169" s="24"/>
      <c r="J169" s="24"/>
      <c r="K169" s="24"/>
      <c r="L169" s="40"/>
      <c r="M169" s="40"/>
      <c r="N169" s="40"/>
      <c r="O169" s="40" t="s">
        <v>124</v>
      </c>
    </row>
    <row r="170" spans="1:15" ht="4.5" customHeight="1">
      <c r="A170" s="22"/>
      <c r="B170" s="4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1:15" ht="15">
      <c r="A171" s="14"/>
      <c r="B171" s="6"/>
      <c r="C171" s="15" t="s">
        <v>127</v>
      </c>
      <c r="D171" s="15" t="s">
        <v>127</v>
      </c>
      <c r="E171" s="15" t="s">
        <v>127</v>
      </c>
      <c r="F171" s="15" t="s">
        <v>127</v>
      </c>
      <c r="G171" s="15" t="s">
        <v>127</v>
      </c>
      <c r="H171" s="15" t="s">
        <v>127</v>
      </c>
      <c r="I171" s="15" t="s">
        <v>127</v>
      </c>
      <c r="J171" s="15" t="s">
        <v>127</v>
      </c>
      <c r="K171" s="15" t="s">
        <v>127</v>
      </c>
      <c r="L171" s="15" t="s">
        <v>156</v>
      </c>
      <c r="M171" s="132" t="s">
        <v>132</v>
      </c>
      <c r="N171" s="132" t="s">
        <v>132</v>
      </c>
      <c r="O171" s="132" t="s">
        <v>132</v>
      </c>
    </row>
    <row r="172" spans="1:15" ht="12.75">
      <c r="A172" s="16"/>
      <c r="B172" s="26"/>
      <c r="C172" s="17">
        <v>2003</v>
      </c>
      <c r="D172" s="17">
        <v>2004</v>
      </c>
      <c r="E172" s="17">
        <v>2005</v>
      </c>
      <c r="F172" s="17">
        <v>2006</v>
      </c>
      <c r="G172" s="17">
        <v>2007</v>
      </c>
      <c r="H172" s="17">
        <v>2008</v>
      </c>
      <c r="I172" s="26">
        <v>2009</v>
      </c>
      <c r="J172" s="17">
        <v>2010</v>
      </c>
      <c r="K172" s="17">
        <v>2011</v>
      </c>
      <c r="L172" s="17">
        <v>2012</v>
      </c>
      <c r="M172" s="133">
        <v>2013</v>
      </c>
      <c r="N172" s="133">
        <v>2014</v>
      </c>
      <c r="O172" s="133">
        <v>2015</v>
      </c>
    </row>
    <row r="173" spans="1:15" ht="14.25">
      <c r="A173" s="27" t="s">
        <v>82</v>
      </c>
      <c r="B173" s="26"/>
      <c r="C173" s="29">
        <v>25789</v>
      </c>
      <c r="D173" s="29">
        <v>25716</v>
      </c>
      <c r="E173" s="29">
        <v>25652</v>
      </c>
      <c r="F173" s="29">
        <v>24407</v>
      </c>
      <c r="G173" s="29">
        <v>24319</v>
      </c>
      <c r="H173" s="29">
        <v>24242</v>
      </c>
      <c r="I173" s="46">
        <v>24164</v>
      </c>
      <c r="J173" s="29">
        <v>24164</v>
      </c>
      <c r="K173" s="29">
        <v>24052</v>
      </c>
      <c r="L173" s="29">
        <v>25015</v>
      </c>
      <c r="M173" s="150" t="s">
        <v>36</v>
      </c>
      <c r="N173" s="150" t="s">
        <v>36</v>
      </c>
      <c r="O173" s="150" t="s">
        <v>36</v>
      </c>
    </row>
    <row r="174" spans="1:15" ht="14.25">
      <c r="A174" s="27" t="s">
        <v>159</v>
      </c>
      <c r="B174" s="26"/>
      <c r="C174" s="29">
        <v>15037</v>
      </c>
      <c r="D174" s="29">
        <v>14841</v>
      </c>
      <c r="E174" s="29">
        <v>14648</v>
      </c>
      <c r="F174" s="29">
        <v>15408</v>
      </c>
      <c r="G174" s="29">
        <v>15452</v>
      </c>
      <c r="H174" s="29">
        <v>15539</v>
      </c>
      <c r="I174" s="46">
        <v>14199</v>
      </c>
      <c r="J174" s="29">
        <v>14352</v>
      </c>
      <c r="K174" s="29">
        <v>15217</v>
      </c>
      <c r="L174" s="61" t="s">
        <v>36</v>
      </c>
      <c r="M174" s="150" t="s">
        <v>36</v>
      </c>
      <c r="N174" s="150" t="s">
        <v>36</v>
      </c>
      <c r="O174" s="150" t="s">
        <v>36</v>
      </c>
    </row>
    <row r="175" spans="1:15" ht="14.25">
      <c r="A175" s="27" t="s">
        <v>139</v>
      </c>
      <c r="B175" s="26"/>
      <c r="C175" s="29">
        <v>2123048</v>
      </c>
      <c r="D175" s="29">
        <v>2294699</v>
      </c>
      <c r="E175" s="29">
        <v>2436696</v>
      </c>
      <c r="F175" s="29">
        <v>2644731</v>
      </c>
      <c r="G175" s="29">
        <v>2599434</v>
      </c>
      <c r="H175" s="29">
        <v>2723355</v>
      </c>
      <c r="I175" s="46">
        <v>2941575</v>
      </c>
      <c r="J175" s="29">
        <v>2857697</v>
      </c>
      <c r="K175" s="29">
        <v>2931063</v>
      </c>
      <c r="L175" s="61" t="s">
        <v>36</v>
      </c>
      <c r="M175" s="150" t="s">
        <v>36</v>
      </c>
      <c r="N175" s="150" t="s">
        <v>36</v>
      </c>
      <c r="O175" s="150" t="s">
        <v>36</v>
      </c>
    </row>
    <row r="176" spans="1:15" ht="14.25">
      <c r="A176" s="27" t="s">
        <v>140</v>
      </c>
      <c r="B176" s="26"/>
      <c r="C176" s="29">
        <v>2123048</v>
      </c>
      <c r="D176" s="29">
        <v>2294699</v>
      </c>
      <c r="E176" s="29">
        <v>2436696</v>
      </c>
      <c r="F176" s="29">
        <v>2644731</v>
      </c>
      <c r="G176" s="29">
        <v>2599434</v>
      </c>
      <c r="H176" s="29">
        <v>2723355</v>
      </c>
      <c r="I176" s="46">
        <v>2941575</v>
      </c>
      <c r="J176" s="29">
        <v>2712113</v>
      </c>
      <c r="K176" s="29">
        <v>2092342</v>
      </c>
      <c r="L176" s="61" t="s">
        <v>36</v>
      </c>
      <c r="M176" s="150" t="s">
        <v>36</v>
      </c>
      <c r="N176" s="150" t="s">
        <v>36</v>
      </c>
      <c r="O176" s="150" t="s">
        <v>36</v>
      </c>
    </row>
    <row r="177" spans="1:15" ht="14.25">
      <c r="A177" s="27" t="s">
        <v>35</v>
      </c>
      <c r="B177" s="26"/>
      <c r="C177" s="29">
        <v>181400</v>
      </c>
      <c r="D177" s="29">
        <v>153100</v>
      </c>
      <c r="E177" s="29">
        <v>131300</v>
      </c>
      <c r="F177" s="29">
        <v>149300</v>
      </c>
      <c r="G177" s="29">
        <v>134400</v>
      </c>
      <c r="H177" s="29">
        <v>119400</v>
      </c>
      <c r="I177" s="46">
        <v>101100</v>
      </c>
      <c r="J177" s="46">
        <v>82727</v>
      </c>
      <c r="K177" s="46">
        <v>64923</v>
      </c>
      <c r="L177" s="46">
        <v>47009</v>
      </c>
      <c r="M177" s="146">
        <v>28977</v>
      </c>
      <c r="N177" s="146">
        <v>14484</v>
      </c>
      <c r="O177" s="146">
        <v>9444</v>
      </c>
    </row>
    <row r="178" spans="1:15" ht="14.25">
      <c r="A178" s="27" t="s">
        <v>84</v>
      </c>
      <c r="B178" s="26"/>
      <c r="C178" s="29">
        <f>+C175/C173*1000</f>
        <v>82323.78145721044</v>
      </c>
      <c r="D178" s="29">
        <f aca="true" t="shared" si="14" ref="D178:K178">+D175/D173*1000</f>
        <v>89232.34562140302</v>
      </c>
      <c r="E178" s="29">
        <f t="shared" si="14"/>
        <v>94990.48807110557</v>
      </c>
      <c r="F178" s="29">
        <f t="shared" si="14"/>
        <v>108359.52800426108</v>
      </c>
      <c r="G178" s="29">
        <f t="shared" si="14"/>
        <v>106889.01681812573</v>
      </c>
      <c r="H178" s="29">
        <f t="shared" si="14"/>
        <v>112340.35970629487</v>
      </c>
      <c r="I178" s="29">
        <f t="shared" si="14"/>
        <v>121733.77752027809</v>
      </c>
      <c r="J178" s="29">
        <f t="shared" si="14"/>
        <v>118262.58069855985</v>
      </c>
      <c r="K178" s="29">
        <f t="shared" si="14"/>
        <v>121863.58722767337</v>
      </c>
      <c r="L178" s="61" t="s">
        <v>36</v>
      </c>
      <c r="M178" s="150" t="s">
        <v>36</v>
      </c>
      <c r="N178" s="150" t="s">
        <v>36</v>
      </c>
      <c r="O178" s="150" t="s">
        <v>36</v>
      </c>
    </row>
    <row r="179" spans="1:15" ht="14.25">
      <c r="A179" s="27" t="s">
        <v>83</v>
      </c>
      <c r="B179" s="26"/>
      <c r="C179" s="29">
        <f>+C177/C173*1000</f>
        <v>7034.006747062701</v>
      </c>
      <c r="D179" s="29">
        <f aca="true" t="shared" si="15" ref="D179:K179">+D177/D173*1000</f>
        <v>5953.491989422927</v>
      </c>
      <c r="E179" s="29">
        <f t="shared" si="15"/>
        <v>5118.509278029004</v>
      </c>
      <c r="F179" s="29">
        <f t="shared" si="15"/>
        <v>6117.097553980416</v>
      </c>
      <c r="G179" s="29">
        <f t="shared" si="15"/>
        <v>5526.543032197048</v>
      </c>
      <c r="H179" s="29">
        <f t="shared" si="15"/>
        <v>4925.336193383385</v>
      </c>
      <c r="I179" s="29">
        <f t="shared" si="15"/>
        <v>4183.909948683992</v>
      </c>
      <c r="J179" s="29">
        <f t="shared" si="15"/>
        <v>3423.563979473597</v>
      </c>
      <c r="K179" s="29">
        <f t="shared" si="15"/>
        <v>2699.276567437219</v>
      </c>
      <c r="L179" s="61" t="s">
        <v>36</v>
      </c>
      <c r="M179" s="150" t="s">
        <v>36</v>
      </c>
      <c r="N179" s="150" t="s">
        <v>36</v>
      </c>
      <c r="O179" s="150" t="s">
        <v>36</v>
      </c>
    </row>
    <row r="180" spans="1:15" ht="14.25">
      <c r="A180" s="27" t="s">
        <v>85</v>
      </c>
      <c r="B180" s="26"/>
      <c r="C180" s="29">
        <v>15263</v>
      </c>
      <c r="D180" s="29">
        <v>17885</v>
      </c>
      <c r="E180" s="29">
        <v>23203</v>
      </c>
      <c r="F180" s="29">
        <v>16882</v>
      </c>
      <c r="G180" s="29">
        <v>17614</v>
      </c>
      <c r="H180" s="29">
        <v>21739</v>
      </c>
      <c r="I180" s="29">
        <v>25242</v>
      </c>
      <c r="J180" s="29">
        <v>27354.9</v>
      </c>
      <c r="K180" s="29">
        <v>30342</v>
      </c>
      <c r="L180" s="61" t="s">
        <v>36</v>
      </c>
      <c r="M180" s="150" t="s">
        <v>36</v>
      </c>
      <c r="N180" s="150" t="s">
        <v>36</v>
      </c>
      <c r="O180" s="150" t="s">
        <v>36</v>
      </c>
    </row>
    <row r="181" spans="1:15" ht="9.75" customHeight="1">
      <c r="A181" s="44"/>
      <c r="B181" s="5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</row>
    <row r="182" spans="1:15" ht="14.25" hidden="1">
      <c r="A182" s="44"/>
      <c r="B182" s="5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</row>
    <row r="183" spans="1:15" ht="15.75">
      <c r="A183" s="2" t="s">
        <v>87</v>
      </c>
      <c r="B183" s="44"/>
      <c r="C183" s="24"/>
      <c r="D183" s="24"/>
      <c r="E183" s="24"/>
      <c r="F183" s="24"/>
      <c r="G183" s="24"/>
      <c r="H183" s="24"/>
      <c r="I183" s="24"/>
      <c r="J183" s="24"/>
      <c r="K183" s="24"/>
      <c r="L183" s="40"/>
      <c r="M183" s="40"/>
      <c r="N183" s="40"/>
      <c r="O183" s="40" t="s">
        <v>124</v>
      </c>
    </row>
    <row r="184" spans="1:15" ht="6" customHeight="1">
      <c r="A184" s="22"/>
      <c r="B184" s="4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1:15" ht="15">
      <c r="A185" s="14"/>
      <c r="B185" s="6"/>
      <c r="C185" s="6" t="s">
        <v>127</v>
      </c>
      <c r="D185" s="6" t="s">
        <v>127</v>
      </c>
      <c r="E185" s="6" t="s">
        <v>127</v>
      </c>
      <c r="F185" s="6" t="s">
        <v>127</v>
      </c>
      <c r="G185" s="6" t="s">
        <v>127</v>
      </c>
      <c r="H185" s="6" t="s">
        <v>127</v>
      </c>
      <c r="I185" s="6" t="s">
        <v>127</v>
      </c>
      <c r="J185" s="6" t="s">
        <v>127</v>
      </c>
      <c r="K185" s="15" t="s">
        <v>127</v>
      </c>
      <c r="L185" s="15" t="s">
        <v>156</v>
      </c>
      <c r="M185" s="132" t="s">
        <v>132</v>
      </c>
      <c r="N185" s="132" t="s">
        <v>132</v>
      </c>
      <c r="O185" s="132" t="s">
        <v>132</v>
      </c>
    </row>
    <row r="186" spans="1:15" ht="12.75">
      <c r="A186" s="16"/>
      <c r="B186" s="26"/>
      <c r="C186" s="26">
        <v>2003</v>
      </c>
      <c r="D186" s="26">
        <v>2004</v>
      </c>
      <c r="E186" s="26">
        <v>2005</v>
      </c>
      <c r="F186" s="26">
        <v>2006</v>
      </c>
      <c r="G186" s="26">
        <v>2007</v>
      </c>
      <c r="H186" s="26">
        <v>2008</v>
      </c>
      <c r="I186" s="26">
        <v>2009</v>
      </c>
      <c r="J186" s="26">
        <v>2010</v>
      </c>
      <c r="K186" s="17">
        <v>2011</v>
      </c>
      <c r="L186" s="17">
        <v>2012</v>
      </c>
      <c r="M186" s="133">
        <v>2013</v>
      </c>
      <c r="N186" s="133">
        <v>2014</v>
      </c>
      <c r="O186" s="133">
        <v>2015</v>
      </c>
    </row>
    <row r="187" spans="1:15" ht="15">
      <c r="A187" s="66" t="s">
        <v>88</v>
      </c>
      <c r="B187" s="68"/>
      <c r="C187" s="67">
        <f>SUM(C188+C193)</f>
        <v>2123048.04</v>
      </c>
      <c r="D187" s="67">
        <f>SUM(D188+D193)</f>
        <v>2294698.77</v>
      </c>
      <c r="E187" s="67">
        <f>SUM(E188+E193+E201)</f>
        <v>2436696.28</v>
      </c>
      <c r="F187" s="67">
        <f>SUM(F188+F193)</f>
        <v>2644730.84</v>
      </c>
      <c r="G187" s="67">
        <f>SUM(G188+G193)</f>
        <v>2599434.17</v>
      </c>
      <c r="H187" s="67">
        <f>SUM(H188+H193)</f>
        <v>2723354.74</v>
      </c>
      <c r="I187" s="67">
        <f>SUM(I188+I193)</f>
        <v>2941574.9000000004</v>
      </c>
      <c r="J187" s="35">
        <v>2857697</v>
      </c>
      <c r="K187" s="35">
        <v>2931063</v>
      </c>
      <c r="L187" s="69" t="s">
        <v>36</v>
      </c>
      <c r="M187" s="151" t="s">
        <v>36</v>
      </c>
      <c r="N187" s="151" t="s">
        <v>36</v>
      </c>
      <c r="O187" s="151" t="s">
        <v>36</v>
      </c>
    </row>
    <row r="188" spans="1:15" ht="15">
      <c r="A188" s="66" t="s">
        <v>89</v>
      </c>
      <c r="B188" s="36"/>
      <c r="C188" s="67">
        <f aca="true" t="shared" si="16" ref="C188:H188">SUM(C189:C191)</f>
        <v>2039876.57</v>
      </c>
      <c r="D188" s="67">
        <f t="shared" si="16"/>
        <v>2173310.92</v>
      </c>
      <c r="E188" s="67">
        <f t="shared" si="16"/>
        <v>2280774.86</v>
      </c>
      <c r="F188" s="67">
        <f t="shared" si="16"/>
        <v>2454897.1</v>
      </c>
      <c r="G188" s="67">
        <f t="shared" si="16"/>
        <v>2435831.66</v>
      </c>
      <c r="H188" s="67">
        <f t="shared" si="16"/>
        <v>2546839.81</v>
      </c>
      <c r="I188" s="67">
        <f>SUM(I189:I192)</f>
        <v>2613056.43</v>
      </c>
      <c r="J188" s="35">
        <v>2712112.6</v>
      </c>
      <c r="K188" s="35">
        <v>2765229</v>
      </c>
      <c r="L188" s="69" t="s">
        <v>36</v>
      </c>
      <c r="M188" s="151" t="s">
        <v>36</v>
      </c>
      <c r="N188" s="151" t="s">
        <v>36</v>
      </c>
      <c r="O188" s="151" t="s">
        <v>36</v>
      </c>
    </row>
    <row r="189" spans="1:15" ht="14.25">
      <c r="A189" s="63" t="s">
        <v>90</v>
      </c>
      <c r="B189" s="36"/>
      <c r="C189" s="64">
        <v>5065.05</v>
      </c>
      <c r="D189" s="64">
        <v>8033.7</v>
      </c>
      <c r="E189" s="64">
        <v>9242.16</v>
      </c>
      <c r="F189" s="64">
        <v>9917.34</v>
      </c>
      <c r="G189" s="64">
        <v>12351.64</v>
      </c>
      <c r="H189" s="64">
        <v>12961.93</v>
      </c>
      <c r="I189" s="64">
        <v>14917.97</v>
      </c>
      <c r="J189" s="32">
        <v>13850</v>
      </c>
      <c r="K189" s="32">
        <v>23672</v>
      </c>
      <c r="L189" s="65" t="s">
        <v>36</v>
      </c>
      <c r="M189" s="152" t="s">
        <v>36</v>
      </c>
      <c r="N189" s="152" t="s">
        <v>36</v>
      </c>
      <c r="O189" s="152" t="s">
        <v>36</v>
      </c>
    </row>
    <row r="190" spans="1:15" ht="14.25">
      <c r="A190" s="63" t="s">
        <v>91</v>
      </c>
      <c r="B190" s="36"/>
      <c r="C190" s="64">
        <v>1874555.34</v>
      </c>
      <c r="D190" s="64">
        <v>1952766.04</v>
      </c>
      <c r="E190" s="64">
        <v>2058981.52</v>
      </c>
      <c r="F190" s="64">
        <v>2145809.56</v>
      </c>
      <c r="G190" s="64">
        <v>2118998.56</v>
      </c>
      <c r="H190" s="64">
        <v>2229396.42</v>
      </c>
      <c r="I190" s="64">
        <v>2283082</v>
      </c>
      <c r="J190" s="32">
        <v>2356603.3</v>
      </c>
      <c r="K190" s="32">
        <v>2406872</v>
      </c>
      <c r="L190" s="65" t="s">
        <v>36</v>
      </c>
      <c r="M190" s="152" t="s">
        <v>36</v>
      </c>
      <c r="N190" s="152" t="s">
        <v>36</v>
      </c>
      <c r="O190" s="152" t="s">
        <v>36</v>
      </c>
    </row>
    <row r="191" spans="1:15" ht="14.25">
      <c r="A191" s="63" t="s">
        <v>92</v>
      </c>
      <c r="B191" s="36"/>
      <c r="C191" s="64">
        <v>160256.18</v>
      </c>
      <c r="D191" s="64">
        <v>212511.18</v>
      </c>
      <c r="E191" s="64">
        <v>212551.18</v>
      </c>
      <c r="F191" s="64">
        <v>299170.2</v>
      </c>
      <c r="G191" s="64">
        <v>304481.46</v>
      </c>
      <c r="H191" s="64">
        <v>304481.46</v>
      </c>
      <c r="I191" s="64">
        <v>315056.46</v>
      </c>
      <c r="J191" s="32">
        <v>316045.4</v>
      </c>
      <c r="K191" s="32">
        <v>316045</v>
      </c>
      <c r="L191" s="65" t="s">
        <v>36</v>
      </c>
      <c r="M191" s="152" t="s">
        <v>36</v>
      </c>
      <c r="N191" s="152" t="s">
        <v>36</v>
      </c>
      <c r="O191" s="152" t="s">
        <v>36</v>
      </c>
    </row>
    <row r="192" spans="1:15" ht="14.25">
      <c r="A192" s="63" t="s">
        <v>28</v>
      </c>
      <c r="B192" s="36"/>
      <c r="C192" s="64">
        <v>0</v>
      </c>
      <c r="D192" s="64">
        <v>0</v>
      </c>
      <c r="E192" s="64">
        <v>0</v>
      </c>
      <c r="F192" s="64">
        <v>0</v>
      </c>
      <c r="G192" s="64">
        <v>0</v>
      </c>
      <c r="H192" s="64">
        <v>0</v>
      </c>
      <c r="I192" s="64">
        <v>0</v>
      </c>
      <c r="J192" s="32">
        <v>25614</v>
      </c>
      <c r="K192" s="32">
        <v>18640</v>
      </c>
      <c r="L192" s="65" t="s">
        <v>36</v>
      </c>
      <c r="M192" s="152" t="s">
        <v>36</v>
      </c>
      <c r="N192" s="152" t="s">
        <v>36</v>
      </c>
      <c r="O192" s="152" t="s">
        <v>36</v>
      </c>
    </row>
    <row r="193" spans="1:15" ht="15">
      <c r="A193" s="66" t="s">
        <v>93</v>
      </c>
      <c r="B193" s="36"/>
      <c r="C193" s="67">
        <f>SUM(C194:C201)</f>
        <v>83171.47</v>
      </c>
      <c r="D193" s="67">
        <f>SUM(D194:D201)</f>
        <v>121387.84999999999</v>
      </c>
      <c r="E193" s="67">
        <f>SUM(E194:E200)</f>
        <v>155921.41999999998</v>
      </c>
      <c r="F193" s="67">
        <f>SUM(F194:F201)</f>
        <v>189833.74</v>
      </c>
      <c r="G193" s="67">
        <f>SUM(G194:G201)</f>
        <v>163602.51</v>
      </c>
      <c r="H193" s="67">
        <f>SUM(H194:H201)</f>
        <v>176514.93</v>
      </c>
      <c r="I193" s="67">
        <f>SUM(I194:I201)</f>
        <v>328518.47</v>
      </c>
      <c r="J193" s="67">
        <f>SUM(J194:J200)</f>
        <v>145583.5</v>
      </c>
      <c r="K193" s="67">
        <f>SUM(K194:K200)</f>
        <v>165834</v>
      </c>
      <c r="L193" s="69" t="s">
        <v>36</v>
      </c>
      <c r="M193" s="151" t="s">
        <v>36</v>
      </c>
      <c r="N193" s="151" t="s">
        <v>36</v>
      </c>
      <c r="O193" s="151" t="s">
        <v>36</v>
      </c>
    </row>
    <row r="194" spans="1:15" ht="14.25">
      <c r="A194" s="63" t="s">
        <v>94</v>
      </c>
      <c r="B194" s="36"/>
      <c r="C194" s="64">
        <v>526.66</v>
      </c>
      <c r="D194" s="64">
        <v>467.3</v>
      </c>
      <c r="E194" s="64">
        <v>548.17</v>
      </c>
      <c r="F194" s="64">
        <v>456.23</v>
      </c>
      <c r="G194" s="64">
        <v>502.35</v>
      </c>
      <c r="H194" s="64">
        <v>549.37</v>
      </c>
      <c r="I194" s="64">
        <v>880.53</v>
      </c>
      <c r="J194" s="32">
        <v>974.4</v>
      </c>
      <c r="K194" s="32">
        <v>980</v>
      </c>
      <c r="L194" s="65" t="s">
        <v>36</v>
      </c>
      <c r="M194" s="152" t="s">
        <v>36</v>
      </c>
      <c r="N194" s="152" t="s">
        <v>36</v>
      </c>
      <c r="O194" s="152" t="s">
        <v>36</v>
      </c>
    </row>
    <row r="195" spans="1:15" ht="14.25">
      <c r="A195" s="63" t="s">
        <v>95</v>
      </c>
      <c r="B195" s="36"/>
      <c r="C195" s="64">
        <v>20681.56</v>
      </c>
      <c r="D195" s="64">
        <v>21687.52</v>
      </c>
      <c r="E195" s="64">
        <v>28686.92</v>
      </c>
      <c r="F195" s="64">
        <v>79313.17</v>
      </c>
      <c r="G195" s="64">
        <v>34037.02</v>
      </c>
      <c r="H195" s="64">
        <v>75493.27</v>
      </c>
      <c r="I195" s="64">
        <v>79858.66</v>
      </c>
      <c r="J195" s="32">
        <v>50737.3</v>
      </c>
      <c r="K195" s="32">
        <v>51328</v>
      </c>
      <c r="L195" s="65" t="s">
        <v>36</v>
      </c>
      <c r="M195" s="152" t="s">
        <v>36</v>
      </c>
      <c r="N195" s="152" t="s">
        <v>36</v>
      </c>
      <c r="O195" s="152" t="s">
        <v>36</v>
      </c>
    </row>
    <row r="196" spans="1:15" ht="14.25">
      <c r="A196" s="63" t="s">
        <v>96</v>
      </c>
      <c r="B196" s="36"/>
      <c r="C196" s="64">
        <v>6827.14</v>
      </c>
      <c r="D196" s="64">
        <v>7546.3</v>
      </c>
      <c r="E196" s="64">
        <v>8211.88</v>
      </c>
      <c r="F196" s="64">
        <v>8152.84</v>
      </c>
      <c r="G196" s="64">
        <v>8861.47</v>
      </c>
      <c r="H196" s="64">
        <v>10447.36</v>
      </c>
      <c r="I196" s="64">
        <v>11259.06</v>
      </c>
      <c r="J196" s="32">
        <f>27.8+3490</f>
        <v>3517.8</v>
      </c>
      <c r="K196" s="32">
        <v>2779</v>
      </c>
      <c r="L196" s="65" t="s">
        <v>36</v>
      </c>
      <c r="M196" s="152" t="s">
        <v>36</v>
      </c>
      <c r="N196" s="152" t="s">
        <v>36</v>
      </c>
      <c r="O196" s="152" t="s">
        <v>36</v>
      </c>
    </row>
    <row r="197" spans="1:15" ht="14.25">
      <c r="A197" s="213"/>
      <c r="B197" s="48"/>
      <c r="C197" s="214"/>
      <c r="D197" s="214"/>
      <c r="E197" s="214"/>
      <c r="F197" s="214"/>
      <c r="G197" s="214"/>
      <c r="H197" s="214"/>
      <c r="I197" s="214"/>
      <c r="J197" s="49"/>
      <c r="K197" s="49"/>
      <c r="L197" s="215"/>
      <c r="M197" s="215"/>
      <c r="N197" s="215"/>
      <c r="O197" s="215"/>
    </row>
    <row r="198" spans="1:15" ht="14.25">
      <c r="A198" s="213"/>
      <c r="B198" s="48"/>
      <c r="C198" s="214"/>
      <c r="D198" s="214"/>
      <c r="E198" s="214"/>
      <c r="F198" s="214"/>
      <c r="G198" s="214"/>
      <c r="H198" s="214"/>
      <c r="I198" s="214"/>
      <c r="J198" s="49"/>
      <c r="K198" s="49"/>
      <c r="L198" s="215"/>
      <c r="M198" s="215"/>
      <c r="N198" s="130" t="s">
        <v>166</v>
      </c>
      <c r="O198" s="215"/>
    </row>
    <row r="199" spans="1:15" ht="14.25">
      <c r="A199" s="213"/>
      <c r="B199" s="48"/>
      <c r="C199" s="214"/>
      <c r="D199" s="214"/>
      <c r="E199" s="214"/>
      <c r="F199" s="214"/>
      <c r="G199" s="214"/>
      <c r="H199" s="214"/>
      <c r="I199" s="214"/>
      <c r="J199" s="49"/>
      <c r="K199" s="49"/>
      <c r="L199" s="215"/>
      <c r="M199" s="215"/>
      <c r="N199" s="215"/>
      <c r="O199" s="40" t="s">
        <v>124</v>
      </c>
    </row>
    <row r="200" spans="1:15" ht="19.5" customHeight="1">
      <c r="A200" s="199" t="s">
        <v>29</v>
      </c>
      <c r="B200" s="200"/>
      <c r="C200" s="201">
        <v>55136.11</v>
      </c>
      <c r="D200" s="201">
        <v>91686.73</v>
      </c>
      <c r="E200" s="201">
        <v>118474.45</v>
      </c>
      <c r="F200" s="201">
        <v>101911.5</v>
      </c>
      <c r="G200" s="201">
        <v>120201.67</v>
      </c>
      <c r="H200" s="201">
        <v>90024.93</v>
      </c>
      <c r="I200" s="201">
        <v>236520.22</v>
      </c>
      <c r="J200" s="149">
        <v>90354</v>
      </c>
      <c r="K200" s="149">
        <v>110747</v>
      </c>
      <c r="L200" s="149">
        <f>110747-21020</f>
        <v>89727</v>
      </c>
      <c r="M200" s="149">
        <f>89727-73633-2000</f>
        <v>14094</v>
      </c>
      <c r="N200" s="149">
        <f>14094-8232</f>
        <v>5862</v>
      </c>
      <c r="O200" s="149">
        <f>5862-6931</f>
        <v>-1069</v>
      </c>
    </row>
    <row r="201" spans="1:15" ht="14.25" hidden="1">
      <c r="A201" s="63" t="s">
        <v>97</v>
      </c>
      <c r="B201" s="36"/>
      <c r="C201" s="64">
        <v>0</v>
      </c>
      <c r="D201" s="64">
        <v>0</v>
      </c>
      <c r="E201" s="64">
        <v>0</v>
      </c>
      <c r="F201" s="64">
        <v>0</v>
      </c>
      <c r="G201" s="64">
        <v>0</v>
      </c>
      <c r="H201" s="64">
        <v>0</v>
      </c>
      <c r="I201" s="64">
        <v>0</v>
      </c>
      <c r="J201" s="65" t="s">
        <v>36</v>
      </c>
      <c r="K201" s="65" t="s">
        <v>36</v>
      </c>
      <c r="L201" s="65" t="s">
        <v>36</v>
      </c>
      <c r="M201" s="152" t="s">
        <v>36</v>
      </c>
      <c r="N201" s="152" t="s">
        <v>36</v>
      </c>
      <c r="O201" s="152" t="s">
        <v>36</v>
      </c>
    </row>
    <row r="202" spans="1:15" ht="14.25" hidden="1">
      <c r="A202" s="63"/>
      <c r="B202" s="36"/>
      <c r="C202" s="64"/>
      <c r="D202" s="64"/>
      <c r="E202" s="64"/>
      <c r="F202" s="64"/>
      <c r="G202" s="64"/>
      <c r="H202" s="64"/>
      <c r="I202" s="64"/>
      <c r="J202" s="65" t="s">
        <v>36</v>
      </c>
      <c r="K202" s="65" t="s">
        <v>36</v>
      </c>
      <c r="L202" s="65" t="s">
        <v>36</v>
      </c>
      <c r="M202" s="152" t="s">
        <v>36</v>
      </c>
      <c r="N202" s="152" t="s">
        <v>36</v>
      </c>
      <c r="O202" s="152" t="s">
        <v>36</v>
      </c>
    </row>
    <row r="203" spans="1:15" ht="15" hidden="1">
      <c r="A203" s="66" t="s">
        <v>98</v>
      </c>
      <c r="B203" s="68"/>
      <c r="C203" s="67">
        <f>SUM(C204+C209)</f>
        <v>2123048.04</v>
      </c>
      <c r="D203" s="67">
        <f>SUM(D204+D209)</f>
        <v>2294698.77</v>
      </c>
      <c r="E203" s="67">
        <f>SUM(E204+E209+E214)</f>
        <v>2436696.28</v>
      </c>
      <c r="F203" s="67">
        <f>SUM(F204+F209)</f>
        <v>2644730.8400000003</v>
      </c>
      <c r="G203" s="67">
        <f>SUM(G204+G209)</f>
        <v>2599434.1799999997</v>
      </c>
      <c r="H203" s="67">
        <f>SUM(H204+H209)</f>
        <v>2723354.7399999998</v>
      </c>
      <c r="I203" s="67">
        <f>SUM(I204+I209)</f>
        <v>2941574.9</v>
      </c>
      <c r="J203" s="35">
        <v>2857697</v>
      </c>
      <c r="K203" s="35">
        <v>2931063</v>
      </c>
      <c r="L203" s="69" t="s">
        <v>36</v>
      </c>
      <c r="M203" s="151" t="s">
        <v>36</v>
      </c>
      <c r="N203" s="151" t="s">
        <v>36</v>
      </c>
      <c r="O203" s="151" t="s">
        <v>36</v>
      </c>
    </row>
    <row r="204" spans="1:15" ht="15.75" customHeight="1">
      <c r="A204" s="66" t="s">
        <v>30</v>
      </c>
      <c r="B204" s="36"/>
      <c r="C204" s="67">
        <f aca="true" t="shared" si="17" ref="C204:K204">SUM(C205:C208)</f>
        <v>1914066.88</v>
      </c>
      <c r="D204" s="67">
        <f t="shared" si="17"/>
        <v>2076214.95</v>
      </c>
      <c r="E204" s="67">
        <f t="shared" si="17"/>
        <v>2231002.5</v>
      </c>
      <c r="F204" s="67">
        <f t="shared" si="17"/>
        <v>2423997.87</v>
      </c>
      <c r="G204" s="67">
        <f t="shared" si="17"/>
        <v>2393686.4299999997</v>
      </c>
      <c r="H204" s="67">
        <f t="shared" si="17"/>
        <v>2532769.4</v>
      </c>
      <c r="I204" s="67">
        <f t="shared" si="17"/>
        <v>2689973.69</v>
      </c>
      <c r="J204" s="67">
        <f t="shared" si="17"/>
        <v>2634523.8000000003</v>
      </c>
      <c r="K204" s="67">
        <f t="shared" si="17"/>
        <v>2014710</v>
      </c>
      <c r="L204" s="69" t="s">
        <v>36</v>
      </c>
      <c r="M204" s="151" t="s">
        <v>36</v>
      </c>
      <c r="N204" s="151" t="s">
        <v>36</v>
      </c>
      <c r="O204" s="151" t="s">
        <v>36</v>
      </c>
    </row>
    <row r="205" spans="1:15" ht="14.25">
      <c r="A205" s="63" t="s">
        <v>99</v>
      </c>
      <c r="B205" s="36"/>
      <c r="C205" s="64">
        <f>1871637.38+9628.34</f>
        <v>1881265.72</v>
      </c>
      <c r="D205" s="64">
        <v>2051018.67</v>
      </c>
      <c r="E205" s="64">
        <v>2171380.81</v>
      </c>
      <c r="F205" s="64">
        <v>2350734.53</v>
      </c>
      <c r="G205" s="64">
        <v>2331471.5</v>
      </c>
      <c r="H205" s="64">
        <f>2454422.68-851.66</f>
        <v>2453571.02</v>
      </c>
      <c r="I205" s="64">
        <f>2514373.34-851.66</f>
        <v>2513521.6799999997</v>
      </c>
      <c r="J205" s="32">
        <v>2602426</v>
      </c>
      <c r="K205" s="32">
        <v>1935089</v>
      </c>
      <c r="L205" s="65" t="s">
        <v>36</v>
      </c>
      <c r="M205" s="152" t="s">
        <v>36</v>
      </c>
      <c r="N205" s="152" t="s">
        <v>36</v>
      </c>
      <c r="O205" s="152" t="s">
        <v>36</v>
      </c>
    </row>
    <row r="206" spans="1:15" ht="14.25">
      <c r="A206" s="63" t="s">
        <v>100</v>
      </c>
      <c r="B206" s="36"/>
      <c r="C206" s="64">
        <v>17232.89</v>
      </c>
      <c r="D206" s="64">
        <v>24946.97</v>
      </c>
      <c r="E206" s="64">
        <v>15149.65</v>
      </c>
      <c r="F206" s="64">
        <v>8805.56</v>
      </c>
      <c r="G206" s="64">
        <v>6869.76</v>
      </c>
      <c r="H206" s="64">
        <v>6805.6</v>
      </c>
      <c r="I206" s="64">
        <v>6980.71</v>
      </c>
      <c r="J206" s="32">
        <v>7182.1</v>
      </c>
      <c r="K206" s="32">
        <v>7211</v>
      </c>
      <c r="L206" s="65" t="s">
        <v>36</v>
      </c>
      <c r="M206" s="152" t="s">
        <v>36</v>
      </c>
      <c r="N206" s="152" t="s">
        <v>36</v>
      </c>
      <c r="O206" s="152" t="s">
        <v>36</v>
      </c>
    </row>
    <row r="207" spans="1:15" ht="14.25">
      <c r="A207" s="63" t="s">
        <v>108</v>
      </c>
      <c r="B207" s="36"/>
      <c r="C207" s="64">
        <v>15433.75</v>
      </c>
      <c r="D207" s="64">
        <v>11785.75</v>
      </c>
      <c r="E207" s="64">
        <v>11579.37</v>
      </c>
      <c r="F207" s="64">
        <v>4703.37</v>
      </c>
      <c r="G207" s="64">
        <v>2027.37</v>
      </c>
      <c r="H207" s="64">
        <v>1351.36</v>
      </c>
      <c r="I207" s="64">
        <v>675.37</v>
      </c>
      <c r="J207" s="32">
        <v>0</v>
      </c>
      <c r="K207" s="32">
        <v>0</v>
      </c>
      <c r="L207" s="65" t="s">
        <v>36</v>
      </c>
      <c r="M207" s="152" t="s">
        <v>36</v>
      </c>
      <c r="N207" s="152" t="s">
        <v>36</v>
      </c>
      <c r="O207" s="152" t="s">
        <v>36</v>
      </c>
    </row>
    <row r="208" spans="1:15" ht="14.25">
      <c r="A208" s="63" t="s">
        <v>101</v>
      </c>
      <c r="B208" s="36"/>
      <c r="C208" s="64">
        <v>134.52</v>
      </c>
      <c r="D208" s="64">
        <v>-11536.44</v>
      </c>
      <c r="E208" s="64">
        <v>32892.67</v>
      </c>
      <c r="F208" s="64">
        <v>59754.41</v>
      </c>
      <c r="G208" s="64">
        <v>53317.8</v>
      </c>
      <c r="H208" s="64">
        <v>71041.42</v>
      </c>
      <c r="I208" s="64">
        <v>168795.93</v>
      </c>
      <c r="J208" s="32">
        <v>24915.7</v>
      </c>
      <c r="K208" s="32">
        <v>72410</v>
      </c>
      <c r="L208" s="65" t="s">
        <v>36</v>
      </c>
      <c r="M208" s="152" t="s">
        <v>36</v>
      </c>
      <c r="N208" s="152" t="s">
        <v>36</v>
      </c>
      <c r="O208" s="152" t="s">
        <v>36</v>
      </c>
    </row>
    <row r="209" spans="1:15" ht="15">
      <c r="A209" s="66" t="s">
        <v>102</v>
      </c>
      <c r="B209" s="36"/>
      <c r="C209" s="67">
        <f>SUM(C210:C214)</f>
        <v>208981.16</v>
      </c>
      <c r="D209" s="67">
        <f>SUM(D210:D214)</f>
        <v>218483.82</v>
      </c>
      <c r="E209" s="67">
        <f>SUM(E210:E213)</f>
        <v>205693.78</v>
      </c>
      <c r="F209" s="67">
        <f aca="true" t="shared" si="18" ref="F209:K209">SUM(F210:F214)</f>
        <v>220732.97000000003</v>
      </c>
      <c r="G209" s="67">
        <f t="shared" si="18"/>
        <v>205747.75</v>
      </c>
      <c r="H209" s="67">
        <f t="shared" si="18"/>
        <v>190585.34000000003</v>
      </c>
      <c r="I209" s="67">
        <f t="shared" si="18"/>
        <v>251601.21</v>
      </c>
      <c r="J209" s="67">
        <f t="shared" si="18"/>
        <v>191075.2</v>
      </c>
      <c r="K209" s="67">
        <f t="shared" si="18"/>
        <v>160473</v>
      </c>
      <c r="L209" s="69" t="s">
        <v>36</v>
      </c>
      <c r="M209" s="151" t="s">
        <v>36</v>
      </c>
      <c r="N209" s="151" t="s">
        <v>36</v>
      </c>
      <c r="O209" s="151" t="s">
        <v>36</v>
      </c>
    </row>
    <row r="210" spans="1:15" ht="14.25">
      <c r="A210" s="63" t="s">
        <v>103</v>
      </c>
      <c r="B210" s="36"/>
      <c r="C210" s="64">
        <v>0</v>
      </c>
      <c r="D210" s="64">
        <v>0</v>
      </c>
      <c r="E210" s="64">
        <v>0</v>
      </c>
      <c r="F210" s="64">
        <v>0</v>
      </c>
      <c r="G210" s="64">
        <v>0</v>
      </c>
      <c r="H210" s="64">
        <v>0</v>
      </c>
      <c r="I210" s="64">
        <v>0</v>
      </c>
      <c r="J210" s="32">
        <v>0</v>
      </c>
      <c r="K210" s="32">
        <v>0</v>
      </c>
      <c r="L210" s="65" t="s">
        <v>36</v>
      </c>
      <c r="M210" s="152" t="s">
        <v>36</v>
      </c>
      <c r="N210" s="152" t="s">
        <v>36</v>
      </c>
      <c r="O210" s="152" t="s">
        <v>36</v>
      </c>
    </row>
    <row r="211" spans="1:15" ht="14.25">
      <c r="A211" s="63" t="s">
        <v>104</v>
      </c>
      <c r="B211" s="36"/>
      <c r="C211" s="64">
        <v>10000</v>
      </c>
      <c r="D211" s="64">
        <v>0</v>
      </c>
      <c r="E211" s="64">
        <v>0</v>
      </c>
      <c r="F211" s="64">
        <v>0</v>
      </c>
      <c r="G211" s="64">
        <v>0</v>
      </c>
      <c r="H211" s="64">
        <v>0</v>
      </c>
      <c r="I211" s="64">
        <v>193.11</v>
      </c>
      <c r="J211" s="32">
        <v>10397.6</v>
      </c>
      <c r="K211" s="32">
        <v>6334</v>
      </c>
      <c r="L211" s="65" t="s">
        <v>36</v>
      </c>
      <c r="M211" s="152" t="s">
        <v>36</v>
      </c>
      <c r="N211" s="152" t="s">
        <v>36</v>
      </c>
      <c r="O211" s="152" t="s">
        <v>36</v>
      </c>
    </row>
    <row r="212" spans="1:15" ht="14.25">
      <c r="A212" s="63" t="s">
        <v>105</v>
      </c>
      <c r="B212" s="36"/>
      <c r="C212" s="64">
        <v>55808.51</v>
      </c>
      <c r="D212" s="64">
        <v>83032.92</v>
      </c>
      <c r="E212" s="64">
        <v>78425.61</v>
      </c>
      <c r="F212" s="64">
        <v>74166.27</v>
      </c>
      <c r="G212" s="64">
        <v>73406.29</v>
      </c>
      <c r="H212" s="64">
        <v>72553.52</v>
      </c>
      <c r="I212" s="64">
        <v>150979.82</v>
      </c>
      <c r="J212" s="32">
        <v>97950.4</v>
      </c>
      <c r="K212" s="32">
        <v>89216</v>
      </c>
      <c r="L212" s="65" t="s">
        <v>36</v>
      </c>
      <c r="M212" s="152" t="s">
        <v>36</v>
      </c>
      <c r="N212" s="152" t="s">
        <v>36</v>
      </c>
      <c r="O212" s="152" t="s">
        <v>36</v>
      </c>
    </row>
    <row r="213" spans="1:15" ht="18" customHeight="1">
      <c r="A213" s="199" t="s">
        <v>106</v>
      </c>
      <c r="B213" s="200"/>
      <c r="C213" s="201">
        <v>143172.65</v>
      </c>
      <c r="D213" s="201">
        <v>135450.9</v>
      </c>
      <c r="E213" s="201">
        <v>127268.17</v>
      </c>
      <c r="F213" s="201">
        <v>146566.7</v>
      </c>
      <c r="G213" s="201">
        <v>132341.46</v>
      </c>
      <c r="H213" s="201">
        <v>118031.82</v>
      </c>
      <c r="I213" s="201">
        <v>100428.28</v>
      </c>
      <c r="J213" s="149">
        <v>82727.2</v>
      </c>
      <c r="K213" s="149">
        <v>64923</v>
      </c>
      <c r="L213" s="149">
        <v>47009</v>
      </c>
      <c r="M213" s="149">
        <v>28977</v>
      </c>
      <c r="N213" s="149">
        <v>14484</v>
      </c>
      <c r="O213" s="149">
        <v>9444</v>
      </c>
    </row>
    <row r="214" spans="1:15" ht="14.25" hidden="1">
      <c r="A214" s="63" t="s">
        <v>107</v>
      </c>
      <c r="B214" s="36"/>
      <c r="C214" s="64">
        <v>0</v>
      </c>
      <c r="D214" s="64">
        <v>0</v>
      </c>
      <c r="E214" s="64">
        <v>0</v>
      </c>
      <c r="F214" s="64">
        <v>0</v>
      </c>
      <c r="G214" s="64">
        <v>0</v>
      </c>
      <c r="H214" s="64">
        <v>0</v>
      </c>
      <c r="I214" s="64">
        <v>0</v>
      </c>
      <c r="J214" s="65" t="s">
        <v>36</v>
      </c>
      <c r="K214" s="65" t="s">
        <v>36</v>
      </c>
      <c r="L214" s="65" t="s">
        <v>36</v>
      </c>
      <c r="M214" s="65" t="s">
        <v>31</v>
      </c>
      <c r="N214" s="65" t="s">
        <v>31</v>
      </c>
      <c r="O214" s="65" t="s">
        <v>31</v>
      </c>
    </row>
    <row r="215" spans="1:15" ht="14.25">
      <c r="A215" s="44"/>
      <c r="B215" s="5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</row>
    <row r="216" spans="1:15" ht="14.25">
      <c r="A216" s="44"/>
      <c r="B216" s="5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</row>
    <row r="217" spans="1:15" ht="14.25" hidden="1">
      <c r="A217" s="44"/>
      <c r="B217" s="5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</row>
    <row r="218" spans="1:15" ht="14.25" hidden="1">
      <c r="A218" s="44"/>
      <c r="B218" s="5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</row>
    <row r="219" spans="1:15" ht="14.25" hidden="1">
      <c r="A219" s="44"/>
      <c r="B219" s="5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</row>
    <row r="220" spans="1:13" ht="14.25" hidden="1">
      <c r="A220" s="44"/>
      <c r="B220" s="5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</row>
    <row r="221" spans="1:15" ht="14.25" hidden="1">
      <c r="A221" s="44"/>
      <c r="B221" s="5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</row>
    <row r="222" spans="1:15" ht="14.25">
      <c r="A222" s="44"/>
      <c r="B222" s="5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</row>
    <row r="223" spans="1:15" ht="15.75">
      <c r="A223" s="2" t="s">
        <v>141</v>
      </c>
      <c r="B223" s="5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0"/>
      <c r="O223" s="40" t="s">
        <v>124</v>
      </c>
    </row>
    <row r="224" spans="1:15" ht="4.5" customHeight="1">
      <c r="A224" s="44"/>
      <c r="B224" s="5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</row>
    <row r="225" spans="1:15" ht="15">
      <c r="A225" s="14"/>
      <c r="B225" s="6"/>
      <c r="C225" s="6" t="s">
        <v>127</v>
      </c>
      <c r="D225" s="6" t="s">
        <v>127</v>
      </c>
      <c r="E225" s="6" t="s">
        <v>127</v>
      </c>
      <c r="F225" s="6" t="s">
        <v>127</v>
      </c>
      <c r="G225" s="6" t="s">
        <v>127</v>
      </c>
      <c r="H225" s="6" t="s">
        <v>127</v>
      </c>
      <c r="I225" s="6" t="s">
        <v>127</v>
      </c>
      <c r="J225" s="6" t="s">
        <v>127</v>
      </c>
      <c r="K225" s="15" t="s">
        <v>127</v>
      </c>
      <c r="L225" s="15" t="s">
        <v>156</v>
      </c>
      <c r="M225" s="132" t="s">
        <v>132</v>
      </c>
      <c r="N225" s="132" t="s">
        <v>132</v>
      </c>
      <c r="O225" s="132" t="s">
        <v>132</v>
      </c>
    </row>
    <row r="226" spans="1:15" ht="12.75">
      <c r="A226" s="16"/>
      <c r="B226" s="26"/>
      <c r="C226" s="26">
        <v>2003</v>
      </c>
      <c r="D226" s="26">
        <v>2004</v>
      </c>
      <c r="E226" s="26">
        <v>2005</v>
      </c>
      <c r="F226" s="26">
        <v>2006</v>
      </c>
      <c r="G226" s="26">
        <v>2007</v>
      </c>
      <c r="H226" s="26">
        <v>2008</v>
      </c>
      <c r="I226" s="26">
        <v>2009</v>
      </c>
      <c r="J226" s="26">
        <v>2010</v>
      </c>
      <c r="K226" s="17">
        <v>2011</v>
      </c>
      <c r="L226" s="17">
        <v>2012</v>
      </c>
      <c r="M226" s="133">
        <v>2013</v>
      </c>
      <c r="N226" s="133">
        <v>2014</v>
      </c>
      <c r="O226" s="133">
        <v>2015</v>
      </c>
    </row>
    <row r="227" spans="1:15" ht="18.75" customHeight="1">
      <c r="A227" s="202" t="s">
        <v>142</v>
      </c>
      <c r="B227" s="203"/>
      <c r="C227" s="204" t="s">
        <v>36</v>
      </c>
      <c r="D227" s="204" t="s">
        <v>36</v>
      </c>
      <c r="E227" s="204" t="s">
        <v>36</v>
      </c>
      <c r="F227" s="204" t="s">
        <v>36</v>
      </c>
      <c r="G227" s="204" t="s">
        <v>36</v>
      </c>
      <c r="H227" s="204" t="s">
        <v>36</v>
      </c>
      <c r="I227" s="204" t="s">
        <v>36</v>
      </c>
      <c r="J227" s="147">
        <f>SUM(J228:J230)</f>
        <v>560229</v>
      </c>
      <c r="K227" s="147">
        <f>SUM(K228:K230)</f>
        <v>325129</v>
      </c>
      <c r="L227" s="151" t="s">
        <v>36</v>
      </c>
      <c r="M227" s="151" t="s">
        <v>36</v>
      </c>
      <c r="N227" s="151" t="s">
        <v>36</v>
      </c>
      <c r="O227" s="151" t="s">
        <v>36</v>
      </c>
    </row>
    <row r="228" spans="1:15" s="60" customFormat="1" ht="14.25">
      <c r="A228" s="119" t="s">
        <v>143</v>
      </c>
      <c r="B228" s="120"/>
      <c r="C228" s="123" t="s">
        <v>36</v>
      </c>
      <c r="D228" s="123" t="s">
        <v>36</v>
      </c>
      <c r="E228" s="123" t="s">
        <v>36</v>
      </c>
      <c r="F228" s="123" t="s">
        <v>36</v>
      </c>
      <c r="G228" s="123" t="s">
        <v>36</v>
      </c>
      <c r="H228" s="123" t="s">
        <v>36</v>
      </c>
      <c r="I228" s="123" t="s">
        <v>36</v>
      </c>
      <c r="J228" s="47">
        <v>408181</v>
      </c>
      <c r="K228" s="47">
        <v>235849</v>
      </c>
      <c r="L228" s="121" t="s">
        <v>36</v>
      </c>
      <c r="M228" s="153" t="s">
        <v>36</v>
      </c>
      <c r="N228" s="153" t="s">
        <v>36</v>
      </c>
      <c r="O228" s="153" t="s">
        <v>36</v>
      </c>
    </row>
    <row r="229" spans="1:15" s="60" customFormat="1" ht="14.25">
      <c r="A229" s="119" t="s">
        <v>144</v>
      </c>
      <c r="B229" s="120"/>
      <c r="C229" s="123" t="s">
        <v>36</v>
      </c>
      <c r="D229" s="123" t="s">
        <v>36</v>
      </c>
      <c r="E229" s="123" t="s">
        <v>36</v>
      </c>
      <c r="F229" s="123" t="s">
        <v>36</v>
      </c>
      <c r="G229" s="123" t="s">
        <v>36</v>
      </c>
      <c r="H229" s="123" t="s">
        <v>36</v>
      </c>
      <c r="I229" s="123" t="s">
        <v>36</v>
      </c>
      <c r="J229" s="47">
        <v>4493</v>
      </c>
      <c r="K229" s="47">
        <v>3643</v>
      </c>
      <c r="L229" s="121" t="s">
        <v>36</v>
      </c>
      <c r="M229" s="153" t="s">
        <v>36</v>
      </c>
      <c r="N229" s="153" t="s">
        <v>36</v>
      </c>
      <c r="O229" s="153" t="s">
        <v>36</v>
      </c>
    </row>
    <row r="230" spans="1:15" s="60" customFormat="1" ht="14.25">
      <c r="A230" s="119" t="s">
        <v>145</v>
      </c>
      <c r="B230" s="120"/>
      <c r="C230" s="123" t="s">
        <v>36</v>
      </c>
      <c r="D230" s="123" t="s">
        <v>36</v>
      </c>
      <c r="E230" s="123" t="s">
        <v>36</v>
      </c>
      <c r="F230" s="123" t="s">
        <v>36</v>
      </c>
      <c r="G230" s="123" t="s">
        <v>36</v>
      </c>
      <c r="H230" s="123" t="s">
        <v>36</v>
      </c>
      <c r="I230" s="123" t="s">
        <v>36</v>
      </c>
      <c r="J230" s="47">
        <v>147555</v>
      </c>
      <c r="K230" s="47">
        <v>85637</v>
      </c>
      <c r="L230" s="121" t="s">
        <v>36</v>
      </c>
      <c r="M230" s="153" t="s">
        <v>36</v>
      </c>
      <c r="N230" s="153" t="s">
        <v>36</v>
      </c>
      <c r="O230" s="153" t="s">
        <v>36</v>
      </c>
    </row>
    <row r="231" spans="1:15" ht="18.75" customHeight="1">
      <c r="A231" s="202" t="s">
        <v>146</v>
      </c>
      <c r="B231" s="205"/>
      <c r="C231" s="204" t="s">
        <v>36</v>
      </c>
      <c r="D231" s="204" t="s">
        <v>36</v>
      </c>
      <c r="E231" s="204" t="s">
        <v>36</v>
      </c>
      <c r="F231" s="204" t="s">
        <v>36</v>
      </c>
      <c r="G231" s="204" t="s">
        <v>36</v>
      </c>
      <c r="H231" s="204" t="s">
        <v>36</v>
      </c>
      <c r="I231" s="204" t="s">
        <v>36</v>
      </c>
      <c r="J231" s="206">
        <f>SUM(J232:J235)</f>
        <v>599241</v>
      </c>
      <c r="K231" s="206">
        <f>SUM(K232:K235)</f>
        <v>384417</v>
      </c>
      <c r="L231" s="151" t="s">
        <v>36</v>
      </c>
      <c r="M231" s="151" t="s">
        <v>36</v>
      </c>
      <c r="N231" s="151" t="s">
        <v>36</v>
      </c>
      <c r="O231" s="151" t="s">
        <v>36</v>
      </c>
    </row>
    <row r="232" spans="1:15" ht="14.25">
      <c r="A232" s="63" t="s">
        <v>147</v>
      </c>
      <c r="B232" s="36"/>
      <c r="C232" s="123" t="s">
        <v>36</v>
      </c>
      <c r="D232" s="123" t="s">
        <v>36</v>
      </c>
      <c r="E232" s="123" t="s">
        <v>36</v>
      </c>
      <c r="F232" s="123" t="s">
        <v>36</v>
      </c>
      <c r="G232" s="123" t="s">
        <v>36</v>
      </c>
      <c r="H232" s="123" t="s">
        <v>36</v>
      </c>
      <c r="I232" s="123" t="s">
        <v>36</v>
      </c>
      <c r="J232" s="32">
        <v>111938</v>
      </c>
      <c r="K232" s="32">
        <v>94842</v>
      </c>
      <c r="L232" s="65" t="s">
        <v>36</v>
      </c>
      <c r="M232" s="152" t="s">
        <v>36</v>
      </c>
      <c r="N232" s="152" t="s">
        <v>36</v>
      </c>
      <c r="O232" s="152" t="s">
        <v>36</v>
      </c>
    </row>
    <row r="233" spans="1:15" ht="14.25">
      <c r="A233" s="63" t="s">
        <v>148</v>
      </c>
      <c r="B233" s="36"/>
      <c r="C233" s="123" t="s">
        <v>36</v>
      </c>
      <c r="D233" s="123" t="s">
        <v>36</v>
      </c>
      <c r="E233" s="123" t="s">
        <v>36</v>
      </c>
      <c r="F233" s="123" t="s">
        <v>36</v>
      </c>
      <c r="G233" s="123" t="s">
        <v>36</v>
      </c>
      <c r="H233" s="123" t="s">
        <v>36</v>
      </c>
      <c r="I233" s="123" t="s">
        <v>36</v>
      </c>
      <c r="J233" s="32">
        <v>1430</v>
      </c>
      <c r="K233" s="32">
        <v>747</v>
      </c>
      <c r="L233" s="65" t="s">
        <v>36</v>
      </c>
      <c r="M233" s="152" t="s">
        <v>36</v>
      </c>
      <c r="N233" s="152" t="s">
        <v>36</v>
      </c>
      <c r="O233" s="152" t="s">
        <v>36</v>
      </c>
    </row>
    <row r="234" spans="1:15" ht="14.25">
      <c r="A234" s="63" t="s">
        <v>149</v>
      </c>
      <c r="B234" s="36"/>
      <c r="C234" s="123" t="s">
        <v>36</v>
      </c>
      <c r="D234" s="123" t="s">
        <v>36</v>
      </c>
      <c r="E234" s="123" t="s">
        <v>36</v>
      </c>
      <c r="F234" s="123" t="s">
        <v>36</v>
      </c>
      <c r="G234" s="123" t="s">
        <v>36</v>
      </c>
      <c r="H234" s="123" t="s">
        <v>36</v>
      </c>
      <c r="I234" s="123" t="s">
        <v>36</v>
      </c>
      <c r="J234" s="32">
        <v>298383</v>
      </c>
      <c r="K234" s="32">
        <v>237099</v>
      </c>
      <c r="L234" s="65" t="s">
        <v>36</v>
      </c>
      <c r="M234" s="152" t="s">
        <v>36</v>
      </c>
      <c r="N234" s="152" t="s">
        <v>36</v>
      </c>
      <c r="O234" s="152" t="s">
        <v>36</v>
      </c>
    </row>
    <row r="235" spans="1:15" ht="14.25">
      <c r="A235" s="63" t="s">
        <v>150</v>
      </c>
      <c r="B235" s="36"/>
      <c r="C235" s="123" t="s">
        <v>36</v>
      </c>
      <c r="D235" s="123" t="s">
        <v>36</v>
      </c>
      <c r="E235" s="123" t="s">
        <v>36</v>
      </c>
      <c r="F235" s="123" t="s">
        <v>36</v>
      </c>
      <c r="G235" s="123" t="s">
        <v>36</v>
      </c>
      <c r="H235" s="123" t="s">
        <v>36</v>
      </c>
      <c r="I235" s="123" t="s">
        <v>36</v>
      </c>
      <c r="J235" s="32">
        <v>187490</v>
      </c>
      <c r="K235" s="32">
        <v>51729</v>
      </c>
      <c r="L235" s="65" t="s">
        <v>36</v>
      </c>
      <c r="M235" s="152" t="s">
        <v>36</v>
      </c>
      <c r="N235" s="152" t="s">
        <v>36</v>
      </c>
      <c r="O235" s="152" t="s">
        <v>36</v>
      </c>
    </row>
    <row r="236" spans="1:15" ht="15">
      <c r="A236" s="66" t="s">
        <v>151</v>
      </c>
      <c r="B236" s="36"/>
      <c r="C236" s="122" t="s">
        <v>36</v>
      </c>
      <c r="D236" s="122" t="s">
        <v>36</v>
      </c>
      <c r="E236" s="122" t="s">
        <v>36</v>
      </c>
      <c r="F236" s="122" t="s">
        <v>36</v>
      </c>
      <c r="G236" s="122" t="s">
        <v>36</v>
      </c>
      <c r="H236" s="122" t="s">
        <v>36</v>
      </c>
      <c r="I236" s="122" t="s">
        <v>36</v>
      </c>
      <c r="J236" s="67">
        <f>+J231-J227</f>
        <v>39012</v>
      </c>
      <c r="K236" s="67">
        <f>+K231-K227</f>
        <v>59288</v>
      </c>
      <c r="L236" s="69" t="s">
        <v>36</v>
      </c>
      <c r="M236" s="151" t="s">
        <v>36</v>
      </c>
      <c r="N236" s="151" t="s">
        <v>36</v>
      </c>
      <c r="O236" s="151" t="s">
        <v>36</v>
      </c>
    </row>
    <row r="237" spans="1:15" ht="15">
      <c r="A237" s="66" t="s">
        <v>152</v>
      </c>
      <c r="B237" s="36"/>
      <c r="C237" s="122" t="s">
        <v>36</v>
      </c>
      <c r="D237" s="122" t="s">
        <v>36</v>
      </c>
      <c r="E237" s="122" t="s">
        <v>36</v>
      </c>
      <c r="F237" s="122" t="s">
        <v>36</v>
      </c>
      <c r="G237" s="122" t="s">
        <v>36</v>
      </c>
      <c r="H237" s="122" t="s">
        <v>36</v>
      </c>
      <c r="I237" s="122" t="s">
        <v>36</v>
      </c>
      <c r="J237" s="67">
        <v>13644</v>
      </c>
      <c r="K237" s="67">
        <v>11265</v>
      </c>
      <c r="L237" s="69" t="s">
        <v>36</v>
      </c>
      <c r="M237" s="151" t="s">
        <v>36</v>
      </c>
      <c r="N237" s="151" t="s">
        <v>36</v>
      </c>
      <c r="O237" s="151" t="s">
        <v>36</v>
      </c>
    </row>
    <row r="238" spans="1:15" ht="15">
      <c r="A238" s="66" t="s">
        <v>153</v>
      </c>
      <c r="B238" s="36"/>
      <c r="C238" s="122" t="s">
        <v>36</v>
      </c>
      <c r="D238" s="122" t="s">
        <v>36</v>
      </c>
      <c r="E238" s="122" t="s">
        <v>36</v>
      </c>
      <c r="F238" s="122" t="s">
        <v>36</v>
      </c>
      <c r="G238" s="122" t="s">
        <v>36</v>
      </c>
      <c r="H238" s="122" t="s">
        <v>36</v>
      </c>
      <c r="I238" s="122" t="s">
        <v>36</v>
      </c>
      <c r="J238" s="67">
        <v>0</v>
      </c>
      <c r="K238" s="67">
        <v>529</v>
      </c>
      <c r="L238" s="69" t="s">
        <v>36</v>
      </c>
      <c r="M238" s="151" t="s">
        <v>36</v>
      </c>
      <c r="N238" s="151" t="s">
        <v>36</v>
      </c>
      <c r="O238" s="151" t="s">
        <v>36</v>
      </c>
    </row>
    <row r="239" spans="1:15" ht="20.25" customHeight="1">
      <c r="A239" s="202" t="s">
        <v>154</v>
      </c>
      <c r="B239" s="205"/>
      <c r="C239" s="204" t="s">
        <v>36</v>
      </c>
      <c r="D239" s="204" t="s">
        <v>36</v>
      </c>
      <c r="E239" s="204" t="s">
        <v>36</v>
      </c>
      <c r="F239" s="204" t="s">
        <v>36</v>
      </c>
      <c r="G239" s="204" t="s">
        <v>36</v>
      </c>
      <c r="H239" s="204" t="s">
        <v>36</v>
      </c>
      <c r="I239" s="204" t="s">
        <v>36</v>
      </c>
      <c r="J239" s="206">
        <f>+J236-J237-J238</f>
        <v>25368</v>
      </c>
      <c r="K239" s="206">
        <f>+K236-K237-K238</f>
        <v>47494</v>
      </c>
      <c r="L239" s="151" t="s">
        <v>36</v>
      </c>
      <c r="M239" s="151" t="s">
        <v>36</v>
      </c>
      <c r="N239" s="151" t="s">
        <v>36</v>
      </c>
      <c r="O239" s="151" t="s">
        <v>36</v>
      </c>
    </row>
    <row r="240" spans="1:15" ht="15">
      <c r="A240" s="124"/>
      <c r="B240" s="48"/>
      <c r="C240" s="125"/>
      <c r="D240" s="125"/>
      <c r="E240" s="125"/>
      <c r="F240" s="125"/>
      <c r="G240" s="125"/>
      <c r="H240" s="125"/>
      <c r="I240" s="125"/>
      <c r="J240" s="126"/>
      <c r="K240" s="126"/>
      <c r="L240" s="127"/>
      <c r="M240" s="127"/>
      <c r="N240" s="127"/>
      <c r="O240" s="127"/>
    </row>
    <row r="241" spans="1:15" ht="15" hidden="1">
      <c r="A241" s="124"/>
      <c r="B241" s="48"/>
      <c r="C241" s="125"/>
      <c r="D241" s="125"/>
      <c r="E241" s="125"/>
      <c r="F241" s="125"/>
      <c r="G241" s="125"/>
      <c r="H241" s="125"/>
      <c r="I241" s="125"/>
      <c r="J241" s="126"/>
      <c r="K241" s="126"/>
      <c r="L241" s="127"/>
      <c r="M241" s="127"/>
      <c r="N241" s="127"/>
      <c r="O241" s="127"/>
    </row>
    <row r="242" spans="1:15" ht="14.25">
      <c r="A242" s="44"/>
      <c r="B242" s="48"/>
      <c r="C242" s="49"/>
      <c r="D242" s="49"/>
      <c r="E242" s="49"/>
      <c r="F242" s="50"/>
      <c r="G242" s="51"/>
      <c r="H242" s="51"/>
      <c r="I242" s="51"/>
      <c r="J242" s="51"/>
      <c r="K242" s="51"/>
      <c r="L242" s="51"/>
      <c r="M242" s="51"/>
      <c r="N242" s="51"/>
      <c r="O242" s="51"/>
    </row>
    <row r="243" spans="1:12" ht="14.25">
      <c r="A243" s="44"/>
      <c r="B243" s="48"/>
      <c r="C243" s="49"/>
      <c r="D243" s="49"/>
      <c r="E243" s="49"/>
      <c r="F243" s="50"/>
      <c r="G243" s="51"/>
      <c r="H243" s="51"/>
      <c r="I243" s="51"/>
      <c r="J243" s="51"/>
      <c r="K243" s="51"/>
      <c r="L243" s="51"/>
    </row>
    <row r="244" spans="1:15" ht="15.75">
      <c r="A244" s="2" t="s">
        <v>199</v>
      </c>
      <c r="B244" s="44"/>
      <c r="C244" s="24"/>
      <c r="D244" s="24"/>
      <c r="E244" s="24"/>
      <c r="F244" s="24"/>
      <c r="G244" s="24"/>
      <c r="H244" s="24"/>
      <c r="I244" s="24"/>
      <c r="J244" s="24"/>
      <c r="K244" s="24"/>
      <c r="L244" s="40"/>
      <c r="M244" s="40"/>
      <c r="N244" s="40"/>
      <c r="O244" s="40" t="s">
        <v>65</v>
      </c>
    </row>
    <row r="245" spans="1:15" ht="4.5" customHeight="1">
      <c r="A245" s="22"/>
      <c r="B245" s="4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1:15" ht="15">
      <c r="A246" s="14"/>
      <c r="B246" s="6"/>
      <c r="C246" s="15" t="s">
        <v>127</v>
      </c>
      <c r="D246" s="15" t="s">
        <v>127</v>
      </c>
      <c r="E246" s="15" t="s">
        <v>127</v>
      </c>
      <c r="F246" s="15" t="s">
        <v>127</v>
      </c>
      <c r="G246" s="15" t="s">
        <v>127</v>
      </c>
      <c r="H246" s="15" t="s">
        <v>127</v>
      </c>
      <c r="I246" s="15" t="s">
        <v>127</v>
      </c>
      <c r="J246" s="15" t="s">
        <v>127</v>
      </c>
      <c r="K246" s="15" t="s">
        <v>127</v>
      </c>
      <c r="L246" s="15" t="s">
        <v>156</v>
      </c>
      <c r="M246" s="132" t="s">
        <v>132</v>
      </c>
      <c r="N246" s="132" t="s">
        <v>132</v>
      </c>
      <c r="O246" s="132" t="s">
        <v>132</v>
      </c>
    </row>
    <row r="247" spans="1:15" ht="12.75">
      <c r="A247" s="16"/>
      <c r="B247" s="26"/>
      <c r="C247" s="17">
        <v>2003</v>
      </c>
      <c r="D247" s="17">
        <v>2004</v>
      </c>
      <c r="E247" s="17">
        <v>2005</v>
      </c>
      <c r="F247" s="17">
        <v>2006</v>
      </c>
      <c r="G247" s="17">
        <v>2007</v>
      </c>
      <c r="H247" s="17">
        <v>2008</v>
      </c>
      <c r="I247" s="26">
        <v>2009</v>
      </c>
      <c r="J247" s="17">
        <v>2010</v>
      </c>
      <c r="K247" s="17">
        <v>2011</v>
      </c>
      <c r="L247" s="17">
        <v>2012</v>
      </c>
      <c r="M247" s="133">
        <v>2013</v>
      </c>
      <c r="N247" s="133">
        <v>2014</v>
      </c>
      <c r="O247" s="133">
        <v>2015</v>
      </c>
    </row>
    <row r="248" spans="1:15" s="114" customFormat="1" ht="21" customHeight="1">
      <c r="A248" s="220" t="s">
        <v>202</v>
      </c>
      <c r="B248" s="221"/>
      <c r="C248" s="225">
        <v>5.16</v>
      </c>
      <c r="D248" s="225">
        <v>22.84</v>
      </c>
      <c r="E248" s="225">
        <v>4.15</v>
      </c>
      <c r="F248" s="225">
        <v>5.3</v>
      </c>
      <c r="G248" s="225">
        <v>6.31</v>
      </c>
      <c r="H248" s="225">
        <v>5.05</v>
      </c>
      <c r="I248" s="226">
        <v>6.19</v>
      </c>
      <c r="J248" s="226">
        <v>3.43</v>
      </c>
      <c r="K248" s="225">
        <v>3.88</v>
      </c>
      <c r="L248" s="225">
        <v>4.97</v>
      </c>
      <c r="M248" s="225">
        <v>4.59</v>
      </c>
      <c r="N248" s="225">
        <v>3.94</v>
      </c>
      <c r="O248" s="225">
        <v>1.65</v>
      </c>
    </row>
    <row r="249" spans="1:15" s="114" customFormat="1" ht="19.5" customHeight="1">
      <c r="A249" s="220" t="s">
        <v>203</v>
      </c>
      <c r="B249" s="221"/>
      <c r="C249" s="222" t="s">
        <v>36</v>
      </c>
      <c r="D249" s="222" t="s">
        <v>36</v>
      </c>
      <c r="E249" s="222" t="s">
        <v>36</v>
      </c>
      <c r="F249" s="222" t="s">
        <v>36</v>
      </c>
      <c r="G249" s="222" t="s">
        <v>36</v>
      </c>
      <c r="H249" s="222" t="s">
        <v>36</v>
      </c>
      <c r="I249" s="221" t="s">
        <v>36</v>
      </c>
      <c r="J249" s="223">
        <v>7.76</v>
      </c>
      <c r="K249" s="223">
        <v>8.59</v>
      </c>
      <c r="L249" s="222" t="s">
        <v>36</v>
      </c>
      <c r="M249" s="222" t="s">
        <v>36</v>
      </c>
      <c r="N249" s="222" t="s">
        <v>36</v>
      </c>
      <c r="O249" s="222" t="s">
        <v>36</v>
      </c>
    </row>
    <row r="250" spans="1:15" s="114" customFormat="1" ht="14.25">
      <c r="A250" s="27" t="s">
        <v>201</v>
      </c>
      <c r="B250" s="28"/>
      <c r="C250" s="70" t="s">
        <v>36</v>
      </c>
      <c r="D250" s="70" t="s">
        <v>36</v>
      </c>
      <c r="E250" s="70" t="s">
        <v>36</v>
      </c>
      <c r="F250" s="70" t="s">
        <v>36</v>
      </c>
      <c r="G250" s="70" t="s">
        <v>36</v>
      </c>
      <c r="H250" s="70" t="s">
        <v>36</v>
      </c>
      <c r="I250" s="28" t="s">
        <v>36</v>
      </c>
      <c r="J250" s="76">
        <v>36.55</v>
      </c>
      <c r="K250" s="76">
        <v>32.56</v>
      </c>
      <c r="L250" s="70" t="s">
        <v>36</v>
      </c>
      <c r="M250" s="70" t="s">
        <v>36</v>
      </c>
      <c r="N250" s="70" t="s">
        <v>36</v>
      </c>
      <c r="O250" s="70" t="s">
        <v>36</v>
      </c>
    </row>
    <row r="251" spans="1:15" s="114" customFormat="1" ht="14.25">
      <c r="A251" s="27" t="s">
        <v>204</v>
      </c>
      <c r="B251" s="28"/>
      <c r="C251" s="70" t="s">
        <v>36</v>
      </c>
      <c r="D251" s="70" t="s">
        <v>36</v>
      </c>
      <c r="E251" s="70" t="s">
        <v>36</v>
      </c>
      <c r="F251" s="70" t="s">
        <v>36</v>
      </c>
      <c r="G251" s="70" t="s">
        <v>36</v>
      </c>
      <c r="H251" s="70" t="s">
        <v>36</v>
      </c>
      <c r="I251" s="28" t="s">
        <v>36</v>
      </c>
      <c r="J251" s="76">
        <v>9.37</v>
      </c>
      <c r="K251" s="76">
        <v>8.29</v>
      </c>
      <c r="L251" s="70" t="s">
        <v>36</v>
      </c>
      <c r="M251" s="70" t="s">
        <v>36</v>
      </c>
      <c r="N251" s="70" t="s">
        <v>36</v>
      </c>
      <c r="O251" s="70" t="s">
        <v>36</v>
      </c>
    </row>
    <row r="252" spans="1:15" s="114" customFormat="1" ht="21" customHeight="1">
      <c r="A252" s="220" t="s">
        <v>206</v>
      </c>
      <c r="B252" s="221"/>
      <c r="C252" s="222" t="s">
        <v>36</v>
      </c>
      <c r="D252" s="222" t="s">
        <v>36</v>
      </c>
      <c r="E252" s="222" t="s">
        <v>36</v>
      </c>
      <c r="F252" s="222" t="s">
        <v>36</v>
      </c>
      <c r="G252" s="222" t="s">
        <v>36</v>
      </c>
      <c r="H252" s="222" t="s">
        <v>36</v>
      </c>
      <c r="I252" s="221" t="s">
        <v>36</v>
      </c>
      <c r="J252" s="223">
        <v>1.45</v>
      </c>
      <c r="K252" s="224">
        <v>1.7</v>
      </c>
      <c r="L252" s="222" t="s">
        <v>36</v>
      </c>
      <c r="M252" s="222" t="s">
        <v>36</v>
      </c>
      <c r="N252" s="222" t="s">
        <v>36</v>
      </c>
      <c r="O252" s="222" t="s">
        <v>36</v>
      </c>
    </row>
    <row r="253" spans="1:12" ht="15.75" customHeight="1">
      <c r="A253" s="44"/>
      <c r="B253" s="48"/>
      <c r="C253" s="49"/>
      <c r="D253" s="49"/>
      <c r="E253" s="49"/>
      <c r="F253" s="50"/>
      <c r="G253" s="51"/>
      <c r="H253" s="51"/>
      <c r="I253" s="51"/>
      <c r="J253" s="51"/>
      <c r="K253" s="51"/>
      <c r="L253" s="51"/>
    </row>
    <row r="254" spans="1:12" ht="14.25" hidden="1">
      <c r="A254" s="44"/>
      <c r="B254" s="48"/>
      <c r="C254" s="49"/>
      <c r="D254" s="49"/>
      <c r="E254" s="49"/>
      <c r="F254" s="50"/>
      <c r="G254" s="51"/>
      <c r="H254" s="51"/>
      <c r="I254" s="51"/>
      <c r="J254" s="51"/>
      <c r="K254" s="51"/>
      <c r="L254" s="51"/>
    </row>
    <row r="255" spans="1:12" ht="14.25" hidden="1">
      <c r="A255" s="44"/>
      <c r="B255" s="48"/>
      <c r="C255" s="49"/>
      <c r="D255" s="49"/>
      <c r="E255" s="49"/>
      <c r="F255" s="50"/>
      <c r="G255" s="51"/>
      <c r="H255" s="51"/>
      <c r="I255" s="51"/>
      <c r="J255" s="51"/>
      <c r="K255" s="51"/>
      <c r="L255" s="51"/>
    </row>
    <row r="256" spans="1:12" ht="14.25" hidden="1">
      <c r="A256" s="44"/>
      <c r="B256" s="48"/>
      <c r="C256" s="49"/>
      <c r="D256" s="49"/>
      <c r="E256" s="49"/>
      <c r="F256" s="50"/>
      <c r="G256" s="51"/>
      <c r="H256" s="51"/>
      <c r="I256" s="51"/>
      <c r="J256" s="51"/>
      <c r="K256" s="51"/>
      <c r="L256" s="51"/>
    </row>
    <row r="257" spans="1:12" ht="14.25" hidden="1">
      <c r="A257" s="44"/>
      <c r="B257" s="48"/>
      <c r="C257" s="49"/>
      <c r="D257" s="49"/>
      <c r="E257" s="49"/>
      <c r="F257" s="50"/>
      <c r="G257" s="51"/>
      <c r="H257" s="51"/>
      <c r="I257" s="51"/>
      <c r="J257" s="51"/>
      <c r="K257" s="51"/>
      <c r="L257" s="51"/>
    </row>
    <row r="258" spans="1:12" ht="14.25" hidden="1">
      <c r="A258" s="44"/>
      <c r="B258" s="48"/>
      <c r="C258" s="49"/>
      <c r="D258" s="49"/>
      <c r="E258" s="49"/>
      <c r="F258" s="50"/>
      <c r="G258" s="51"/>
      <c r="H258" s="51"/>
      <c r="I258" s="51"/>
      <c r="J258" s="51"/>
      <c r="K258" s="51"/>
      <c r="L258" s="51"/>
    </row>
    <row r="259" spans="1:12" ht="14.25" hidden="1">
      <c r="A259" s="44"/>
      <c r="B259" s="48"/>
      <c r="C259" s="49"/>
      <c r="D259" s="49"/>
      <c r="E259" s="49"/>
      <c r="F259" s="50"/>
      <c r="G259" s="51"/>
      <c r="H259" s="51"/>
      <c r="I259" s="51"/>
      <c r="J259" s="51"/>
      <c r="K259" s="51"/>
      <c r="L259" s="51"/>
    </row>
    <row r="260" spans="1:12" ht="14.25" hidden="1">
      <c r="A260" s="44"/>
      <c r="B260" s="48"/>
      <c r="C260" s="49"/>
      <c r="D260" s="49"/>
      <c r="E260" s="49"/>
      <c r="F260" s="50"/>
      <c r="G260" s="51"/>
      <c r="H260" s="51"/>
      <c r="I260" s="51"/>
      <c r="J260" s="51"/>
      <c r="K260" s="51"/>
      <c r="L260" s="51"/>
    </row>
    <row r="261" spans="1:12" ht="14.25" hidden="1">
      <c r="A261" s="44"/>
      <c r="B261" s="48"/>
      <c r="C261" s="49"/>
      <c r="D261" s="49"/>
      <c r="E261" s="49"/>
      <c r="F261" s="50"/>
      <c r="G261" s="51"/>
      <c r="H261" s="51"/>
      <c r="I261" s="51"/>
      <c r="J261" s="51"/>
      <c r="K261" s="51"/>
      <c r="L261" s="51"/>
    </row>
    <row r="262" spans="1:12" ht="14.25" hidden="1">
      <c r="A262" s="44"/>
      <c r="B262" s="48"/>
      <c r="C262" s="49"/>
      <c r="D262" s="49"/>
      <c r="E262" s="49"/>
      <c r="F262" s="50"/>
      <c r="G262" s="51"/>
      <c r="H262" s="51"/>
      <c r="I262" s="51"/>
      <c r="J262" s="51"/>
      <c r="K262" s="51"/>
      <c r="L262" s="51"/>
    </row>
    <row r="263" spans="1:12" ht="14.25" hidden="1">
      <c r="A263" s="44"/>
      <c r="B263" s="48"/>
      <c r="C263" s="49"/>
      <c r="D263" s="49"/>
      <c r="E263" s="49"/>
      <c r="F263" s="50"/>
      <c r="G263" s="51"/>
      <c r="H263" s="51"/>
      <c r="I263" s="51"/>
      <c r="J263" s="51"/>
      <c r="K263" s="51"/>
      <c r="L263" s="51"/>
    </row>
    <row r="264" spans="1:12" ht="14.25" hidden="1">
      <c r="A264" s="44"/>
      <c r="B264" s="48"/>
      <c r="C264" s="49"/>
      <c r="D264" s="49"/>
      <c r="E264" s="49"/>
      <c r="F264" s="50"/>
      <c r="G264" s="51"/>
      <c r="H264" s="51"/>
      <c r="I264" s="51"/>
      <c r="J264" s="51"/>
      <c r="K264" s="51"/>
      <c r="L264" s="51"/>
    </row>
    <row r="265" spans="1:12" ht="14.25" hidden="1">
      <c r="A265" s="44"/>
      <c r="B265" s="48"/>
      <c r="C265" s="49"/>
      <c r="D265" s="49"/>
      <c r="E265" s="49"/>
      <c r="F265" s="50"/>
      <c r="G265" s="51"/>
      <c r="H265" s="51"/>
      <c r="I265" s="51"/>
      <c r="J265" s="51"/>
      <c r="K265" s="51"/>
      <c r="L265" s="51"/>
    </row>
    <row r="266" spans="1:12" ht="14.25" hidden="1">
      <c r="A266" s="44"/>
      <c r="B266" s="48"/>
      <c r="C266" s="49"/>
      <c r="D266" s="49"/>
      <c r="E266" s="49"/>
      <c r="F266" s="50"/>
      <c r="G266" s="51"/>
      <c r="H266" s="51"/>
      <c r="I266" s="51"/>
      <c r="J266" s="51"/>
      <c r="K266" s="51"/>
      <c r="L266" s="51"/>
    </row>
    <row r="267" spans="1:12" ht="14.25" hidden="1">
      <c r="A267" s="44"/>
      <c r="B267" s="48"/>
      <c r="C267" s="49"/>
      <c r="D267" s="49"/>
      <c r="E267" s="49"/>
      <c r="F267" s="50"/>
      <c r="G267" s="51"/>
      <c r="H267" s="51"/>
      <c r="I267" s="51"/>
      <c r="J267" s="51"/>
      <c r="K267" s="51"/>
      <c r="L267" s="51"/>
    </row>
    <row r="268" spans="1:12" ht="14.25" hidden="1">
      <c r="A268" s="44"/>
      <c r="B268" s="48"/>
      <c r="C268" s="49"/>
      <c r="D268" s="49"/>
      <c r="E268" s="49"/>
      <c r="F268" s="50"/>
      <c r="G268" s="51"/>
      <c r="H268" s="51"/>
      <c r="I268" s="51"/>
      <c r="J268" s="51"/>
      <c r="K268" s="51"/>
      <c r="L268" s="51"/>
    </row>
    <row r="269" spans="1:12" ht="14.25" hidden="1">
      <c r="A269" s="44"/>
      <c r="B269" s="48"/>
      <c r="C269" s="49"/>
      <c r="D269" s="49"/>
      <c r="E269" s="49"/>
      <c r="F269" s="50"/>
      <c r="G269" s="51"/>
      <c r="H269" s="51"/>
      <c r="I269" s="51"/>
      <c r="J269" s="51"/>
      <c r="K269" s="51"/>
      <c r="L269" s="51"/>
    </row>
    <row r="270" spans="1:12" ht="14.25" hidden="1">
      <c r="A270" s="44"/>
      <c r="B270" s="48"/>
      <c r="C270" s="49"/>
      <c r="D270" s="49"/>
      <c r="E270" s="49"/>
      <c r="F270" s="50"/>
      <c r="G270" s="51"/>
      <c r="H270" s="51"/>
      <c r="I270" s="51"/>
      <c r="J270" s="51"/>
      <c r="K270" s="51"/>
      <c r="L270" s="51"/>
    </row>
    <row r="271" spans="1:12" ht="14.25" hidden="1">
      <c r="A271" s="44"/>
      <c r="B271" s="48"/>
      <c r="C271" s="49"/>
      <c r="D271" s="49"/>
      <c r="E271" s="49"/>
      <c r="F271" s="50"/>
      <c r="G271" s="51"/>
      <c r="H271" s="51"/>
      <c r="I271" s="51"/>
      <c r="J271" s="51"/>
      <c r="K271" s="51"/>
      <c r="L271" s="51"/>
    </row>
    <row r="272" spans="1:12" ht="14.25" hidden="1">
      <c r="A272" s="44"/>
      <c r="B272" s="48"/>
      <c r="C272" s="49"/>
      <c r="D272" s="49"/>
      <c r="E272" s="49"/>
      <c r="F272" s="50"/>
      <c r="G272" s="51"/>
      <c r="H272" s="51"/>
      <c r="I272" s="51"/>
      <c r="J272" s="51"/>
      <c r="K272" s="51"/>
      <c r="L272" s="51"/>
    </row>
    <row r="273" spans="1:12" ht="14.25" hidden="1">
      <c r="A273" s="44"/>
      <c r="B273" s="48"/>
      <c r="C273" s="49"/>
      <c r="D273" s="49"/>
      <c r="E273" s="49"/>
      <c r="F273" s="50"/>
      <c r="G273" s="51"/>
      <c r="H273" s="51"/>
      <c r="I273" s="51"/>
      <c r="J273" s="51"/>
      <c r="K273" s="51"/>
      <c r="L273" s="51"/>
    </row>
    <row r="274" spans="1:12" ht="14.25" hidden="1">
      <c r="A274" s="44"/>
      <c r="B274" s="48"/>
      <c r="C274" s="49"/>
      <c r="D274" s="49"/>
      <c r="E274" s="49"/>
      <c r="F274" s="50"/>
      <c r="G274" s="51"/>
      <c r="H274" s="51"/>
      <c r="I274" s="51"/>
      <c r="J274" s="51"/>
      <c r="K274" s="51"/>
      <c r="L274" s="51"/>
    </row>
    <row r="275" spans="1:12" ht="14.25" hidden="1">
      <c r="A275" s="44"/>
      <c r="B275" s="48"/>
      <c r="C275" s="49"/>
      <c r="D275" s="49"/>
      <c r="E275" s="49"/>
      <c r="F275" s="50"/>
      <c r="G275" s="51"/>
      <c r="H275" s="51"/>
      <c r="I275" s="51"/>
      <c r="J275" s="51"/>
      <c r="K275" s="51"/>
      <c r="L275" s="51"/>
    </row>
    <row r="276" spans="1:12" ht="14.25" hidden="1">
      <c r="A276" s="44"/>
      <c r="B276" s="48"/>
      <c r="C276" s="49"/>
      <c r="D276" s="49"/>
      <c r="E276" s="49"/>
      <c r="F276" s="50"/>
      <c r="G276" s="51"/>
      <c r="H276" s="51"/>
      <c r="I276" s="51"/>
      <c r="J276" s="51"/>
      <c r="K276" s="51"/>
      <c r="L276" s="51"/>
    </row>
    <row r="277" spans="1:12" ht="14.25" hidden="1">
      <c r="A277" s="44"/>
      <c r="B277" s="48"/>
      <c r="C277" s="49"/>
      <c r="D277" s="49"/>
      <c r="E277" s="49"/>
      <c r="F277" s="50"/>
      <c r="G277" s="51"/>
      <c r="H277" s="51"/>
      <c r="I277" s="51"/>
      <c r="J277" s="51"/>
      <c r="K277" s="51"/>
      <c r="L277" s="51"/>
    </row>
    <row r="278" spans="1:12" ht="14.25" hidden="1">
      <c r="A278" s="44"/>
      <c r="B278" s="48"/>
      <c r="C278" s="49"/>
      <c r="D278" s="49"/>
      <c r="E278" s="49"/>
      <c r="F278" s="50"/>
      <c r="G278" s="51"/>
      <c r="H278" s="51"/>
      <c r="I278" s="51"/>
      <c r="J278" s="51"/>
      <c r="K278" s="51"/>
      <c r="L278" s="51"/>
    </row>
    <row r="279" spans="1:12" ht="14.25" hidden="1">
      <c r="A279" s="44"/>
      <c r="B279" s="48"/>
      <c r="C279" s="49"/>
      <c r="D279" s="49"/>
      <c r="E279" s="49"/>
      <c r="F279" s="50"/>
      <c r="G279" s="51"/>
      <c r="H279" s="51"/>
      <c r="I279" s="51"/>
      <c r="J279" s="51"/>
      <c r="K279" s="51"/>
      <c r="L279" s="51"/>
    </row>
    <row r="280" spans="1:12" ht="14.25" hidden="1">
      <c r="A280" s="44"/>
      <c r="B280" s="48"/>
      <c r="C280" s="49"/>
      <c r="D280" s="49"/>
      <c r="E280" s="49"/>
      <c r="F280" s="50"/>
      <c r="G280" s="51"/>
      <c r="H280" s="51"/>
      <c r="I280" s="51"/>
      <c r="J280" s="51"/>
      <c r="K280" s="51"/>
      <c r="L280" s="51"/>
    </row>
    <row r="281" spans="1:12" ht="14.25" hidden="1">
      <c r="A281" s="44"/>
      <c r="B281" s="48"/>
      <c r="C281" s="49"/>
      <c r="D281" s="49"/>
      <c r="E281" s="49"/>
      <c r="F281" s="50"/>
      <c r="G281" s="51"/>
      <c r="H281" s="51"/>
      <c r="I281" s="51"/>
      <c r="J281" s="51"/>
      <c r="K281" s="51"/>
      <c r="L281" s="51"/>
    </row>
    <row r="282" spans="1:12" ht="14.25" hidden="1">
      <c r="A282" s="44"/>
      <c r="B282" s="48"/>
      <c r="C282" s="49"/>
      <c r="D282" s="49"/>
      <c r="E282" s="49"/>
      <c r="F282" s="50"/>
      <c r="G282" s="51"/>
      <c r="H282" s="51"/>
      <c r="I282" s="51"/>
      <c r="J282" s="51"/>
      <c r="K282" s="51"/>
      <c r="L282" s="51"/>
    </row>
    <row r="283" spans="1:12" ht="14.25" hidden="1">
      <c r="A283" s="44"/>
      <c r="B283" s="48"/>
      <c r="C283" s="49"/>
      <c r="D283" s="49"/>
      <c r="E283" s="49"/>
      <c r="F283" s="50"/>
      <c r="G283" s="51"/>
      <c r="H283" s="51"/>
      <c r="I283" s="51"/>
      <c r="J283" s="51"/>
      <c r="K283" s="51"/>
      <c r="L283" s="51"/>
    </row>
    <row r="284" spans="1:12" ht="14.25" hidden="1">
      <c r="A284" s="44"/>
      <c r="B284" s="48"/>
      <c r="C284" s="49"/>
      <c r="D284" s="49"/>
      <c r="E284" s="49"/>
      <c r="F284" s="50"/>
      <c r="G284" s="51"/>
      <c r="H284" s="51"/>
      <c r="I284" s="51"/>
      <c r="J284" s="51"/>
      <c r="K284" s="51"/>
      <c r="L284" s="51"/>
    </row>
    <row r="285" spans="1:12" ht="14.25" hidden="1">
      <c r="A285" s="44"/>
      <c r="B285" s="48"/>
      <c r="C285" s="49"/>
      <c r="D285" s="49"/>
      <c r="E285" s="49"/>
      <c r="F285" s="50"/>
      <c r="G285" s="51"/>
      <c r="H285" s="51"/>
      <c r="I285" s="51"/>
      <c r="J285" s="51"/>
      <c r="K285" s="51"/>
      <c r="L285" s="51"/>
    </row>
    <row r="286" spans="1:12" ht="14.25" hidden="1">
      <c r="A286" s="44"/>
      <c r="B286" s="48"/>
      <c r="C286" s="49"/>
      <c r="D286" s="49"/>
      <c r="E286" s="49"/>
      <c r="F286" s="50"/>
      <c r="G286" s="51"/>
      <c r="H286" s="51"/>
      <c r="I286" s="51"/>
      <c r="J286" s="51"/>
      <c r="K286" s="51"/>
      <c r="L286" s="51"/>
    </row>
    <row r="287" spans="1:12" ht="14.25" hidden="1">
      <c r="A287" s="44"/>
      <c r="B287" s="48"/>
      <c r="C287" s="49"/>
      <c r="D287" s="49"/>
      <c r="E287" s="49"/>
      <c r="F287" s="50"/>
      <c r="G287" s="51"/>
      <c r="H287" s="51"/>
      <c r="I287" s="51"/>
      <c r="J287" s="51"/>
      <c r="K287" s="51"/>
      <c r="L287" s="51"/>
    </row>
    <row r="288" spans="1:12" ht="14.25" hidden="1">
      <c r="A288" s="44"/>
      <c r="B288" s="48"/>
      <c r="C288" s="49"/>
      <c r="D288" s="49"/>
      <c r="E288" s="49"/>
      <c r="F288" s="50"/>
      <c r="G288" s="51"/>
      <c r="H288" s="51"/>
      <c r="I288" s="51"/>
      <c r="J288" s="51"/>
      <c r="K288" s="51"/>
      <c r="L288" s="51"/>
    </row>
    <row r="289" ht="12.75">
      <c r="H289" s="57"/>
    </row>
    <row r="290" ht="14.25">
      <c r="A290" s="52" t="s">
        <v>80</v>
      </c>
    </row>
    <row r="291" ht="14.25">
      <c r="A291" s="62" t="s">
        <v>157</v>
      </c>
    </row>
    <row r="292" ht="12.75">
      <c r="A292" s="3" t="s">
        <v>46</v>
      </c>
    </row>
    <row r="293" ht="12.75">
      <c r="A293" s="41" t="s">
        <v>47</v>
      </c>
    </row>
    <row r="294" ht="12.75">
      <c r="A294" s="53" t="s">
        <v>48</v>
      </c>
    </row>
    <row r="295" ht="12.75" hidden="1">
      <c r="A295" s="41" t="s">
        <v>63</v>
      </c>
    </row>
    <row r="296" ht="12.75">
      <c r="A296" s="41" t="s">
        <v>155</v>
      </c>
    </row>
    <row r="297" ht="12.75">
      <c r="A297" s="41" t="s">
        <v>191</v>
      </c>
    </row>
    <row r="298" spans="9:12" ht="15" hidden="1">
      <c r="I298" s="43">
        <v>248745.1</v>
      </c>
      <c r="J298" s="43">
        <v>322268</v>
      </c>
      <c r="K298" s="43">
        <v>277028</v>
      </c>
      <c r="L298" s="43">
        <v>291978</v>
      </c>
    </row>
    <row r="299" spans="9:12" ht="15" hidden="1">
      <c r="I299" s="54">
        <v>-14770</v>
      </c>
      <c r="J299" s="55">
        <v>-75300</v>
      </c>
      <c r="K299" s="55">
        <v>-10500</v>
      </c>
      <c r="L299" s="55">
        <v>-10000</v>
      </c>
    </row>
    <row r="300" spans="9:12" ht="15" hidden="1">
      <c r="I300" s="43">
        <v>79390.4</v>
      </c>
      <c r="J300" s="43">
        <v>49910</v>
      </c>
      <c r="K300" s="43">
        <v>46953</v>
      </c>
      <c r="L300" s="43">
        <v>47903</v>
      </c>
    </row>
    <row r="301" spans="9:12" ht="15" hidden="1">
      <c r="I301" s="56">
        <v>46026</v>
      </c>
      <c r="J301" s="56">
        <v>45000</v>
      </c>
      <c r="K301" s="56">
        <v>45000</v>
      </c>
      <c r="L301" s="56">
        <v>45000</v>
      </c>
    </row>
    <row r="302" ht="12.75" hidden="1"/>
    <row r="303" spans="9:12" ht="12.75" hidden="1">
      <c r="I303" s="57">
        <f>SUM(I298:I302)</f>
        <v>359391.5</v>
      </c>
      <c r="J303" s="57">
        <f>SUM(J298:J302)</f>
        <v>341878</v>
      </c>
      <c r="K303" s="57">
        <f>SUM(K298:K302)</f>
        <v>358481</v>
      </c>
      <c r="L303" s="57">
        <f>SUM(L298:L302)</f>
        <v>374881</v>
      </c>
    </row>
    <row r="304" ht="12.75" hidden="1"/>
    <row r="305" spans="9:12" ht="14.25" hidden="1">
      <c r="I305" s="45">
        <v>512236</v>
      </c>
      <c r="J305" s="45">
        <v>592529</v>
      </c>
      <c r="K305" s="45">
        <v>510831</v>
      </c>
      <c r="L305" s="45">
        <v>512533</v>
      </c>
    </row>
    <row r="306" spans="9:12" ht="15" hidden="1">
      <c r="I306" s="54">
        <v>-14770</v>
      </c>
      <c r="J306" s="55">
        <v>-75300</v>
      </c>
      <c r="K306" s="55">
        <v>-10500</v>
      </c>
      <c r="L306" s="55">
        <v>-10000</v>
      </c>
    </row>
    <row r="307" spans="9:12" ht="15" hidden="1">
      <c r="I307" s="56">
        <v>-18280</v>
      </c>
      <c r="J307" s="56">
        <v>-18378</v>
      </c>
      <c r="K307" s="56">
        <v>-17805</v>
      </c>
      <c r="L307" s="56">
        <v>-17914</v>
      </c>
    </row>
    <row r="308" spans="9:12" ht="15" hidden="1">
      <c r="I308" s="58">
        <v>-125800</v>
      </c>
      <c r="J308" s="58">
        <v>-135100</v>
      </c>
      <c r="K308" s="58">
        <v>-135100</v>
      </c>
      <c r="L308" s="58">
        <v>-135100</v>
      </c>
    </row>
    <row r="309" ht="12.75" hidden="1"/>
    <row r="310" spans="9:12" ht="12.75" hidden="1">
      <c r="I310" s="57">
        <f>SUM(I305:I309)</f>
        <v>353386</v>
      </c>
      <c r="J310" s="57">
        <f>SUM(J305:J309)</f>
        <v>363751</v>
      </c>
      <c r="K310" s="57">
        <f>SUM(K305:K309)</f>
        <v>347426</v>
      </c>
      <c r="L310" s="57">
        <f>SUM(L305:L309)</f>
        <v>349519</v>
      </c>
    </row>
    <row r="311" ht="12.75" hidden="1"/>
    <row r="312" spans="9:12" ht="15" hidden="1">
      <c r="I312" s="59">
        <v>199801.6</v>
      </c>
      <c r="J312" s="59">
        <v>100601</v>
      </c>
      <c r="K312" s="59">
        <v>5000</v>
      </c>
      <c r="L312" s="59">
        <v>4000</v>
      </c>
    </row>
    <row r="313" spans="9:12" ht="15" hidden="1">
      <c r="I313" s="56">
        <v>18280</v>
      </c>
      <c r="J313" s="56">
        <v>18378</v>
      </c>
      <c r="K313" s="56">
        <v>17805</v>
      </c>
      <c r="L313" s="56">
        <v>17914</v>
      </c>
    </row>
    <row r="314" ht="12.75" hidden="1"/>
    <row r="315" spans="9:12" ht="12.75" hidden="1">
      <c r="I315" s="57">
        <f>SUM(I312:I314)</f>
        <v>218081.6</v>
      </c>
      <c r="J315" s="57">
        <f>SUM(J312:J314)</f>
        <v>118979</v>
      </c>
      <c r="K315" s="57">
        <f>SUM(K312:K314)</f>
        <v>22805</v>
      </c>
      <c r="L315" s="57">
        <f>SUM(L312:L314)</f>
        <v>21914</v>
      </c>
    </row>
    <row r="316" ht="12.75">
      <c r="A316" s="41" t="s">
        <v>200</v>
      </c>
    </row>
    <row r="317" ht="12.75">
      <c r="A317" s="41" t="s">
        <v>205</v>
      </c>
    </row>
    <row r="318" s="60" customFormat="1" ht="12.75">
      <c r="A318" s="60" t="s">
        <v>207</v>
      </c>
    </row>
  </sheetData>
  <sheetProtection/>
  <printOptions/>
  <pageMargins left="0.54" right="0.1968503937007874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7">
      <selection activeCell="J47" sqref="J47"/>
    </sheetView>
  </sheetViews>
  <sheetFormatPr defaultColWidth="9.140625" defaultRowHeight="12.75"/>
  <cols>
    <col min="1" max="1" width="27.140625" style="1" customWidth="1"/>
    <col min="2" max="2" width="12.140625" style="1" customWidth="1"/>
    <col min="3" max="3" width="11.421875" style="1" customWidth="1"/>
    <col min="4" max="5" width="11.00390625" style="1" customWidth="1"/>
    <col min="6" max="6" width="12.7109375" style="1" customWidth="1"/>
    <col min="7" max="7" width="11.8515625" style="1" customWidth="1"/>
    <col min="8" max="8" width="12.140625" style="1" customWidth="1"/>
    <col min="9" max="9" width="12.00390625" style="1" customWidth="1"/>
    <col min="10" max="11" width="11.7109375" style="1" customWidth="1"/>
    <col min="12" max="12" width="11.00390625" style="1" customWidth="1"/>
    <col min="13" max="16384" width="9.140625" style="1" customWidth="1"/>
  </cols>
  <sheetData>
    <row r="1" spans="1:11" ht="15.75">
      <c r="A1" s="128" t="s">
        <v>123</v>
      </c>
      <c r="K1" s="78"/>
    </row>
    <row r="2" ht="14.25">
      <c r="M2" s="130" t="s">
        <v>168</v>
      </c>
    </row>
    <row r="3" ht="12.75" hidden="1">
      <c r="K3" s="79"/>
    </row>
    <row r="4" spans="1:12" ht="15.75">
      <c r="A4" s="80" t="s">
        <v>0</v>
      </c>
      <c r="B4" s="80"/>
      <c r="C4" s="80"/>
      <c r="D4" s="80"/>
      <c r="E4" s="80"/>
      <c r="F4" s="80"/>
      <c r="G4" s="80"/>
      <c r="H4" s="80"/>
      <c r="L4" s="81"/>
    </row>
    <row r="5" ht="10.5" customHeight="1" thickBot="1">
      <c r="M5" s="82" t="s">
        <v>124</v>
      </c>
    </row>
    <row r="6" spans="1:14" ht="12" customHeight="1">
      <c r="A6" s="83" t="s">
        <v>109</v>
      </c>
      <c r="B6" s="84"/>
      <c r="C6" s="84"/>
      <c r="D6" s="84"/>
      <c r="E6" s="84"/>
      <c r="F6" s="84"/>
      <c r="G6" s="85"/>
      <c r="H6" s="85"/>
      <c r="I6" s="85"/>
      <c r="J6" s="85"/>
      <c r="K6" s="85"/>
      <c r="L6" s="85"/>
      <c r="M6" s="85" t="s">
        <v>156</v>
      </c>
      <c r="N6" s="154" t="s">
        <v>132</v>
      </c>
    </row>
    <row r="7" spans="1:14" ht="15.75" customHeight="1" thickBot="1">
      <c r="A7" s="86"/>
      <c r="B7" s="87" t="s">
        <v>1</v>
      </c>
      <c r="C7" s="87" t="s">
        <v>2</v>
      </c>
      <c r="D7" s="87" t="s">
        <v>3</v>
      </c>
      <c r="E7" s="87" t="s">
        <v>4</v>
      </c>
      <c r="F7" s="87" t="s">
        <v>5</v>
      </c>
      <c r="G7" s="88" t="s">
        <v>6</v>
      </c>
      <c r="H7" s="88" t="s">
        <v>7</v>
      </c>
      <c r="I7" s="88" t="s">
        <v>8</v>
      </c>
      <c r="J7" s="88" t="s">
        <v>9</v>
      </c>
      <c r="K7" s="88" t="s">
        <v>10</v>
      </c>
      <c r="L7" s="88" t="s">
        <v>11</v>
      </c>
      <c r="M7" s="88" t="s">
        <v>158</v>
      </c>
      <c r="N7" s="155" t="s">
        <v>167</v>
      </c>
    </row>
    <row r="8" spans="1:14" ht="12.75">
      <c r="A8" s="89" t="s">
        <v>110</v>
      </c>
      <c r="B8" s="90">
        <v>6369</v>
      </c>
      <c r="C8" s="91">
        <v>6910</v>
      </c>
      <c r="D8" s="91">
        <v>7017</v>
      </c>
      <c r="E8" s="91">
        <v>7472</v>
      </c>
      <c r="F8" s="91">
        <v>7782</v>
      </c>
      <c r="G8" s="90">
        <v>8717</v>
      </c>
      <c r="H8" s="90">
        <v>7210</v>
      </c>
      <c r="I8" s="90">
        <v>7220</v>
      </c>
      <c r="J8" s="90">
        <v>7225</v>
      </c>
      <c r="K8" s="90">
        <v>7026</v>
      </c>
      <c r="L8" s="90">
        <v>6695</v>
      </c>
      <c r="M8" s="90">
        <v>7040</v>
      </c>
      <c r="N8" s="156">
        <v>7040</v>
      </c>
    </row>
    <row r="9" spans="1:14" ht="12.75">
      <c r="A9" s="92" t="s">
        <v>111</v>
      </c>
      <c r="B9" s="93">
        <v>2773</v>
      </c>
      <c r="C9" s="94">
        <v>3551</v>
      </c>
      <c r="D9" s="94">
        <v>3386</v>
      </c>
      <c r="E9" s="94">
        <v>3589</v>
      </c>
      <c r="F9" s="94">
        <v>3870</v>
      </c>
      <c r="G9" s="93">
        <v>4352.8</v>
      </c>
      <c r="H9" s="93">
        <v>6480</v>
      </c>
      <c r="I9" s="93">
        <v>6427</v>
      </c>
      <c r="J9" s="93">
        <v>9399</v>
      </c>
      <c r="K9" s="93">
        <v>13770.406</v>
      </c>
      <c r="L9" s="93">
        <v>6068</v>
      </c>
      <c r="M9" s="93">
        <v>6850</v>
      </c>
      <c r="N9" s="157">
        <v>6850</v>
      </c>
    </row>
    <row r="10" spans="1:14" ht="12.75">
      <c r="A10" s="92" t="s">
        <v>112</v>
      </c>
      <c r="B10" s="93">
        <v>14780</v>
      </c>
      <c r="C10" s="94">
        <v>16002</v>
      </c>
      <c r="D10" s="94">
        <v>16839</v>
      </c>
      <c r="E10" s="94">
        <v>8317</v>
      </c>
      <c r="F10" s="94">
        <v>6500</v>
      </c>
      <c r="G10" s="93">
        <v>7680</v>
      </c>
      <c r="H10" s="93">
        <v>8932</v>
      </c>
      <c r="I10" s="93">
        <v>7938</v>
      </c>
      <c r="J10" s="93">
        <v>8283</v>
      </c>
      <c r="K10" s="93">
        <v>15503</v>
      </c>
      <c r="L10" s="93">
        <v>13998.6</v>
      </c>
      <c r="M10" s="93">
        <v>11974</v>
      </c>
      <c r="N10" s="157">
        <v>13438</v>
      </c>
    </row>
    <row r="11" spans="1:14" ht="12.75">
      <c r="A11" s="95" t="s">
        <v>128</v>
      </c>
      <c r="B11" s="96">
        <v>1215</v>
      </c>
      <c r="C11" s="94">
        <v>3534</v>
      </c>
      <c r="D11" s="94">
        <v>2808</v>
      </c>
      <c r="E11" s="94">
        <v>3951</v>
      </c>
      <c r="F11" s="94">
        <v>5645</v>
      </c>
      <c r="G11" s="93">
        <v>6776</v>
      </c>
      <c r="H11" s="93">
        <v>8515</v>
      </c>
      <c r="I11" s="93">
        <v>6500</v>
      </c>
      <c r="J11" s="93">
        <v>7300</v>
      </c>
      <c r="K11" s="93">
        <v>8200</v>
      </c>
      <c r="L11" s="93">
        <v>6200</v>
      </c>
      <c r="M11" s="93">
        <v>8200</v>
      </c>
      <c r="N11" s="157">
        <v>8200</v>
      </c>
    </row>
    <row r="12" spans="1:14" ht="13.5" thickBot="1">
      <c r="A12" s="97" t="s">
        <v>12</v>
      </c>
      <c r="B12" s="98">
        <v>0</v>
      </c>
      <c r="C12" s="99">
        <v>0</v>
      </c>
      <c r="D12" s="99">
        <v>23715</v>
      </c>
      <c r="E12" s="99">
        <v>19605</v>
      </c>
      <c r="F12" s="99">
        <v>19950</v>
      </c>
      <c r="G12" s="98">
        <v>23920</v>
      </c>
      <c r="H12" s="98">
        <v>26020</v>
      </c>
      <c r="I12" s="98">
        <v>24200</v>
      </c>
      <c r="J12" s="98">
        <v>24500</v>
      </c>
      <c r="K12" s="98">
        <v>8700</v>
      </c>
      <c r="L12" s="98">
        <v>0</v>
      </c>
      <c r="M12" s="98">
        <v>0</v>
      </c>
      <c r="N12" s="158">
        <v>0</v>
      </c>
    </row>
    <row r="13" spans="1:14" ht="20.25" customHeight="1" thickBot="1">
      <c r="A13" s="218" t="s">
        <v>13</v>
      </c>
      <c r="B13" s="159">
        <f>SUM(B8:B12)</f>
        <v>25137</v>
      </c>
      <c r="C13" s="159">
        <f>SUM(C8:C12)</f>
        <v>29997</v>
      </c>
      <c r="D13" s="159">
        <f aca="true" t="shared" si="0" ref="D13:K13">SUM(D8:D12)</f>
        <v>53765</v>
      </c>
      <c r="E13" s="159">
        <f t="shared" si="0"/>
        <v>42934</v>
      </c>
      <c r="F13" s="159">
        <f t="shared" si="0"/>
        <v>43747</v>
      </c>
      <c r="G13" s="159">
        <f t="shared" si="0"/>
        <v>51445.8</v>
      </c>
      <c r="H13" s="159">
        <f t="shared" si="0"/>
        <v>57157</v>
      </c>
      <c r="I13" s="159">
        <f t="shared" si="0"/>
        <v>52285</v>
      </c>
      <c r="J13" s="159">
        <f t="shared" si="0"/>
        <v>56707</v>
      </c>
      <c r="K13" s="159">
        <f t="shared" si="0"/>
        <v>53199.406</v>
      </c>
      <c r="L13" s="159">
        <f>SUM(L8:L12)</f>
        <v>32961.6</v>
      </c>
      <c r="M13" s="159">
        <f>SUM(M8:M12)</f>
        <v>34064</v>
      </c>
      <c r="N13" s="159">
        <f>SUM(N8:N12)</f>
        <v>35528</v>
      </c>
    </row>
    <row r="14" spans="1:14" ht="12.75">
      <c r="A14" s="100" t="s">
        <v>14</v>
      </c>
      <c r="B14" s="101">
        <v>480</v>
      </c>
      <c r="C14" s="102">
        <v>454</v>
      </c>
      <c r="D14" s="102">
        <v>513</v>
      </c>
      <c r="E14" s="102">
        <v>588</v>
      </c>
      <c r="F14" s="102">
        <v>789</v>
      </c>
      <c r="G14" s="101">
        <v>587</v>
      </c>
      <c r="H14" s="101">
        <v>660</v>
      </c>
      <c r="I14" s="101">
        <v>670</v>
      </c>
      <c r="J14" s="101">
        <v>638</v>
      </c>
      <c r="K14" s="101">
        <v>700</v>
      </c>
      <c r="L14" s="101">
        <v>650</v>
      </c>
      <c r="M14" s="101">
        <v>700</v>
      </c>
      <c r="N14" s="160">
        <v>700</v>
      </c>
    </row>
    <row r="15" spans="1:14" ht="12.75">
      <c r="A15" s="92" t="s">
        <v>15</v>
      </c>
      <c r="B15" s="93">
        <v>708</v>
      </c>
      <c r="C15" s="94">
        <v>657</v>
      </c>
      <c r="D15" s="94">
        <v>693</v>
      </c>
      <c r="E15" s="94">
        <v>705</v>
      </c>
      <c r="F15" s="94">
        <v>998</v>
      </c>
      <c r="G15" s="93">
        <v>932</v>
      </c>
      <c r="H15" s="93">
        <v>1001</v>
      </c>
      <c r="I15" s="93">
        <v>1018</v>
      </c>
      <c r="J15" s="93">
        <v>1271</v>
      </c>
      <c r="K15" s="93">
        <v>0</v>
      </c>
      <c r="L15" s="93">
        <v>0</v>
      </c>
      <c r="M15" s="93">
        <v>0</v>
      </c>
      <c r="N15" s="157">
        <v>0</v>
      </c>
    </row>
    <row r="16" spans="1:14" ht="12.75">
      <c r="A16" s="92" t="s">
        <v>113</v>
      </c>
      <c r="B16" s="93">
        <v>510</v>
      </c>
      <c r="C16" s="94">
        <v>510</v>
      </c>
      <c r="D16" s="94">
        <v>453</v>
      </c>
      <c r="E16" s="94">
        <v>586</v>
      </c>
      <c r="F16" s="94">
        <v>739</v>
      </c>
      <c r="G16" s="93">
        <v>685</v>
      </c>
      <c r="H16" s="93">
        <v>890</v>
      </c>
      <c r="I16" s="93">
        <v>696</v>
      </c>
      <c r="J16" s="93">
        <v>555</v>
      </c>
      <c r="K16" s="93">
        <v>700</v>
      </c>
      <c r="L16" s="93">
        <v>650</v>
      </c>
      <c r="M16" s="93">
        <v>700</v>
      </c>
      <c r="N16" s="157">
        <v>700</v>
      </c>
    </row>
    <row r="17" spans="1:14" ht="12.75">
      <c r="A17" s="92" t="s">
        <v>114</v>
      </c>
      <c r="B17" s="93">
        <v>765</v>
      </c>
      <c r="C17" s="94">
        <v>575</v>
      </c>
      <c r="D17" s="94">
        <v>869</v>
      </c>
      <c r="E17" s="94">
        <v>919</v>
      </c>
      <c r="F17" s="94">
        <v>1215</v>
      </c>
      <c r="G17" s="93">
        <v>1510</v>
      </c>
      <c r="H17" s="93">
        <v>1679</v>
      </c>
      <c r="I17" s="93">
        <v>1844.7</v>
      </c>
      <c r="J17" s="93">
        <v>1520</v>
      </c>
      <c r="K17" s="93">
        <v>1300</v>
      </c>
      <c r="L17" s="93">
        <v>1450</v>
      </c>
      <c r="M17" s="93">
        <v>2000</v>
      </c>
      <c r="N17" s="157">
        <v>2000</v>
      </c>
    </row>
    <row r="18" spans="1:14" ht="12.75">
      <c r="A18" s="92" t="s">
        <v>115</v>
      </c>
      <c r="B18" s="93">
        <v>849</v>
      </c>
      <c r="C18" s="94">
        <v>774</v>
      </c>
      <c r="D18" s="94">
        <v>703</v>
      </c>
      <c r="E18" s="94">
        <v>697</v>
      </c>
      <c r="F18" s="94">
        <v>1163</v>
      </c>
      <c r="G18" s="93">
        <v>978</v>
      </c>
      <c r="H18" s="93">
        <v>960</v>
      </c>
      <c r="I18" s="93">
        <v>1192</v>
      </c>
      <c r="J18" s="93">
        <v>966</v>
      </c>
      <c r="K18" s="93">
        <v>1150</v>
      </c>
      <c r="L18" s="93">
        <v>1100</v>
      </c>
      <c r="M18" s="93">
        <v>1300</v>
      </c>
      <c r="N18" s="157">
        <v>1300</v>
      </c>
    </row>
    <row r="19" spans="1:14" ht="12.75">
      <c r="A19" s="92" t="s">
        <v>116</v>
      </c>
      <c r="B19" s="93">
        <v>615</v>
      </c>
      <c r="C19" s="94">
        <v>660</v>
      </c>
      <c r="D19" s="94">
        <v>848</v>
      </c>
      <c r="E19" s="94">
        <v>1186</v>
      </c>
      <c r="F19" s="94">
        <v>808</v>
      </c>
      <c r="G19" s="93">
        <v>1434</v>
      </c>
      <c r="H19" s="93">
        <v>1445</v>
      </c>
      <c r="I19" s="93">
        <v>1422</v>
      </c>
      <c r="J19" s="93">
        <v>1268</v>
      </c>
      <c r="K19" s="93">
        <v>1150</v>
      </c>
      <c r="L19" s="93">
        <v>1100</v>
      </c>
      <c r="M19" s="93">
        <v>1200</v>
      </c>
      <c r="N19" s="157">
        <v>1200</v>
      </c>
    </row>
    <row r="20" spans="1:14" ht="12.75">
      <c r="A20" s="92" t="s">
        <v>16</v>
      </c>
      <c r="B20" s="93">
        <v>680</v>
      </c>
      <c r="C20" s="94">
        <v>620</v>
      </c>
      <c r="D20" s="94">
        <v>628</v>
      </c>
      <c r="E20" s="94">
        <v>795</v>
      </c>
      <c r="F20" s="94">
        <v>920</v>
      </c>
      <c r="G20" s="93">
        <v>1142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157">
        <v>0</v>
      </c>
    </row>
    <row r="21" spans="1:14" ht="12.75">
      <c r="A21" s="92" t="s">
        <v>117</v>
      </c>
      <c r="B21" s="93">
        <v>730</v>
      </c>
      <c r="C21" s="94">
        <v>775</v>
      </c>
      <c r="D21" s="94">
        <v>758</v>
      </c>
      <c r="E21" s="94">
        <v>790</v>
      </c>
      <c r="F21" s="94">
        <v>1040</v>
      </c>
      <c r="G21" s="93">
        <v>1130</v>
      </c>
      <c r="H21" s="93">
        <v>1145</v>
      </c>
      <c r="I21" s="93">
        <v>1349.5</v>
      </c>
      <c r="J21" s="93">
        <v>1198</v>
      </c>
      <c r="K21" s="93">
        <v>1190</v>
      </c>
      <c r="L21" s="93">
        <v>1100</v>
      </c>
      <c r="M21" s="93">
        <v>1400</v>
      </c>
      <c r="N21" s="157">
        <v>1400</v>
      </c>
    </row>
    <row r="22" spans="1:14" ht="12.75">
      <c r="A22" s="92" t="s">
        <v>118</v>
      </c>
      <c r="B22" s="93">
        <v>605</v>
      </c>
      <c r="C22" s="94">
        <v>685</v>
      </c>
      <c r="D22" s="94">
        <v>618</v>
      </c>
      <c r="E22" s="94">
        <v>660</v>
      </c>
      <c r="F22" s="94">
        <v>797</v>
      </c>
      <c r="G22" s="93">
        <v>853</v>
      </c>
      <c r="H22" s="93">
        <v>846</v>
      </c>
      <c r="I22" s="93">
        <v>922</v>
      </c>
      <c r="J22" s="93">
        <v>1346</v>
      </c>
      <c r="K22" s="93">
        <v>1090</v>
      </c>
      <c r="L22" s="93">
        <v>1100</v>
      </c>
      <c r="M22" s="93">
        <v>1300</v>
      </c>
      <c r="N22" s="157">
        <v>1300</v>
      </c>
    </row>
    <row r="23" spans="1:14" ht="12.75">
      <c r="A23" s="92" t="s">
        <v>119</v>
      </c>
      <c r="B23" s="93">
        <v>1454</v>
      </c>
      <c r="C23" s="94">
        <v>1657</v>
      </c>
      <c r="D23" s="94">
        <v>1561</v>
      </c>
      <c r="E23" s="94">
        <v>2554</v>
      </c>
      <c r="F23" s="94">
        <v>2489</v>
      </c>
      <c r="G23" s="93">
        <v>3162</v>
      </c>
      <c r="H23" s="93">
        <v>2805</v>
      </c>
      <c r="I23" s="93">
        <v>3030</v>
      </c>
      <c r="J23" s="93">
        <v>3095</v>
      </c>
      <c r="K23" s="93">
        <v>3000</v>
      </c>
      <c r="L23" s="93">
        <v>3400</v>
      </c>
      <c r="M23" s="93">
        <v>3500</v>
      </c>
      <c r="N23" s="157">
        <v>3500</v>
      </c>
    </row>
    <row r="24" spans="1:14" ht="12.75">
      <c r="A24" s="92" t="s">
        <v>120</v>
      </c>
      <c r="B24" s="93">
        <v>2042</v>
      </c>
      <c r="C24" s="94">
        <v>1611</v>
      </c>
      <c r="D24" s="94">
        <v>1745</v>
      </c>
      <c r="E24" s="94">
        <v>2594</v>
      </c>
      <c r="F24" s="94">
        <v>2578</v>
      </c>
      <c r="G24" s="93">
        <v>2934</v>
      </c>
      <c r="H24" s="93">
        <v>2955</v>
      </c>
      <c r="I24" s="93">
        <v>2972.5</v>
      </c>
      <c r="J24" s="93">
        <v>3417</v>
      </c>
      <c r="K24" s="93">
        <v>3050</v>
      </c>
      <c r="L24" s="93">
        <v>2800</v>
      </c>
      <c r="M24" s="93">
        <v>2900</v>
      </c>
      <c r="N24" s="157">
        <v>2900</v>
      </c>
    </row>
    <row r="25" spans="1:14" ht="12.75">
      <c r="A25" s="95" t="s">
        <v>17</v>
      </c>
      <c r="B25" s="96">
        <v>2471</v>
      </c>
      <c r="C25" s="94">
        <v>2670</v>
      </c>
      <c r="D25" s="94">
        <v>2173</v>
      </c>
      <c r="E25" s="94">
        <v>3334</v>
      </c>
      <c r="F25" s="94">
        <v>6700</v>
      </c>
      <c r="G25" s="93">
        <v>8905</v>
      </c>
      <c r="H25" s="93">
        <v>9494</v>
      </c>
      <c r="I25" s="93">
        <v>10158</v>
      </c>
      <c r="J25" s="93">
        <v>9546</v>
      </c>
      <c r="K25" s="93">
        <v>10900</v>
      </c>
      <c r="L25" s="93">
        <v>9850</v>
      </c>
      <c r="M25" s="93">
        <v>8800</v>
      </c>
      <c r="N25" s="157">
        <v>8800</v>
      </c>
    </row>
    <row r="26" spans="1:14" ht="12.75">
      <c r="A26" s="92" t="s">
        <v>121</v>
      </c>
      <c r="B26" s="93">
        <v>3451</v>
      </c>
      <c r="C26" s="94">
        <v>3444</v>
      </c>
      <c r="D26" s="94">
        <v>3584</v>
      </c>
      <c r="E26" s="94">
        <v>3703</v>
      </c>
      <c r="F26" s="94">
        <v>3537</v>
      </c>
      <c r="G26" s="93">
        <v>4158</v>
      </c>
      <c r="H26" s="93">
        <v>4494</v>
      </c>
      <c r="I26" s="93">
        <v>5315</v>
      </c>
      <c r="J26" s="93">
        <v>4983</v>
      </c>
      <c r="K26" s="93">
        <v>4700</v>
      </c>
      <c r="L26" s="93">
        <v>4400</v>
      </c>
      <c r="M26" s="93">
        <v>4500</v>
      </c>
      <c r="N26" s="157">
        <v>4500</v>
      </c>
    </row>
    <row r="27" spans="1:14" ht="12.75">
      <c r="A27" s="95" t="s">
        <v>125</v>
      </c>
      <c r="B27" s="96">
        <v>3553</v>
      </c>
      <c r="C27" s="94">
        <v>3765</v>
      </c>
      <c r="D27" s="94">
        <v>6262</v>
      </c>
      <c r="E27" s="94">
        <v>4716</v>
      </c>
      <c r="F27" s="94">
        <v>5474</v>
      </c>
      <c r="G27" s="93">
        <v>5849</v>
      </c>
      <c r="H27" s="93">
        <v>6343</v>
      </c>
      <c r="I27" s="93">
        <v>7266.4</v>
      </c>
      <c r="J27" s="93">
        <v>8793</v>
      </c>
      <c r="K27" s="93">
        <v>9520</v>
      </c>
      <c r="L27" s="93">
        <v>8505</v>
      </c>
      <c r="M27" s="93">
        <v>8700</v>
      </c>
      <c r="N27" s="157">
        <v>8700</v>
      </c>
    </row>
    <row r="28" spans="1:14" ht="12.75">
      <c r="A28" s="92" t="s">
        <v>122</v>
      </c>
      <c r="B28" s="93">
        <v>1577</v>
      </c>
      <c r="C28" s="94">
        <v>1174</v>
      </c>
      <c r="D28" s="94">
        <v>1134</v>
      </c>
      <c r="E28" s="94">
        <v>966</v>
      </c>
      <c r="F28" s="94">
        <v>1665</v>
      </c>
      <c r="G28" s="93">
        <v>1171</v>
      </c>
      <c r="H28" s="93">
        <v>1249</v>
      </c>
      <c r="I28" s="93">
        <v>1196</v>
      </c>
      <c r="J28" s="93">
        <v>1300</v>
      </c>
      <c r="K28" s="93">
        <v>1350</v>
      </c>
      <c r="L28" s="93">
        <v>1699.6</v>
      </c>
      <c r="M28" s="93">
        <v>1900</v>
      </c>
      <c r="N28" s="157">
        <v>1900</v>
      </c>
    </row>
    <row r="29" spans="1:14" ht="13.5" thickBot="1">
      <c r="A29" s="89" t="s">
        <v>38</v>
      </c>
      <c r="B29" s="90">
        <v>640</v>
      </c>
      <c r="C29" s="91">
        <v>756</v>
      </c>
      <c r="D29" s="91">
        <v>200</v>
      </c>
      <c r="E29" s="91">
        <v>350</v>
      </c>
      <c r="F29" s="91">
        <v>550</v>
      </c>
      <c r="G29" s="90">
        <v>560</v>
      </c>
      <c r="H29" s="90">
        <v>570</v>
      </c>
      <c r="I29" s="90">
        <v>625</v>
      </c>
      <c r="J29" s="90">
        <v>625</v>
      </c>
      <c r="K29" s="90">
        <v>625</v>
      </c>
      <c r="L29" s="90">
        <v>650</v>
      </c>
      <c r="M29" s="90">
        <v>650</v>
      </c>
      <c r="N29" s="156">
        <v>650</v>
      </c>
    </row>
    <row r="30" spans="1:14" ht="20.25" customHeight="1" thickBot="1">
      <c r="A30" s="218" t="s">
        <v>18</v>
      </c>
      <c r="B30" s="159">
        <f>SUM(B14:B29)</f>
        <v>21130</v>
      </c>
      <c r="C30" s="159">
        <f>SUM(C14:C29)</f>
        <v>20787</v>
      </c>
      <c r="D30" s="159">
        <f aca="true" t="shared" si="1" ref="D30:I30">SUM(D14:D29)</f>
        <v>22742</v>
      </c>
      <c r="E30" s="159">
        <f t="shared" si="1"/>
        <v>25143</v>
      </c>
      <c r="F30" s="159">
        <f t="shared" si="1"/>
        <v>31462</v>
      </c>
      <c r="G30" s="159">
        <f t="shared" si="1"/>
        <v>35990</v>
      </c>
      <c r="H30" s="159">
        <f t="shared" si="1"/>
        <v>36536</v>
      </c>
      <c r="I30" s="159">
        <f t="shared" si="1"/>
        <v>39677.1</v>
      </c>
      <c r="J30" s="159">
        <v>41005</v>
      </c>
      <c r="K30" s="159">
        <f>SUM(K14:K29)</f>
        <v>40425</v>
      </c>
      <c r="L30" s="159">
        <f>SUM(L14:L29)</f>
        <v>38454.6</v>
      </c>
      <c r="M30" s="159">
        <f>SUM(M14:M29)</f>
        <v>39550</v>
      </c>
      <c r="N30" s="159">
        <f>SUM(N14:N29)</f>
        <v>39550</v>
      </c>
    </row>
    <row r="31" spans="1:14" s="103" customFormat="1" ht="32.25" customHeight="1" thickBot="1">
      <c r="A31" s="219" t="s">
        <v>37</v>
      </c>
      <c r="B31" s="161">
        <f>SUM(B30,B13)</f>
        <v>46267</v>
      </c>
      <c r="C31" s="161">
        <f>SUM(C30,C13)</f>
        <v>50784</v>
      </c>
      <c r="D31" s="161">
        <f aca="true" t="shared" si="2" ref="D31:K31">SUM(D30,D13)</f>
        <v>76507</v>
      </c>
      <c r="E31" s="161">
        <f t="shared" si="2"/>
        <v>68077</v>
      </c>
      <c r="F31" s="161">
        <f t="shared" si="2"/>
        <v>75209</v>
      </c>
      <c r="G31" s="161">
        <f t="shared" si="2"/>
        <v>87435.8</v>
      </c>
      <c r="H31" s="161">
        <f t="shared" si="2"/>
        <v>93693</v>
      </c>
      <c r="I31" s="161">
        <f t="shared" si="2"/>
        <v>91962.1</v>
      </c>
      <c r="J31" s="161">
        <f t="shared" si="2"/>
        <v>97712</v>
      </c>
      <c r="K31" s="161">
        <f t="shared" si="2"/>
        <v>93624.406</v>
      </c>
      <c r="L31" s="161">
        <f>SUM(L30,L13)</f>
        <v>71416.2</v>
      </c>
      <c r="M31" s="161">
        <f>SUM(M30,M13)</f>
        <v>73614</v>
      </c>
      <c r="N31" s="161">
        <f>SUM(N30,N13)</f>
        <v>75078</v>
      </c>
    </row>
    <row r="32" spans="1:14" s="103" customFormat="1" ht="15">
      <c r="A32" s="216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9" s="103" customFormat="1" ht="20.25" customHeight="1" thickBot="1">
      <c r="A33" s="104" t="s">
        <v>198</v>
      </c>
      <c r="B33" s="104"/>
      <c r="C33" s="104"/>
      <c r="D33" s="104"/>
      <c r="E33" s="104"/>
      <c r="F33" s="104"/>
      <c r="G33" s="104"/>
      <c r="H33" s="104"/>
      <c r="I33" s="105"/>
    </row>
    <row r="34" spans="1:9" ht="18.75" customHeight="1" hidden="1">
      <c r="A34" s="106" t="s">
        <v>19</v>
      </c>
      <c r="B34" s="107"/>
      <c r="C34" s="107"/>
      <c r="D34" s="107"/>
      <c r="E34" s="107"/>
      <c r="F34" s="107"/>
      <c r="G34" s="107"/>
      <c r="H34" s="107"/>
      <c r="I34" s="108"/>
    </row>
    <row r="35" ht="12.75" hidden="1">
      <c r="A35" s="109" t="s">
        <v>32</v>
      </c>
    </row>
    <row r="36" ht="12.75" hidden="1"/>
    <row r="37" ht="12.75" hidden="1"/>
    <row r="38" spans="1:2" ht="12.75" hidden="1">
      <c r="A38" s="1" t="s">
        <v>111</v>
      </c>
      <c r="B38" s="1" t="s">
        <v>20</v>
      </c>
    </row>
    <row r="39" ht="12.75" hidden="1">
      <c r="B39" s="1" t="s">
        <v>34</v>
      </c>
    </row>
    <row r="40" ht="12.75" hidden="1">
      <c r="B40" s="1" t="s">
        <v>33</v>
      </c>
    </row>
    <row r="41" ht="12.75" hidden="1"/>
    <row r="42" spans="1:2" ht="12.75" hidden="1">
      <c r="A42" s="1" t="s">
        <v>112</v>
      </c>
      <c r="B42" s="1" t="s">
        <v>21</v>
      </c>
    </row>
    <row r="43" spans="1:2" ht="12.75" hidden="1">
      <c r="A43" s="1" t="s">
        <v>50</v>
      </c>
      <c r="B43" s="1" t="s">
        <v>22</v>
      </c>
    </row>
    <row r="44" ht="12.75" hidden="1"/>
    <row r="45" spans="1:7" ht="12.75" hidden="1">
      <c r="A45" s="1" t="s">
        <v>112</v>
      </c>
      <c r="B45" s="118" t="s">
        <v>138</v>
      </c>
      <c r="C45"/>
      <c r="D45"/>
      <c r="E45"/>
      <c r="F45"/>
      <c r="G45" s="3"/>
    </row>
    <row r="46" spans="1:6" ht="12.75">
      <c r="A46" s="83" t="s">
        <v>109</v>
      </c>
      <c r="B46" s="84" t="s">
        <v>192</v>
      </c>
      <c r="C46" s="84" t="s">
        <v>193</v>
      </c>
      <c r="D46" s="84" t="s">
        <v>194</v>
      </c>
      <c r="E46" s="84" t="s">
        <v>195</v>
      </c>
      <c r="F46" s="84" t="s">
        <v>130</v>
      </c>
    </row>
    <row r="47" spans="1:6" ht="15.75" customHeight="1" thickBot="1">
      <c r="A47" s="86"/>
      <c r="B47" s="87"/>
      <c r="C47" s="87">
        <v>2013</v>
      </c>
      <c r="D47" s="87">
        <v>2013</v>
      </c>
      <c r="E47" s="87" t="s">
        <v>196</v>
      </c>
      <c r="F47" s="87" t="s">
        <v>197</v>
      </c>
    </row>
    <row r="48" spans="1:6" ht="12.75">
      <c r="A48" s="89" t="s">
        <v>110</v>
      </c>
      <c r="B48" s="90">
        <v>785</v>
      </c>
      <c r="C48" s="91">
        <v>134</v>
      </c>
      <c r="D48" s="91">
        <v>297</v>
      </c>
      <c r="E48" s="91">
        <v>76</v>
      </c>
      <c r="F48" s="91">
        <v>1542</v>
      </c>
    </row>
    <row r="49" spans="1:6" ht="12.75">
      <c r="A49" s="92" t="s">
        <v>111</v>
      </c>
      <c r="B49" s="93">
        <v>1818</v>
      </c>
      <c r="C49" s="94">
        <v>231</v>
      </c>
      <c r="D49" s="94">
        <v>1158</v>
      </c>
      <c r="E49" s="94">
        <v>150</v>
      </c>
      <c r="F49" s="94">
        <v>0</v>
      </c>
    </row>
    <row r="50" spans="1:6" ht="12.75">
      <c r="A50" s="92" t="s">
        <v>112</v>
      </c>
      <c r="B50" s="93">
        <v>10981</v>
      </c>
      <c r="C50" s="94">
        <v>624</v>
      </c>
      <c r="D50" s="94">
        <v>855</v>
      </c>
      <c r="E50" s="94">
        <v>1200</v>
      </c>
      <c r="F50" s="94">
        <v>0</v>
      </c>
    </row>
    <row r="51" spans="1:6" ht="13.5" thickBot="1">
      <c r="A51" s="95" t="s">
        <v>128</v>
      </c>
      <c r="B51" s="96">
        <v>3943</v>
      </c>
      <c r="C51" s="94">
        <v>425</v>
      </c>
      <c r="D51" s="94">
        <v>1143</v>
      </c>
      <c r="E51" s="94">
        <v>400</v>
      </c>
      <c r="F51" s="94">
        <v>17000</v>
      </c>
    </row>
    <row r="52" spans="1:6" ht="13.5" hidden="1" thickBot="1">
      <c r="A52" s="97" t="s">
        <v>12</v>
      </c>
      <c r="B52" s="98"/>
      <c r="C52" s="99"/>
      <c r="D52" s="99"/>
      <c r="E52" s="99"/>
      <c r="F52" s="99"/>
    </row>
    <row r="53" spans="1:6" ht="15.75" thickBot="1">
      <c r="A53" s="218" t="s">
        <v>13</v>
      </c>
      <c r="B53" s="159">
        <f>SUM(B48:B52)</f>
        <v>17527</v>
      </c>
      <c r="C53" s="159">
        <f>SUM(C48:C52)</f>
        <v>1414</v>
      </c>
      <c r="D53" s="159">
        <f>SUM(D48:D52)</f>
        <v>3453</v>
      </c>
      <c r="E53" s="159">
        <f>SUM(E48:E52)</f>
        <v>1826</v>
      </c>
      <c r="F53" s="159">
        <f>SUM(F48:F52)</f>
        <v>18542</v>
      </c>
    </row>
    <row r="54" spans="1:6" ht="12.75">
      <c r="A54" s="100" t="s">
        <v>14</v>
      </c>
      <c r="B54" s="101">
        <v>0</v>
      </c>
      <c r="C54" s="102">
        <v>0</v>
      </c>
      <c r="D54" s="102">
        <v>0</v>
      </c>
      <c r="E54" s="102">
        <v>50</v>
      </c>
      <c r="F54" s="102">
        <v>1558</v>
      </c>
    </row>
    <row r="55" spans="1:6" ht="12.75" hidden="1">
      <c r="A55" s="92" t="s">
        <v>15</v>
      </c>
      <c r="B55" s="93"/>
      <c r="C55" s="94"/>
      <c r="D55" s="94"/>
      <c r="E55" s="94"/>
      <c r="F55" s="94"/>
    </row>
    <row r="56" spans="1:6" ht="12.75">
      <c r="A56" s="92" t="s">
        <v>113</v>
      </c>
      <c r="B56" s="93">
        <v>397</v>
      </c>
      <c r="C56" s="94">
        <v>22</v>
      </c>
      <c r="D56" s="94">
        <v>375</v>
      </c>
      <c r="E56" s="94">
        <v>100</v>
      </c>
      <c r="F56" s="94">
        <v>1961</v>
      </c>
    </row>
    <row r="57" spans="1:6" ht="12.75">
      <c r="A57" s="92" t="s">
        <v>114</v>
      </c>
      <c r="B57" s="93">
        <v>44</v>
      </c>
      <c r="C57" s="94">
        <v>10</v>
      </c>
      <c r="D57" s="94">
        <v>0</v>
      </c>
      <c r="E57" s="94">
        <v>100</v>
      </c>
      <c r="F57" s="94">
        <v>3678</v>
      </c>
    </row>
    <row r="58" spans="1:6" ht="12.75">
      <c r="A58" s="92" t="s">
        <v>115</v>
      </c>
      <c r="B58" s="93">
        <v>807</v>
      </c>
      <c r="C58" s="94">
        <v>19</v>
      </c>
      <c r="D58" s="94">
        <v>146</v>
      </c>
      <c r="E58" s="94">
        <v>140</v>
      </c>
      <c r="F58" s="94">
        <v>2400</v>
      </c>
    </row>
    <row r="59" spans="1:6" ht="12.75">
      <c r="A59" s="92" t="s">
        <v>116</v>
      </c>
      <c r="B59" s="93">
        <v>369</v>
      </c>
      <c r="C59" s="94">
        <v>45</v>
      </c>
      <c r="D59" s="94">
        <v>63</v>
      </c>
      <c r="E59" s="94">
        <v>200</v>
      </c>
      <c r="F59" s="94">
        <v>3715</v>
      </c>
    </row>
    <row r="60" spans="1:6" ht="12.75" hidden="1">
      <c r="A60" s="92" t="s">
        <v>16</v>
      </c>
      <c r="B60" s="93"/>
      <c r="C60" s="94"/>
      <c r="D60" s="94"/>
      <c r="E60" s="94"/>
      <c r="F60" s="94"/>
    </row>
    <row r="61" spans="1:6" ht="12.75">
      <c r="A61" s="92" t="s">
        <v>117</v>
      </c>
      <c r="B61" s="93">
        <v>147</v>
      </c>
      <c r="C61" s="94">
        <v>25</v>
      </c>
      <c r="D61" s="94">
        <v>19</v>
      </c>
      <c r="E61" s="94">
        <v>375</v>
      </c>
      <c r="F61" s="94">
        <v>3145</v>
      </c>
    </row>
    <row r="62" spans="1:6" ht="12.75">
      <c r="A62" s="92" t="s">
        <v>118</v>
      </c>
      <c r="B62" s="93">
        <v>0</v>
      </c>
      <c r="C62" s="94">
        <v>0</v>
      </c>
      <c r="D62" s="94">
        <v>0</v>
      </c>
      <c r="E62" s="94">
        <v>160</v>
      </c>
      <c r="F62" s="94">
        <v>3069</v>
      </c>
    </row>
    <row r="63" spans="1:6" ht="12.75">
      <c r="A63" s="92" t="s">
        <v>119</v>
      </c>
      <c r="B63" s="93">
        <v>698</v>
      </c>
      <c r="C63" s="94">
        <v>70</v>
      </c>
      <c r="D63" s="94">
        <v>129</v>
      </c>
      <c r="E63" s="94">
        <v>500</v>
      </c>
      <c r="F63" s="94">
        <v>10826</v>
      </c>
    </row>
    <row r="64" spans="1:6" ht="12.75">
      <c r="A64" s="92" t="s">
        <v>120</v>
      </c>
      <c r="B64" s="93">
        <v>686</v>
      </c>
      <c r="C64" s="94">
        <v>52</v>
      </c>
      <c r="D64" s="94">
        <v>394</v>
      </c>
      <c r="E64" s="94">
        <v>710</v>
      </c>
      <c r="F64" s="94">
        <v>10213</v>
      </c>
    </row>
    <row r="65" spans="1:6" ht="12.75">
      <c r="A65" s="95" t="s">
        <v>17</v>
      </c>
      <c r="B65" s="96">
        <v>1015</v>
      </c>
      <c r="C65" s="94">
        <v>117</v>
      </c>
      <c r="D65" s="94">
        <v>299</v>
      </c>
      <c r="E65" s="94">
        <v>900</v>
      </c>
      <c r="F65" s="94">
        <v>21713</v>
      </c>
    </row>
    <row r="66" spans="1:6" ht="12.75">
      <c r="A66" s="92" t="s">
        <v>121</v>
      </c>
      <c r="B66" s="93">
        <v>1142</v>
      </c>
      <c r="C66" s="94">
        <v>83</v>
      </c>
      <c r="D66" s="94">
        <v>735</v>
      </c>
      <c r="E66" s="94">
        <v>613</v>
      </c>
      <c r="F66" s="94">
        <v>11495</v>
      </c>
    </row>
    <row r="67" spans="1:6" ht="12.75">
      <c r="A67" s="95" t="s">
        <v>125</v>
      </c>
      <c r="B67" s="96">
        <v>4515</v>
      </c>
      <c r="C67" s="94">
        <v>191</v>
      </c>
      <c r="D67" s="94">
        <v>3138</v>
      </c>
      <c r="E67" s="94">
        <v>1520</v>
      </c>
      <c r="F67" s="94">
        <v>25300</v>
      </c>
    </row>
    <row r="68" spans="1:6" ht="12.75">
      <c r="A68" s="92" t="s">
        <v>122</v>
      </c>
      <c r="B68" s="93">
        <v>0</v>
      </c>
      <c r="C68" s="94">
        <v>0</v>
      </c>
      <c r="D68" s="94">
        <v>0</v>
      </c>
      <c r="E68" s="94">
        <v>361</v>
      </c>
      <c r="F68" s="94">
        <v>6125</v>
      </c>
    </row>
    <row r="69" spans="1:6" ht="13.5" thickBot="1">
      <c r="A69" s="89" t="s">
        <v>38</v>
      </c>
      <c r="B69" s="90">
        <v>165</v>
      </c>
      <c r="C69" s="91">
        <v>26</v>
      </c>
      <c r="D69" s="91">
        <v>78</v>
      </c>
      <c r="E69" s="91">
        <v>225</v>
      </c>
      <c r="F69" s="91">
        <v>11358</v>
      </c>
    </row>
    <row r="70" spans="1:6" ht="15.75" thickBot="1">
      <c r="A70" s="218" t="s">
        <v>18</v>
      </c>
      <c r="B70" s="159">
        <f>SUM(B54:B69)</f>
        <v>9985</v>
      </c>
      <c r="C70" s="159">
        <f>SUM(C54:C69)</f>
        <v>660</v>
      </c>
      <c r="D70" s="159">
        <f>SUM(D54:D69)</f>
        <v>5376</v>
      </c>
      <c r="E70" s="159">
        <f>SUM(E54:E69)</f>
        <v>5954</v>
      </c>
      <c r="F70" s="159">
        <f>SUM(F54:F69)</f>
        <v>116556</v>
      </c>
    </row>
    <row r="71" spans="1:6" ht="15.75" thickBot="1">
      <c r="A71" s="219" t="s">
        <v>37</v>
      </c>
      <c r="B71" s="161">
        <f>SUM(B70,B53)</f>
        <v>27512</v>
      </c>
      <c r="C71" s="161">
        <f>SUM(C70,C53)</f>
        <v>2074</v>
      </c>
      <c r="D71" s="161">
        <f>SUM(D70,D53)</f>
        <v>8829</v>
      </c>
      <c r="E71" s="161">
        <f>SUM(E70,E53)</f>
        <v>7780</v>
      </c>
      <c r="F71" s="161">
        <f>SUM(F70,F53)</f>
        <v>135098</v>
      </c>
    </row>
  </sheetData>
  <sheetProtection/>
  <printOptions/>
  <pageMargins left="0.984251968503937" right="0.5118110236220472" top="0.3937007874015748" bottom="0.196850393700787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2012-11-13T11:33:01Z</cp:lastPrinted>
  <dcterms:created xsi:type="dcterms:W3CDTF">2007-01-27T10:01:17Z</dcterms:created>
  <dcterms:modified xsi:type="dcterms:W3CDTF">2013-01-03T14:40:14Z</dcterms:modified>
  <cp:category/>
  <cp:version/>
  <cp:contentType/>
  <cp:contentStatus/>
</cp:coreProperties>
</file>