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1"/>
  </bookViews>
  <sheets>
    <sheet name="Doplň. ukaz. 3_2012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<sst xmlns="http://schemas.openxmlformats.org/spreadsheetml/2006/main" count="711" uniqueCount="417">
  <si>
    <t>Město Břeclav</t>
  </si>
  <si>
    <t>ROZPOČET PŘÍJMŮ NA ROK 2012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</si>
  <si>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</si>
  <si>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</si>
  <si>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</si>
  <si>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</si>
  <si>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</si>
  <si>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</si>
  <si>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</si>
  <si>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</si>
  <si>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</si>
  <si>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1-3/2012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</si>
  <si>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</si>
  <si>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</si>
  <si>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</si>
  <si>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</si>
  <si>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nákup zvuk. knih</t>
  </si>
  <si>
    <t xml:space="preserve">Neinvestiční přijaté transfery od obcí na žáka </t>
  </si>
  <si>
    <t>Neinvestič. přij. dotace od krajů - (na TIC, Muzej. noc v synagoze,Mor.den)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</si>
  <si>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</si>
  <si>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</si>
  <si>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</si>
  <si>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</si>
  <si>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</si>
  <si>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</t>
  </si>
  <si>
    <t>Ost. nedaň. příjmy - ZŠ -bude proveden přesun rozp. do 4121 dle smluv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</si>
  <si>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</si>
  <si>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</si>
  <si>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</si>
  <si>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</si>
  <si>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</si>
  <si>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</si>
  <si>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</si>
  <si>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</si>
  <si>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</si>
  <si>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</si>
  <si>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</si>
  <si>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</si>
  <si>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</si>
  <si>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</si>
  <si>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</si>
  <si>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</si>
  <si>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</si>
  <si>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</si>
  <si>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</si>
  <si>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</si>
  <si>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</si>
  <si>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</si>
  <si>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</si>
  <si>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</si>
  <si>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</si>
  <si>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</si>
  <si>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</si>
  <si>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</si>
  <si>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</si>
  <si>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</si>
  <si>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</si>
  <si>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</si>
  <si>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</si>
  <si>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</si>
  <si>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</si>
  <si>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</si>
  <si>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</si>
  <si>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Ostat. investič. přij. transf. ze SR-MěÚ Břeclav</t>
  </si>
  <si>
    <t>Ostat. investič. přij. transf. ze SR-Domov seniorů Břeclav</t>
  </si>
  <si>
    <t>Ostat. investič. přij. transf. ze SR-IPRM Valtická - úprava veř. prostr.</t>
  </si>
  <si>
    <t>Ostat. investič. přij. transf. ze SR-Rozvoj e-Governmentu v obcích</t>
  </si>
  <si>
    <t>Ostat. investič. přij. transf. ze SR-IOP-Územní plán</t>
  </si>
  <si>
    <t>Inv. přij. transf. od region. rad - SR</t>
  </si>
  <si>
    <t>Inv. přij. transf. od region. rad - EU</t>
  </si>
  <si>
    <t>Přijaté nekapitál. přísp. a náhrady - silnice</t>
  </si>
  <si>
    <t>Přijaté neinvestiční dary - ostatní záležit. pozem. komunikací</t>
  </si>
  <si>
    <t>Přijaté nekapitál. přísp. a náhrady - veřejné osvětlení</t>
  </si>
  <si>
    <t>Přijaté nekapitál. přísp. a náhrady - využív. a zneškod. komun. odpadů</t>
  </si>
  <si>
    <t>PŘÍJMY ORJ 20 CELKEM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</si>
  <si>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</si>
  <si>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</si>
  <si>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</si>
  <si>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SR-výk. st. spr. -sociálně-práv. ochr. dětí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</si>
  <si>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</si>
  <si>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</si>
  <si>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</si>
  <si>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</si>
  <si>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</si>
  <si>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</si>
  <si>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</si>
  <si>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</si>
  <si>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</si>
  <si>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</si>
  <si>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</si>
  <si>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</si>
  <si>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</si>
  <si>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</si>
  <si>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</si>
  <si>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</si>
  <si>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</si>
  <si>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</si>
  <si>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</si>
  <si>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</si>
  <si>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</si>
  <si>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</si>
  <si>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</si>
  <si>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</si>
  <si>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</si>
  <si>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</si>
  <si>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</si>
  <si>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</si>
  <si>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</si>
  <si>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</si>
  <si>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</si>
  <si>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</si>
  <si>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</si>
  <si>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</si>
  <si>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</si>
  <si>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</si>
  <si>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</si>
  <si>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</si>
  <si>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</si>
  <si>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</si>
  <si>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</si>
  <si>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</si>
  <si>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</si>
  <si>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</si>
  <si>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</si>
  <si>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</si>
  <si>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</si>
  <si>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</si>
  <si>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</si>
  <si>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</si>
  <si>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</si>
  <si>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</si>
  <si>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</si>
  <si>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krajů - ztráta z poskyt. žákovského jízd.</t>
  </si>
  <si>
    <t>Ostatní nedaňové příjmy jinde nezařazené-ostat. zál. pozem. komunik.</t>
  </si>
  <si>
    <t>Sankční poplatky-ostat. zál. v dopravě</t>
  </si>
  <si>
    <t>Přijaté nekapitálové příspěvky jinde nezařaz.-ostat. zál. v pozem. kom.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</si>
  <si>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</si>
  <si>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</si>
  <si>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</si>
  <si>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</si>
  <si>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</si>
  <si>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drob. a krátkodob. majetku</t>
  </si>
  <si>
    <t>Přijaté nekapitálové příspěvky jinde nezařazené-městská policie</t>
  </si>
  <si>
    <t>Příjmy z prodeje ostat. hmot. dlouhodob. majetku</t>
  </si>
  <si>
    <t>Ostatní činnosti - neidentifikované platby</t>
  </si>
  <si>
    <t>PŘÍJMY ORJ 90 CELKEM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</si>
  <si>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</si>
  <si>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</si>
  <si>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</si>
  <si>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</si>
  <si>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</si>
  <si>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</si>
  <si>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</si>
  <si>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</si>
  <si>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</si>
  <si>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</si>
  <si>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</si>
  <si>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</si>
  <si>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</si>
  <si>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</si>
  <si>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</si>
  <si>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</si>
  <si>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</si>
  <si>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</si>
  <si>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</si>
  <si>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</si>
  <si>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</si>
  <si>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</si>
  <si>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</si>
  <si>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</si>
  <si>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</si>
  <si>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</si>
  <si>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</si>
  <si>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</si>
  <si>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</si>
  <si>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</si>
  <si>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</si>
  <si>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</si>
  <si>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</si>
  <si>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</si>
  <si>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</si>
  <si>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</si>
  <si>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</si>
  <si>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</si>
  <si>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</si>
  <si>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</si>
  <si>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</si>
  <si>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</si>
  <si>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</si>
  <si>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</si>
  <si>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</si>
  <si>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</si>
  <si>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</si>
  <si>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</si>
  <si>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</si>
  <si>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</si>
  <si>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</si>
  <si>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</si>
  <si>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</si>
  <si>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</si>
  <si>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</si>
  <si>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</si>
  <si>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</si>
  <si>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</si>
  <si>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</si>
  <si>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</si>
  <si>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</si>
  <si>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</si>
  <si>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</si>
  <si>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</si>
  <si>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</si>
  <si>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</si>
  <si>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</si>
  <si>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</si>
  <si>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</si>
  <si>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</si>
  <si>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</si>
  <si>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</si>
  <si>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</si>
  <si>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</si>
  <si>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</si>
  <si>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</si>
  <si>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</si>
  <si>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</si>
  <si>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</si>
  <si>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</si>
  <si>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</si>
  <si>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</si>
  <si>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</si>
  <si>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</si>
  <si>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</si>
  <si>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</si>
  <si>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</si>
  <si>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</si>
  <si>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</si>
  <si>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</si>
  <si>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</si>
  <si>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</si>
  <si>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</si>
  <si>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</si>
  <si>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</si>
  <si>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2012</t>
  </si>
  <si>
    <t>v tis. Kč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</si>
  <si>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</si>
  <si>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</si>
  <si>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</si>
  <si>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</si>
  <si>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</si>
  <si>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</si>
  <si>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</si>
  <si>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</si>
  <si>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</si>
  <si>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</si>
  <si>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</si>
  <si>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</si>
  <si>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</si>
  <si>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</si>
  <si>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</si>
  <si>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</si>
  <si>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</si>
  <si>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</si>
  <si>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</si>
  <si>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</si>
  <si>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</si>
  <si>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</si>
  <si>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</si>
  <si>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</si>
  <si>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</si>
  <si>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10 - vázání rozpočtu výdajů dle us. RM 32 - 15. 2. 2012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</si>
  <si>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</si>
  <si>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</si>
  <si>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</si>
  <si>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</si>
  <si>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</si>
  <si>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</si>
  <si>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</si>
  <si>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Odvádění a čištění odpadních vod   (havárie)</t>
  </si>
  <si>
    <t xml:space="preserve">Předškolní zařízení </t>
  </si>
  <si>
    <t>Základní školy</t>
  </si>
  <si>
    <t>Kina</t>
  </si>
  <si>
    <t>Zachování a obnova kulturních památek</t>
  </si>
  <si>
    <t>Sportovní zařízení v majetku obce</t>
  </si>
  <si>
    <t>Bytové hospodářství</t>
  </si>
  <si>
    <t>Veřejné osvětlení</t>
  </si>
  <si>
    <t>Územní plánování</t>
  </si>
  <si>
    <t>Ost. zálež.  bydlení, kom. služeb a územ. rozvoje</t>
  </si>
  <si>
    <t>Sběr a svoz komunálních odpadů</t>
  </si>
  <si>
    <t>Péče o vzhled obcí a veřejnou zeleň</t>
  </si>
  <si>
    <t xml:space="preserve">Projekt prevence kriminality </t>
  </si>
  <si>
    <t xml:space="preserve">Mezinárodní spolupráce </t>
  </si>
  <si>
    <t>Projektová a manažerská příprava na vybrané investiční akce</t>
  </si>
  <si>
    <t>Rezerva ORJ 20 - vázání rozpočtu výdajů dle us. RM 32 - 15. 2. 2012</t>
  </si>
  <si>
    <t>Mezisoučet</t>
  </si>
  <si>
    <t>Parkoviště Budovatelská</t>
  </si>
  <si>
    <t>Parkoviště Okružní</t>
  </si>
  <si>
    <t>Kupkova-komunikace a chod. s odvodněním</t>
  </si>
  <si>
    <t>Na Řádku-Sovadinova - propojka ulic</t>
  </si>
  <si>
    <t>Sovadinova ul.-zpevnění povrchu parkoviště</t>
  </si>
  <si>
    <t>Slovácká-autobus. nádraží-dočasné parkoviště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</si>
  <si>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</si>
  <si>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</si>
  <si>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</si>
  <si>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</t>
  </si>
  <si>
    <t>Lednická-vybudování chybějící části chodníku</t>
  </si>
  <si>
    <t>Slovácká-regenerace veřejných prostranství</t>
  </si>
  <si>
    <t>Integr. přestupní terminál IDS JMK-studie</t>
  </si>
  <si>
    <t xml:space="preserve">Digitalizace Kina Koruna </t>
  </si>
  <si>
    <t>Osvětlení památek a mostů</t>
  </si>
  <si>
    <t>Dětská hřiště ul. Bratisl., Dukel. hrdinů, U Jánského dvora</t>
  </si>
  <si>
    <t>IOP-územní plán</t>
  </si>
  <si>
    <t>Domov seniorů  Břeclav - balkony, okna, zateplení</t>
  </si>
  <si>
    <t>Stavební úpravy MÚ Břeclav I. etapa</t>
  </si>
  <si>
    <t>Rozvoj eGovernmentu v obcích-investiční a neinvestiční výdaje</t>
  </si>
  <si>
    <t>Investice celkem</t>
  </si>
  <si>
    <t xml:space="preserve">          z toho dotace se SR</t>
  </si>
  <si>
    <t>VÝDAJE ORJ 20 CELKEM</t>
  </si>
  <si>
    <t>ODBOR KANCELÁŘE TAJEMNÍKA</t>
  </si>
  <si>
    <t>Místní rozhlas</t>
  </si>
  <si>
    <t xml:space="preserve">Záležitosti sdělovacích prostředků  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</si>
  <si>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</si>
  <si>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</si>
  <si>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</si>
  <si>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</si>
  <si>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</si>
  <si>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</si>
  <si>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</si>
  <si>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</si>
  <si>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</si>
  <si>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</si>
  <si>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</si>
  <si>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</si>
  <si>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</si>
  <si>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</si>
  <si>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</si>
  <si>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</si>
  <si>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</si>
  <si>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</si>
  <si>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</si>
  <si>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</si>
  <si>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</si>
  <si>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</si>
  <si>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</si>
  <si>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</si>
  <si>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</si>
  <si>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</si>
  <si>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</si>
  <si>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</si>
  <si>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</si>
  <si>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</si>
  <si>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</si>
  <si>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</si>
  <si>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</si>
  <si>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</si>
  <si>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</si>
  <si>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</si>
  <si>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</si>
  <si>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</si>
  <si>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</si>
  <si>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</si>
  <si>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</si>
  <si>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</si>
  <si>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</si>
  <si>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</si>
  <si>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</si>
  <si>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</si>
  <si>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</si>
  <si>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</si>
  <si>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</si>
  <si>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</si>
  <si>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1-3/2011</t>
  </si>
  <si>
    <t>ODBOR STAVEBNÍHO ŘÁDU A OBECNÍHO ŽIVNOSTEN. ÚŘADU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</si>
  <si>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</si>
  <si>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</si>
  <si>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</si>
  <si>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</si>
  <si>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</si>
  <si>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</si>
  <si>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</si>
  <si>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</si>
  <si>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</si>
  <si>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 xml:space="preserve">ODBOR MAJETKOVÝ 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</si>
  <si>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</si>
  <si>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</si>
  <si>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</si>
  <si>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</si>
  <si>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Pohřebnictví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</si>
  <si>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</si>
  <si>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</si>
  <si>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</si>
  <si>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</si>
  <si>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</si>
  <si>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Rezerva ORJ 120 - vázání rozpočtu výdajů dle us. RM 32 - 15. 2. 2012</t>
  </si>
  <si>
    <t>VÝDAJE ORJ 120  CELKEM</t>
  </si>
  <si>
    <t>CELKEM VÝDAJE MĚSTA</t>
  </si>
  <si>
    <t>ODBOR MAJETKOVÝ</t>
  </si>
  <si>
    <t>Kraj: Jihomoravský</t>
  </si>
  <si>
    <t>Okres: Břeclav</t>
  </si>
  <si>
    <t>Město: Břeclav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</si>
  <si>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</si>
  <si>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</si>
  <si>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</si>
  <si>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</si>
  <si>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</si>
  <si>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</si>
  <si>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</si>
  <si>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</si>
  <si>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</si>
  <si>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</si>
  <si>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</si>
  <si>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</si>
  <si>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</si>
  <si>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</si>
  <si>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</si>
  <si>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</si>
  <si>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</si>
  <si>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</si>
  <si>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                    Tabulka doplňujících ukazatelů za období 3/2012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</si>
</sst>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33" borderId="10" xfId="46" applyNumberFormat="1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4" fontId="5" fillId="33" borderId="12" xfId="46" applyNumberFormat="1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34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7" fillId="35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46" applyFont="1" applyFill="1" applyBorder="1">
      <alignment/>
      <protection/>
    </xf>
    <xf numFmtId="0" fontId="7" fillId="0" borderId="15" xfId="46" applyFont="1" applyFill="1" applyBorder="1" applyAlignment="1">
      <alignment horizontal="right"/>
      <protection/>
    </xf>
    <xf numFmtId="0" fontId="7" fillId="0" borderId="15" xfId="46" applyFont="1" applyFill="1" applyBorder="1" applyAlignment="1">
      <alignment horizontal="left"/>
      <protection/>
    </xf>
    <xf numFmtId="0" fontId="7" fillId="0" borderId="17" xfId="46" applyFont="1" applyFill="1" applyBorder="1">
      <alignment/>
      <protection/>
    </xf>
    <xf numFmtId="0" fontId="7" fillId="0" borderId="16" xfId="46" applyFont="1" applyFill="1" applyBorder="1" applyAlignment="1">
      <alignment horizontal="right"/>
      <protection/>
    </xf>
    <xf numFmtId="0" fontId="7" fillId="0" borderId="1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4" fontId="7" fillId="36" borderId="15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4" fontId="7" fillId="35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34" borderId="15" xfId="0" applyNumberFormat="1" applyFont="1" applyFill="1" applyBorder="1" applyAlignment="1" applyProtection="1">
      <alignment horizontal="right"/>
      <protection locked="0"/>
    </xf>
    <xf numFmtId="4" fontId="7" fillId="35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7" fillId="34" borderId="15" xfId="0" applyNumberFormat="1" applyFont="1" applyFill="1" applyBorder="1" applyAlignment="1" applyProtection="1">
      <alignment/>
      <protection locked="0"/>
    </xf>
    <xf numFmtId="4" fontId="7" fillId="35" borderId="15" xfId="0" applyNumberFormat="1" applyFont="1" applyFill="1" applyBorder="1" applyAlignment="1" applyProtection="1">
      <alignment/>
      <protection locked="0"/>
    </xf>
    <xf numFmtId="4" fontId="7" fillId="36" borderId="18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7" fillId="35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34" borderId="21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4" fontId="7" fillId="35" borderId="1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4" fontId="7" fillId="35" borderId="14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4" fontId="7" fillId="35" borderId="2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4" fontId="11" fillId="35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7" fillId="35" borderId="18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/>
    </xf>
    <xf numFmtId="4" fontId="7" fillId="36" borderId="15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1" xfId="46" applyFont="1" applyFill="1" applyBorder="1" applyAlignment="1">
      <alignment horizontal="left"/>
      <protection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7" fillId="36" borderId="16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11" fillId="36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1" fillId="36" borderId="26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3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37" borderId="30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37" borderId="31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37" xfId="0" applyNumberFormat="1" applyFont="1" applyBorder="1" applyAlignment="1">
      <alignment/>
    </xf>
    <xf numFmtId="0" fontId="14" fillId="0" borderId="38" xfId="0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39" xfId="0" applyNumberFormat="1" applyFont="1" applyBorder="1" applyAlignment="1">
      <alignment/>
    </xf>
    <xf numFmtId="0" fontId="14" fillId="0" borderId="40" xfId="0" applyFont="1" applyBorder="1" applyAlignment="1">
      <alignment/>
    </xf>
    <xf numFmtId="0" fontId="15" fillId="0" borderId="41" xfId="0" applyFont="1" applyBorder="1" applyAlignment="1">
      <alignment/>
    </xf>
    <xf numFmtId="4" fontId="15" fillId="0" borderId="25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0" fontId="14" fillId="0" borderId="43" xfId="0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0" borderId="44" xfId="0" applyNumberFormat="1" applyFont="1" applyBorder="1" applyAlignment="1">
      <alignment/>
    </xf>
    <xf numFmtId="0" fontId="0" fillId="0" borderId="29" xfId="0" applyBorder="1" applyAlignment="1">
      <alignment/>
    </xf>
    <xf numFmtId="0" fontId="15" fillId="0" borderId="45" xfId="0" applyFont="1" applyBorder="1" applyAlignment="1">
      <alignment/>
    </xf>
    <xf numFmtId="4" fontId="15" fillId="0" borderId="20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0" fontId="15" fillId="0" borderId="46" xfId="0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44" xfId="0" applyNumberFormat="1" applyFont="1" applyFill="1" applyBorder="1" applyAlignment="1">
      <alignment/>
    </xf>
    <xf numFmtId="0" fontId="15" fillId="0" borderId="47" xfId="0" applyFont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37" borderId="49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46" applyFont="1" applyFill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F29" sqref="F29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67" customFormat="1" ht="15.75" hidden="1">
      <c r="A1" s="266" t="s">
        <v>395</v>
      </c>
    </row>
    <row r="2" s="267" customFormat="1" ht="12.75"/>
    <row r="3" spans="1:2" s="267" customFormat="1" ht="15.75" hidden="1">
      <c r="A3" s="266" t="s">
        <v>396</v>
      </c>
      <c r="B3" s="268"/>
    </row>
    <row r="4" spans="1:2" s="267" customFormat="1" ht="15.75">
      <c r="A4" s="266" t="s">
        <v>397</v>
      </c>
      <c r="B4" s="268"/>
    </row>
    <row r="5" s="267" customFormat="1" ht="15.75">
      <c r="A5" s="266"/>
    </row>
    <row r="6" spans="1:5" s="267" customFormat="1" ht="20.25">
      <c r="A6" s="306" t="s">
        <v>416</v>
      </c>
      <c r="B6" s="307"/>
      <c r="C6" s="308"/>
      <c r="D6" s="308"/>
      <c r="E6" s="308"/>
    </row>
    <row r="7" spans="1:5" ht="15.75">
      <c r="A7" s="269"/>
      <c r="B7" s="270"/>
      <c r="C7" s="270"/>
      <c r="D7" s="270"/>
      <c r="E7" s="270"/>
    </row>
    <row r="8" spans="1:5" ht="13.5" thickBot="1">
      <c r="A8" s="271"/>
      <c r="C8" s="272"/>
      <c r="D8" s="272"/>
      <c r="E8" s="272" t="s">
        <v>242</v>
      </c>
    </row>
    <row r="9" spans="2:229" ht="18.75" customHeight="1">
      <c r="B9" s="309" t="s">
        <v>398</v>
      </c>
      <c r="C9" s="273" t="s">
        <v>399</v>
      </c>
      <c r="D9" s="273" t="s">
        <v>400</v>
      </c>
      <c r="E9" s="274" t="s">
        <v>7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  <c r="FN9" s="275"/>
      <c r="FO9" s="275"/>
      <c r="FP9" s="275"/>
      <c r="FQ9" s="275"/>
      <c r="FR9" s="275"/>
      <c r="FS9" s="275"/>
      <c r="FT9" s="275"/>
      <c r="FU9" s="275"/>
      <c r="FV9" s="275"/>
      <c r="FW9" s="275"/>
      <c r="FX9" s="275"/>
      <c r="FY9" s="275"/>
      <c r="FZ9" s="275"/>
      <c r="GA9" s="275"/>
      <c r="GB9" s="275"/>
      <c r="GC9" s="275"/>
      <c r="GD9" s="275"/>
      <c r="GE9" s="275"/>
      <c r="GF9" s="275"/>
      <c r="GG9" s="275"/>
      <c r="GH9" s="275"/>
      <c r="GI9" s="275"/>
      <c r="GJ9" s="275"/>
      <c r="GK9" s="275"/>
      <c r="GL9" s="275"/>
      <c r="GM9" s="275"/>
      <c r="GN9" s="275"/>
      <c r="GO9" s="275"/>
      <c r="GP9" s="275"/>
      <c r="GQ9" s="275"/>
      <c r="GR9" s="275"/>
      <c r="GS9" s="275"/>
      <c r="GT9" s="275"/>
      <c r="GU9" s="275"/>
      <c r="GV9" s="275"/>
      <c r="GW9" s="275"/>
      <c r="GX9" s="275"/>
      <c r="GY9" s="275"/>
      <c r="GZ9" s="275"/>
      <c r="HA9" s="275"/>
      <c r="HB9" s="275"/>
      <c r="HC9" s="275"/>
      <c r="HD9" s="275"/>
      <c r="HE9" s="275"/>
      <c r="HF9" s="275"/>
      <c r="HG9" s="275"/>
      <c r="HH9" s="275"/>
      <c r="HI9" s="275"/>
      <c r="HJ9" s="275"/>
      <c r="HK9" s="275"/>
      <c r="HL9" s="275"/>
      <c r="HM9" s="275"/>
      <c r="HN9" s="275"/>
      <c r="HO9" s="275"/>
      <c r="HP9" s="275"/>
      <c r="HQ9" s="275"/>
      <c r="HR9" s="275"/>
      <c r="HS9" s="275"/>
      <c r="HT9" s="275"/>
      <c r="HU9" s="275"/>
    </row>
    <row r="10" spans="2:229" ht="13.5" customHeight="1" thickBot="1">
      <c r="B10" s="310"/>
      <c r="C10" s="276" t="s">
        <v>401</v>
      </c>
      <c r="D10" s="276" t="s">
        <v>401</v>
      </c>
      <c r="E10" s="277" t="s">
        <v>401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  <c r="FQ10" s="275"/>
      <c r="FR10" s="275"/>
      <c r="FS10" s="275"/>
      <c r="FT10" s="275"/>
      <c r="FU10" s="275"/>
      <c r="FV10" s="275"/>
      <c r="FW10" s="275"/>
      <c r="FX10" s="275"/>
      <c r="FY10" s="275"/>
      <c r="FZ10" s="275"/>
      <c r="GA10" s="275"/>
      <c r="GB10" s="275"/>
      <c r="GC10" s="275"/>
      <c r="GD10" s="275"/>
      <c r="GE10" s="275"/>
      <c r="GF10" s="275"/>
      <c r="GG10" s="275"/>
      <c r="GH10" s="275"/>
      <c r="GI10" s="275"/>
      <c r="GJ10" s="275"/>
      <c r="GK10" s="275"/>
      <c r="GL10" s="275"/>
      <c r="GM10" s="275"/>
      <c r="GN10" s="275"/>
      <c r="GO10" s="275"/>
      <c r="GP10" s="275"/>
      <c r="GQ10" s="275"/>
      <c r="GR10" s="275"/>
      <c r="GS10" s="275"/>
      <c r="GT10" s="275"/>
      <c r="GU10" s="275"/>
      <c r="GV10" s="275"/>
      <c r="GW10" s="275"/>
      <c r="GX10" s="275"/>
      <c r="GY10" s="275"/>
      <c r="GZ10" s="275"/>
      <c r="HA10" s="275"/>
      <c r="HB10" s="275"/>
      <c r="HC10" s="275"/>
      <c r="HD10" s="275"/>
      <c r="HE10" s="275"/>
      <c r="HF10" s="275"/>
      <c r="HG10" s="275"/>
      <c r="HH10" s="275"/>
      <c r="HI10" s="275"/>
      <c r="HJ10" s="275"/>
      <c r="HK10" s="275"/>
      <c r="HL10" s="275"/>
      <c r="HM10" s="275"/>
      <c r="HN10" s="275"/>
      <c r="HO10" s="275"/>
      <c r="HP10" s="275"/>
      <c r="HQ10" s="275"/>
      <c r="HR10" s="275"/>
      <c r="HS10" s="275"/>
      <c r="HT10" s="275"/>
      <c r="HU10" s="275"/>
    </row>
    <row r="11" spans="2:229" ht="13.5" thickTop="1">
      <c r="B11" s="278" t="s">
        <v>402</v>
      </c>
      <c r="C11" s="279">
        <v>258353</v>
      </c>
      <c r="D11" s="279">
        <v>258353</v>
      </c>
      <c r="E11" s="280">
        <v>72374.9</v>
      </c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5"/>
      <c r="FL11" s="275"/>
      <c r="FM11" s="275"/>
      <c r="FN11" s="275"/>
      <c r="FO11" s="275"/>
      <c r="FP11" s="275"/>
      <c r="FQ11" s="275"/>
      <c r="FR11" s="275"/>
      <c r="FS11" s="275"/>
      <c r="FT11" s="275"/>
      <c r="FU11" s="275"/>
      <c r="FV11" s="275"/>
      <c r="FW11" s="275"/>
      <c r="FX11" s="275"/>
      <c r="FY11" s="275"/>
      <c r="FZ11" s="275"/>
      <c r="GA11" s="275"/>
      <c r="GB11" s="275"/>
      <c r="GC11" s="275"/>
      <c r="GD11" s="275"/>
      <c r="GE11" s="275"/>
      <c r="GF11" s="275"/>
      <c r="GG11" s="275"/>
      <c r="GH11" s="275"/>
      <c r="GI11" s="275"/>
      <c r="GJ11" s="275"/>
      <c r="GK11" s="275"/>
      <c r="GL11" s="275"/>
      <c r="GM11" s="275"/>
      <c r="GN11" s="275"/>
      <c r="GO11" s="275"/>
      <c r="GP11" s="275"/>
      <c r="GQ11" s="275"/>
      <c r="GR11" s="275"/>
      <c r="GS11" s="275"/>
      <c r="GT11" s="275"/>
      <c r="GU11" s="275"/>
      <c r="GV11" s="275"/>
      <c r="GW11" s="275"/>
      <c r="GX11" s="275"/>
      <c r="GY11" s="275"/>
      <c r="GZ11" s="275"/>
      <c r="HA11" s="275"/>
      <c r="HB11" s="275"/>
      <c r="HC11" s="275"/>
      <c r="HD11" s="275"/>
      <c r="HE11" s="275"/>
      <c r="HF11" s="275"/>
      <c r="HG11" s="275"/>
      <c r="HH11" s="275"/>
      <c r="HI11" s="275"/>
      <c r="HJ11" s="275"/>
      <c r="HK11" s="275"/>
      <c r="HL11" s="275"/>
      <c r="HM11" s="275"/>
      <c r="HN11" s="275"/>
      <c r="HO11" s="275"/>
      <c r="HP11" s="275"/>
      <c r="HQ11" s="275"/>
      <c r="HR11" s="275"/>
      <c r="HS11" s="275"/>
      <c r="HT11" s="275"/>
      <c r="HU11" s="275"/>
    </row>
    <row r="12" spans="2:229" ht="12.75">
      <c r="B12" s="281" t="s">
        <v>403</v>
      </c>
      <c r="C12" s="282">
        <v>55016.3</v>
      </c>
      <c r="D12" s="282">
        <v>55868.8</v>
      </c>
      <c r="E12" s="283">
        <v>20739.1</v>
      </c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  <c r="FQ12" s="275"/>
      <c r="FR12" s="275"/>
      <c r="FS12" s="275"/>
      <c r="FT12" s="275"/>
      <c r="FU12" s="275"/>
      <c r="FV12" s="275"/>
      <c r="FW12" s="275"/>
      <c r="FX12" s="275"/>
      <c r="FY12" s="275"/>
      <c r="FZ12" s="275"/>
      <c r="GA12" s="275"/>
      <c r="GB12" s="275"/>
      <c r="GC12" s="275"/>
      <c r="GD12" s="275"/>
      <c r="GE12" s="275"/>
      <c r="GF12" s="275"/>
      <c r="GG12" s="275"/>
      <c r="GH12" s="275"/>
      <c r="GI12" s="275"/>
      <c r="GJ12" s="275"/>
      <c r="GK12" s="275"/>
      <c r="GL12" s="275"/>
      <c r="GM12" s="275"/>
      <c r="GN12" s="275"/>
      <c r="GO12" s="275"/>
      <c r="GP12" s="275"/>
      <c r="GQ12" s="275"/>
      <c r="GR12" s="275"/>
      <c r="GS12" s="275"/>
      <c r="GT12" s="275"/>
      <c r="GU12" s="275"/>
      <c r="GV12" s="275"/>
      <c r="GW12" s="275"/>
      <c r="GX12" s="275"/>
      <c r="GY12" s="275"/>
      <c r="GZ12" s="275"/>
      <c r="HA12" s="275"/>
      <c r="HB12" s="275"/>
      <c r="HC12" s="275"/>
      <c r="HD12" s="275"/>
      <c r="HE12" s="275"/>
      <c r="HF12" s="275"/>
      <c r="HG12" s="275"/>
      <c r="HH12" s="275"/>
      <c r="HI12" s="275"/>
      <c r="HJ12" s="275"/>
      <c r="HK12" s="275"/>
      <c r="HL12" s="275"/>
      <c r="HM12" s="275"/>
      <c r="HN12" s="275"/>
      <c r="HO12" s="275"/>
      <c r="HP12" s="275"/>
      <c r="HQ12" s="275"/>
      <c r="HR12" s="275"/>
      <c r="HS12" s="275"/>
      <c r="HT12" s="275"/>
      <c r="HU12" s="275"/>
    </row>
    <row r="13" spans="2:229" ht="12.75">
      <c r="B13" s="281" t="s">
        <v>404</v>
      </c>
      <c r="C13" s="282">
        <v>16160</v>
      </c>
      <c r="D13" s="282">
        <v>16160</v>
      </c>
      <c r="E13" s="283">
        <v>273.1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  <c r="FN13" s="275"/>
      <c r="FO13" s="275"/>
      <c r="FP13" s="275"/>
      <c r="FQ13" s="275"/>
      <c r="FR13" s="275"/>
      <c r="FS13" s="275"/>
      <c r="FT13" s="275"/>
      <c r="FU13" s="275"/>
      <c r="FV13" s="275"/>
      <c r="FW13" s="275"/>
      <c r="FX13" s="275"/>
      <c r="FY13" s="275"/>
      <c r="FZ13" s="275"/>
      <c r="GA13" s="275"/>
      <c r="GB13" s="275"/>
      <c r="GC13" s="275"/>
      <c r="GD13" s="275"/>
      <c r="GE13" s="275"/>
      <c r="GF13" s="275"/>
      <c r="GG13" s="275"/>
      <c r="GH13" s="275"/>
      <c r="GI13" s="275"/>
      <c r="GJ13" s="275"/>
      <c r="GK13" s="275"/>
      <c r="GL13" s="275"/>
      <c r="GM13" s="275"/>
      <c r="GN13" s="275"/>
      <c r="GO13" s="275"/>
      <c r="GP13" s="275"/>
      <c r="GQ13" s="275"/>
      <c r="GR13" s="275"/>
      <c r="GS13" s="275"/>
      <c r="GT13" s="275"/>
      <c r="GU13" s="275"/>
      <c r="GV13" s="275"/>
      <c r="GW13" s="275"/>
      <c r="GX13" s="275"/>
      <c r="GY13" s="275"/>
      <c r="GZ13" s="275"/>
      <c r="HA13" s="275"/>
      <c r="HB13" s="275"/>
      <c r="HC13" s="275"/>
      <c r="HD13" s="275"/>
      <c r="HE13" s="275"/>
      <c r="HF13" s="275"/>
      <c r="HG13" s="275"/>
      <c r="HH13" s="275"/>
      <c r="HI13" s="275"/>
      <c r="HJ13" s="275"/>
      <c r="HK13" s="275"/>
      <c r="HL13" s="275"/>
      <c r="HM13" s="275"/>
      <c r="HN13" s="275"/>
      <c r="HO13" s="275"/>
      <c r="HP13" s="275"/>
      <c r="HQ13" s="275"/>
      <c r="HR13" s="275"/>
      <c r="HS13" s="275"/>
      <c r="HT13" s="275"/>
      <c r="HU13" s="275"/>
    </row>
    <row r="14" spans="2:229" ht="12.75">
      <c r="B14" s="284" t="s">
        <v>405</v>
      </c>
      <c r="C14" s="282">
        <v>61188.7</v>
      </c>
      <c r="D14" s="282">
        <v>62424.2</v>
      </c>
      <c r="E14" s="283">
        <f>124086.3-112856.5</f>
        <v>11229.800000000003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/>
      <c r="FN14" s="275"/>
      <c r="FO14" s="275"/>
      <c r="FP14" s="275"/>
      <c r="FQ14" s="275"/>
      <c r="FR14" s="275"/>
      <c r="FS14" s="275"/>
      <c r="FT14" s="275"/>
      <c r="FU14" s="275"/>
      <c r="FV14" s="275"/>
      <c r="FW14" s="275"/>
      <c r="FX14" s="275"/>
      <c r="FY14" s="275"/>
      <c r="FZ14" s="275"/>
      <c r="GA14" s="275"/>
      <c r="GB14" s="275"/>
      <c r="GC14" s="275"/>
      <c r="GD14" s="275"/>
      <c r="GE14" s="275"/>
      <c r="GF14" s="275"/>
      <c r="GG14" s="275"/>
      <c r="GH14" s="275"/>
      <c r="GI14" s="275"/>
      <c r="GJ14" s="275"/>
      <c r="GK14" s="275"/>
      <c r="GL14" s="275"/>
      <c r="GM14" s="275"/>
      <c r="GN14" s="275"/>
      <c r="GO14" s="275"/>
      <c r="GP14" s="275"/>
      <c r="GQ14" s="275"/>
      <c r="GR14" s="275"/>
      <c r="GS14" s="275"/>
      <c r="GT14" s="275"/>
      <c r="GU14" s="275"/>
      <c r="GV14" s="275"/>
      <c r="GW14" s="275"/>
      <c r="GX14" s="275"/>
      <c r="GY14" s="275"/>
      <c r="GZ14" s="275"/>
      <c r="HA14" s="275"/>
      <c r="HB14" s="275"/>
      <c r="HC14" s="275"/>
      <c r="HD14" s="275"/>
      <c r="HE14" s="275"/>
      <c r="HF14" s="275"/>
      <c r="HG14" s="275"/>
      <c r="HH14" s="275"/>
      <c r="HI14" s="275"/>
      <c r="HJ14" s="275"/>
      <c r="HK14" s="275"/>
      <c r="HL14" s="275"/>
      <c r="HM14" s="275"/>
      <c r="HN14" s="275"/>
      <c r="HO14" s="275"/>
      <c r="HP14" s="275"/>
      <c r="HQ14" s="275"/>
      <c r="HR14" s="275"/>
      <c r="HS14" s="275"/>
      <c r="HT14" s="275"/>
      <c r="HU14" s="275"/>
    </row>
    <row r="15" spans="2:229" ht="19.5" customHeight="1" thickBot="1">
      <c r="B15" s="285" t="s">
        <v>406</v>
      </c>
      <c r="C15" s="286">
        <f>SUM(C11:C14)</f>
        <v>390718</v>
      </c>
      <c r="D15" s="286">
        <f>SUM(D11:D14)</f>
        <v>392806</v>
      </c>
      <c r="E15" s="287">
        <f>SUM(E11:E14)</f>
        <v>104616.90000000001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  <c r="FN15" s="275"/>
      <c r="FO15" s="275"/>
      <c r="FP15" s="275"/>
      <c r="FQ15" s="275"/>
      <c r="FR15" s="275"/>
      <c r="FS15" s="275"/>
      <c r="FT15" s="275"/>
      <c r="FU15" s="275"/>
      <c r="FV15" s="275"/>
      <c r="FW15" s="275"/>
      <c r="FX15" s="275"/>
      <c r="FY15" s="275"/>
      <c r="FZ15" s="275"/>
      <c r="GA15" s="275"/>
      <c r="GB15" s="275"/>
      <c r="GC15" s="275"/>
      <c r="GD15" s="275"/>
      <c r="GE15" s="275"/>
      <c r="GF15" s="275"/>
      <c r="GG15" s="275"/>
      <c r="GH15" s="275"/>
      <c r="GI15" s="275"/>
      <c r="GJ15" s="275"/>
      <c r="GK15" s="275"/>
      <c r="GL15" s="275"/>
      <c r="GM15" s="275"/>
      <c r="GN15" s="275"/>
      <c r="GO15" s="275"/>
      <c r="GP15" s="275"/>
      <c r="GQ15" s="275"/>
      <c r="GR15" s="275"/>
      <c r="GS15" s="275"/>
      <c r="GT15" s="275"/>
      <c r="GU15" s="275"/>
      <c r="GV15" s="275"/>
      <c r="GW15" s="275"/>
      <c r="GX15" s="275"/>
      <c r="GY15" s="275"/>
      <c r="GZ15" s="275"/>
      <c r="HA15" s="275"/>
      <c r="HB15" s="275"/>
      <c r="HC15" s="275"/>
      <c r="HD15" s="275"/>
      <c r="HE15" s="275"/>
      <c r="HF15" s="275"/>
      <c r="HG15" s="275"/>
      <c r="HH15" s="275"/>
      <c r="HI15" s="275"/>
      <c r="HJ15" s="275"/>
      <c r="HK15" s="275"/>
      <c r="HL15" s="275"/>
      <c r="HM15" s="275"/>
      <c r="HN15" s="275"/>
      <c r="HO15" s="275"/>
      <c r="HP15" s="275"/>
      <c r="HQ15" s="275"/>
      <c r="HR15" s="275"/>
      <c r="HS15" s="275"/>
      <c r="HT15" s="275"/>
      <c r="HU15" s="275"/>
    </row>
    <row r="16" spans="2:229" ht="13.5" thickTop="1">
      <c r="B16" s="288"/>
      <c r="C16" s="289"/>
      <c r="D16" s="289"/>
      <c r="E16" s="290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  <c r="FN16" s="275"/>
      <c r="FO16" s="275"/>
      <c r="FP16" s="275"/>
      <c r="FQ16" s="275"/>
      <c r="FR16" s="275"/>
      <c r="FS16" s="275"/>
      <c r="FT16" s="275"/>
      <c r="FU16" s="275"/>
      <c r="FV16" s="275"/>
      <c r="FW16" s="275"/>
      <c r="FX16" s="275"/>
      <c r="FY16" s="275"/>
      <c r="FZ16" s="275"/>
      <c r="GA16" s="275"/>
      <c r="GB16" s="275"/>
      <c r="GC16" s="275"/>
      <c r="GD16" s="275"/>
      <c r="GE16" s="275"/>
      <c r="GF16" s="275"/>
      <c r="GG16" s="275"/>
      <c r="GH16" s="275"/>
      <c r="GI16" s="275"/>
      <c r="GJ16" s="275"/>
      <c r="GK16" s="275"/>
      <c r="GL16" s="275"/>
      <c r="GM16" s="275"/>
      <c r="GN16" s="275"/>
      <c r="GO16" s="275"/>
      <c r="GP16" s="275"/>
      <c r="GQ16" s="275"/>
      <c r="GR16" s="275"/>
      <c r="GS16" s="275"/>
      <c r="GT16" s="275"/>
      <c r="GU16" s="275"/>
      <c r="GV16" s="275"/>
      <c r="GW16" s="275"/>
      <c r="GX16" s="275"/>
      <c r="GY16" s="275"/>
      <c r="GZ16" s="275"/>
      <c r="HA16" s="275"/>
      <c r="HB16" s="275"/>
      <c r="HC16" s="275"/>
      <c r="HD16" s="275"/>
      <c r="HE16" s="275"/>
      <c r="HF16" s="275"/>
      <c r="HG16" s="275"/>
      <c r="HH16" s="275"/>
      <c r="HI16" s="275"/>
      <c r="HJ16" s="275"/>
      <c r="HK16" s="275"/>
      <c r="HL16" s="275"/>
      <c r="HM16" s="275"/>
      <c r="HN16" s="275"/>
      <c r="HO16" s="275"/>
      <c r="HP16" s="275"/>
      <c r="HQ16" s="275"/>
      <c r="HR16" s="275"/>
      <c r="HS16" s="275"/>
      <c r="HT16" s="275"/>
      <c r="HU16" s="275"/>
    </row>
    <row r="17" spans="1:229" ht="12.75">
      <c r="A17" s="275"/>
      <c r="B17" s="281" t="s">
        <v>407</v>
      </c>
      <c r="C17" s="282">
        <v>341889</v>
      </c>
      <c r="D17" s="282">
        <v>351380.1</v>
      </c>
      <c r="E17" s="283">
        <f>202053.2-112856.5</f>
        <v>89196.70000000001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/>
      <c r="FN17" s="275"/>
      <c r="FO17" s="275"/>
      <c r="FP17" s="275"/>
      <c r="FQ17" s="275"/>
      <c r="FR17" s="275"/>
      <c r="FS17" s="275"/>
      <c r="FT17" s="275"/>
      <c r="FU17" s="275"/>
      <c r="FV17" s="275"/>
      <c r="FW17" s="275"/>
      <c r="FX17" s="275"/>
      <c r="FY17" s="275"/>
      <c r="FZ17" s="275"/>
      <c r="GA17" s="275"/>
      <c r="GB17" s="275"/>
      <c r="GC17" s="275"/>
      <c r="GD17" s="275"/>
      <c r="GE17" s="275"/>
      <c r="GF17" s="275"/>
      <c r="GG17" s="275"/>
      <c r="GH17" s="275"/>
      <c r="GI17" s="275"/>
      <c r="GJ17" s="275"/>
      <c r="GK17" s="275"/>
      <c r="GL17" s="275"/>
      <c r="GM17" s="275"/>
      <c r="GN17" s="275"/>
      <c r="GO17" s="275"/>
      <c r="GP17" s="275"/>
      <c r="GQ17" s="275"/>
      <c r="GR17" s="275"/>
      <c r="GS17" s="275"/>
      <c r="GT17" s="275"/>
      <c r="GU17" s="275"/>
      <c r="GV17" s="275"/>
      <c r="GW17" s="275"/>
      <c r="GX17" s="275"/>
      <c r="GY17" s="275"/>
      <c r="GZ17" s="275"/>
      <c r="HA17" s="275"/>
      <c r="HB17" s="275"/>
      <c r="HC17" s="275"/>
      <c r="HD17" s="275"/>
      <c r="HE17" s="275"/>
      <c r="HF17" s="275"/>
      <c r="HG17" s="275"/>
      <c r="HH17" s="275"/>
      <c r="HI17" s="275"/>
      <c r="HJ17" s="275"/>
      <c r="HK17" s="275"/>
      <c r="HL17" s="275"/>
      <c r="HM17" s="275"/>
      <c r="HN17" s="275"/>
      <c r="HO17" s="275"/>
      <c r="HP17" s="275"/>
      <c r="HQ17" s="275"/>
      <c r="HR17" s="275"/>
      <c r="HS17" s="275"/>
      <c r="HT17" s="275"/>
      <c r="HU17" s="275"/>
    </row>
    <row r="18" spans="1:251" s="291" customFormat="1" ht="12.75">
      <c r="A18" s="275"/>
      <c r="B18" s="284" t="s">
        <v>408</v>
      </c>
      <c r="C18" s="282">
        <v>82410</v>
      </c>
      <c r="D18" s="282">
        <v>83533</v>
      </c>
      <c r="E18" s="283">
        <v>2405.6</v>
      </c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5"/>
      <c r="FI18" s="275"/>
      <c r="FJ18" s="275"/>
      <c r="FK18" s="275"/>
      <c r="FL18" s="275"/>
      <c r="FM18" s="275"/>
      <c r="FN18" s="275"/>
      <c r="FO18" s="275"/>
      <c r="FP18" s="275"/>
      <c r="FQ18" s="275"/>
      <c r="FR18" s="275"/>
      <c r="FS18" s="275"/>
      <c r="FT18" s="275"/>
      <c r="FU18" s="275"/>
      <c r="FV18" s="275"/>
      <c r="FW18" s="275"/>
      <c r="FX18" s="275"/>
      <c r="FY18" s="275"/>
      <c r="FZ18" s="275"/>
      <c r="GA18" s="275"/>
      <c r="GB18" s="275"/>
      <c r="GC18" s="275"/>
      <c r="GD18" s="275"/>
      <c r="GE18" s="275"/>
      <c r="GF18" s="275"/>
      <c r="GG18" s="275"/>
      <c r="GH18" s="275"/>
      <c r="GI18" s="275"/>
      <c r="GJ18" s="275"/>
      <c r="GK18" s="275"/>
      <c r="GL18" s="275"/>
      <c r="GM18" s="275"/>
      <c r="GN18" s="275"/>
      <c r="GO18" s="275"/>
      <c r="GP18" s="275"/>
      <c r="GQ18" s="275"/>
      <c r="GR18" s="275"/>
      <c r="GS18" s="275"/>
      <c r="GT18" s="275"/>
      <c r="GU18" s="275"/>
      <c r="GV18" s="275"/>
      <c r="GW18" s="275"/>
      <c r="GX18" s="275"/>
      <c r="GY18" s="275"/>
      <c r="GZ18" s="275"/>
      <c r="HA18" s="275"/>
      <c r="HB18" s="275"/>
      <c r="HC18" s="275"/>
      <c r="HD18" s="275"/>
      <c r="HE18" s="275"/>
      <c r="HF18" s="275"/>
      <c r="HG18" s="275"/>
      <c r="HH18" s="275"/>
      <c r="HI18" s="275"/>
      <c r="HJ18" s="275"/>
      <c r="HK18" s="275"/>
      <c r="HL18" s="275"/>
      <c r="HM18" s="275"/>
      <c r="HN18" s="275"/>
      <c r="HO18" s="275"/>
      <c r="HP18" s="275"/>
      <c r="HQ18" s="275"/>
      <c r="HR18" s="275"/>
      <c r="HS18" s="275"/>
      <c r="HT18" s="275"/>
      <c r="HU18" s="275"/>
      <c r="HV18" s="275"/>
      <c r="HW18" s="275"/>
      <c r="HX18" s="275"/>
      <c r="HY18" s="275"/>
      <c r="HZ18" s="275"/>
      <c r="IA18" s="275"/>
      <c r="IB18" s="275"/>
      <c r="IC18" s="275"/>
      <c r="ID18" s="275"/>
      <c r="IE18" s="275"/>
      <c r="IF18" s="275"/>
      <c r="IG18" s="275"/>
      <c r="IH18" s="275"/>
      <c r="II18" s="275"/>
      <c r="IJ18" s="275"/>
      <c r="IK18" s="275"/>
      <c r="IL18" s="275"/>
      <c r="IM18" s="275"/>
      <c r="IN18" s="275"/>
      <c r="IO18" s="275"/>
      <c r="IP18" s="275"/>
      <c r="IQ18" s="275"/>
    </row>
    <row r="19" spans="1:229" ht="19.5" customHeight="1" thickBot="1">
      <c r="A19" s="275"/>
      <c r="B19" s="285" t="s">
        <v>409</v>
      </c>
      <c r="C19" s="286">
        <f>SUM(C17:C18)</f>
        <v>424299</v>
      </c>
      <c r="D19" s="286">
        <f>SUM(D17:D18)</f>
        <v>434913.1</v>
      </c>
      <c r="E19" s="287">
        <f>SUM(E17:E18)</f>
        <v>91602.30000000002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  <c r="FN19" s="275"/>
      <c r="FO19" s="275"/>
      <c r="FP19" s="275"/>
      <c r="FQ19" s="275"/>
      <c r="FR19" s="275"/>
      <c r="FS19" s="275"/>
      <c r="FT19" s="275"/>
      <c r="FU19" s="275"/>
      <c r="FV19" s="275"/>
      <c r="FW19" s="275"/>
      <c r="FX19" s="275"/>
      <c r="FY19" s="275"/>
      <c r="FZ19" s="275"/>
      <c r="GA19" s="275"/>
      <c r="GB19" s="275"/>
      <c r="GC19" s="275"/>
      <c r="GD19" s="275"/>
      <c r="GE19" s="275"/>
      <c r="GF19" s="275"/>
      <c r="GG19" s="275"/>
      <c r="GH19" s="275"/>
      <c r="GI19" s="275"/>
      <c r="GJ19" s="275"/>
      <c r="GK19" s="275"/>
      <c r="GL19" s="275"/>
      <c r="GM19" s="275"/>
      <c r="GN19" s="275"/>
      <c r="GO19" s="275"/>
      <c r="GP19" s="275"/>
      <c r="GQ19" s="275"/>
      <c r="GR19" s="275"/>
      <c r="GS19" s="275"/>
      <c r="GT19" s="275"/>
      <c r="GU19" s="275"/>
      <c r="GV19" s="275"/>
      <c r="GW19" s="275"/>
      <c r="GX19" s="275"/>
      <c r="GY19" s="275"/>
      <c r="GZ19" s="275"/>
      <c r="HA19" s="275"/>
      <c r="HB19" s="275"/>
      <c r="HC19" s="275"/>
      <c r="HD19" s="275"/>
      <c r="HE19" s="275"/>
      <c r="HF19" s="275"/>
      <c r="HG19" s="275"/>
      <c r="HH19" s="275"/>
      <c r="HI19" s="275"/>
      <c r="HJ19" s="275"/>
      <c r="HK19" s="275"/>
      <c r="HL19" s="275"/>
      <c r="HM19" s="275"/>
      <c r="HN19" s="275"/>
      <c r="HO19" s="275"/>
      <c r="HP19" s="275"/>
      <c r="HQ19" s="275"/>
      <c r="HR19" s="275"/>
      <c r="HS19" s="275"/>
      <c r="HT19" s="275"/>
      <c r="HU19" s="275"/>
    </row>
    <row r="20" spans="2:229" ht="13.5" thickTop="1">
      <c r="B20" s="292"/>
      <c r="C20" s="293"/>
      <c r="D20" s="293"/>
      <c r="E20" s="294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275"/>
      <c r="FL20" s="275"/>
      <c r="FM20" s="275"/>
      <c r="FN20" s="275"/>
      <c r="FO20" s="275"/>
      <c r="FP20" s="275"/>
      <c r="FQ20" s="275"/>
      <c r="FR20" s="275"/>
      <c r="FS20" s="275"/>
      <c r="FT20" s="275"/>
      <c r="FU20" s="275"/>
      <c r="FV20" s="275"/>
      <c r="FW20" s="275"/>
      <c r="FX20" s="275"/>
      <c r="FY20" s="275"/>
      <c r="FZ20" s="275"/>
      <c r="GA20" s="275"/>
      <c r="GB20" s="275"/>
      <c r="GC20" s="275"/>
      <c r="GD20" s="275"/>
      <c r="GE20" s="275"/>
      <c r="GF20" s="275"/>
      <c r="GG20" s="275"/>
      <c r="GH20" s="275"/>
      <c r="GI20" s="275"/>
      <c r="GJ20" s="275"/>
      <c r="GK20" s="275"/>
      <c r="GL20" s="275"/>
      <c r="GM20" s="275"/>
      <c r="GN20" s="275"/>
      <c r="GO20" s="275"/>
      <c r="GP20" s="275"/>
      <c r="GQ20" s="275"/>
      <c r="GR20" s="275"/>
      <c r="GS20" s="275"/>
      <c r="GT20" s="275"/>
      <c r="GU20" s="275"/>
      <c r="GV20" s="275"/>
      <c r="GW20" s="275"/>
      <c r="GX20" s="275"/>
      <c r="GY20" s="275"/>
      <c r="GZ20" s="275"/>
      <c r="HA20" s="275"/>
      <c r="HB20" s="275"/>
      <c r="HC20" s="275"/>
      <c r="HD20" s="275"/>
      <c r="HE20" s="275"/>
      <c r="HF20" s="275"/>
      <c r="HG20" s="275"/>
      <c r="HH20" s="275"/>
      <c r="HI20" s="275"/>
      <c r="HJ20" s="275"/>
      <c r="HK20" s="275"/>
      <c r="HL20" s="275"/>
      <c r="HM20" s="275"/>
      <c r="HN20" s="275"/>
      <c r="HO20" s="275"/>
      <c r="HP20" s="275"/>
      <c r="HQ20" s="275"/>
      <c r="HR20" s="275"/>
      <c r="HS20" s="275"/>
      <c r="HT20" s="275"/>
      <c r="HU20" s="275"/>
    </row>
    <row r="21" spans="2:229" ht="12.75">
      <c r="B21" s="295" t="s">
        <v>410</v>
      </c>
      <c r="C21" s="296"/>
      <c r="D21" s="296"/>
      <c r="E21" s="297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75"/>
      <c r="FY21" s="275"/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/>
      <c r="GK21" s="275"/>
      <c r="GL21" s="275"/>
      <c r="GM21" s="275"/>
      <c r="GN21" s="275"/>
      <c r="GO21" s="275"/>
      <c r="GP21" s="275"/>
      <c r="GQ21" s="275"/>
      <c r="GR21" s="275"/>
      <c r="GS21" s="275"/>
      <c r="GT21" s="275"/>
      <c r="GU21" s="275"/>
      <c r="GV21" s="275"/>
      <c r="GW21" s="275"/>
      <c r="GX21" s="275"/>
      <c r="GY21" s="275"/>
      <c r="GZ21" s="275"/>
      <c r="HA21" s="275"/>
      <c r="HB21" s="275"/>
      <c r="HC21" s="275"/>
      <c r="HD21" s="275"/>
      <c r="HE21" s="275"/>
      <c r="HF21" s="275"/>
      <c r="HG21" s="275"/>
      <c r="HH21" s="275"/>
      <c r="HI21" s="275"/>
      <c r="HJ21" s="275"/>
      <c r="HK21" s="275"/>
      <c r="HL21" s="275"/>
      <c r="HM21" s="275"/>
      <c r="HN21" s="275"/>
      <c r="HO21" s="275"/>
      <c r="HP21" s="275"/>
      <c r="HQ21" s="275"/>
      <c r="HR21" s="275"/>
      <c r="HS21" s="275"/>
      <c r="HT21" s="275"/>
      <c r="HU21" s="275"/>
    </row>
    <row r="22" spans="2:9" ht="12.75">
      <c r="B22" s="295" t="s">
        <v>411</v>
      </c>
      <c r="C22" s="298"/>
      <c r="D22" s="298"/>
      <c r="E22" s="299">
        <v>13014.6</v>
      </c>
      <c r="I22" t="s">
        <v>412</v>
      </c>
    </row>
    <row r="23" spans="2:5" ht="15" customHeight="1" thickBot="1">
      <c r="B23" s="300" t="s">
        <v>413</v>
      </c>
      <c r="C23" s="301">
        <v>33581</v>
      </c>
      <c r="D23" s="301">
        <v>42107.1</v>
      </c>
      <c r="E23" s="302"/>
    </row>
    <row r="26" ht="12.75">
      <c r="B26" s="303" t="s">
        <v>414</v>
      </c>
    </row>
    <row r="27" spans="2:5" ht="12.75">
      <c r="B27" s="303" t="s">
        <v>415</v>
      </c>
      <c r="C27" s="303"/>
      <c r="D27" s="303"/>
      <c r="E27" s="303"/>
    </row>
    <row r="28" spans="2:5" ht="15">
      <c r="B28" s="303"/>
      <c r="C28" s="304"/>
      <c r="D28" s="304"/>
      <c r="E28" s="304"/>
    </row>
    <row r="29" spans="2:5" ht="15">
      <c r="B29" s="303"/>
      <c r="C29" s="305"/>
      <c r="D29" s="305"/>
      <c r="E29" s="305"/>
    </row>
    <row r="30" ht="12.75">
      <c r="B30" s="303"/>
    </row>
    <row r="31" spans="2:5" ht="12.75">
      <c r="B31" s="303"/>
      <c r="C31" s="303"/>
      <c r="D31" s="303"/>
      <c r="E31" s="303"/>
    </row>
    <row r="32" spans="2:5" ht="15">
      <c r="B32" s="303"/>
      <c r="C32" s="304"/>
      <c r="D32" s="304"/>
      <c r="E32" s="304"/>
    </row>
    <row r="33" spans="2:5" ht="15">
      <c r="B33" s="303"/>
      <c r="C33" s="305"/>
      <c r="D33" s="305"/>
      <c r="E33" s="305"/>
    </row>
    <row r="34" spans="2:5" ht="15">
      <c r="B34" s="303"/>
      <c r="C34" s="305"/>
      <c r="D34" s="305"/>
      <c r="E34" s="305"/>
    </row>
    <row r="35" spans="2:5" ht="15">
      <c r="B35" s="303"/>
      <c r="C35" s="305"/>
      <c r="D35" s="305"/>
      <c r="E35" s="305"/>
    </row>
    <row r="36" spans="2:5" ht="15">
      <c r="B36" s="303"/>
      <c r="C36" s="305"/>
      <c r="D36" s="305"/>
      <c r="E36" s="305"/>
    </row>
    <row r="47" ht="12.75">
      <c r="B47" s="303"/>
    </row>
    <row r="48" spans="2:5" ht="12.75">
      <c r="B48" s="303"/>
      <c r="C48" s="303"/>
      <c r="D48" s="303"/>
      <c r="E48" s="303"/>
    </row>
    <row r="49" spans="2:5" ht="15">
      <c r="B49" s="303"/>
      <c r="C49" s="304"/>
      <c r="D49" s="304"/>
      <c r="E49" s="304"/>
    </row>
    <row r="50" spans="2:5" ht="15">
      <c r="B50" s="303"/>
      <c r="C50" s="305"/>
      <c r="D50" s="305"/>
      <c r="E50" s="305"/>
    </row>
    <row r="51" spans="2:5" ht="15">
      <c r="B51" s="303"/>
      <c r="C51" s="305"/>
      <c r="D51" s="305"/>
      <c r="E51" s="305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="80" zoomScaleNormal="80" zoomScalePageLayoutView="0" workbookViewId="0" topLeftCell="A1">
      <selection activeCell="A60" sqref="A60"/>
    </sheetView>
  </sheetViews>
  <sheetFormatPr defaultColWidth="9.140625" defaultRowHeight="12.75"/>
  <cols>
    <col min="1" max="1" width="7.57421875" style="4" customWidth="1"/>
    <col min="2" max="3" width="10.28125" style="4" customWidth="1"/>
    <col min="4" max="4" width="75.00390625" style="4" customWidth="1"/>
    <col min="5" max="7" width="16.7109375" style="150" customWidth="1"/>
    <col min="8" max="8" width="11.421875" style="150" customWidth="1"/>
    <col min="9" max="16384" width="9.140625" style="4" customWidth="1"/>
  </cols>
  <sheetData>
    <row r="1" spans="1:8" ht="21.75" customHeight="1">
      <c r="A1" s="311" t="s">
        <v>0</v>
      </c>
      <c r="B1" s="308"/>
      <c r="C1" s="308"/>
      <c r="D1" s="1"/>
      <c r="E1" s="2"/>
      <c r="F1" s="2"/>
      <c r="G1" s="3"/>
      <c r="H1" s="3"/>
    </row>
    <row r="2" spans="1:8" ht="12.75" customHeight="1">
      <c r="A2" s="5"/>
      <c r="B2" s="6"/>
      <c r="C2" s="5"/>
      <c r="D2" s="7"/>
      <c r="E2" s="2"/>
      <c r="F2" s="2"/>
      <c r="G2" s="2"/>
      <c r="H2" s="2"/>
    </row>
    <row r="3" spans="1:8" s="6" customFormat="1" ht="20.25">
      <c r="A3" s="312" t="s">
        <v>1</v>
      </c>
      <c r="B3" s="312"/>
      <c r="C3" s="312"/>
      <c r="D3" s="308"/>
      <c r="E3" s="308"/>
      <c r="F3" s="8"/>
      <c r="G3" s="8"/>
      <c r="H3" s="8"/>
    </row>
    <row r="4" spans="1:8" s="6" customFormat="1" ht="15" customHeight="1" thickBot="1">
      <c r="A4" s="9"/>
      <c r="B4" s="9"/>
      <c r="C4" s="9"/>
      <c r="D4" s="9"/>
      <c r="E4" s="10"/>
      <c r="F4" s="10"/>
      <c r="G4" s="10" t="s">
        <v>242</v>
      </c>
      <c r="H4" s="10"/>
    </row>
    <row r="5" spans="1:8" ht="15.75">
      <c r="A5" s="11" t="s">
        <v>2</v>
      </c>
      <c r="B5" s="11" t="s">
        <v>3</v>
      </c>
      <c r="C5" s="11" t="s">
        <v>4</v>
      </c>
      <c r="D5" s="12" t="s">
        <v>5</v>
      </c>
      <c r="E5" s="13" t="s">
        <v>6</v>
      </c>
      <c r="F5" s="13" t="s">
        <v>6</v>
      </c>
      <c r="G5" s="13" t="s">
        <v>7</v>
      </c>
      <c r="H5" s="13" t="s">
        <v>8</v>
      </c>
    </row>
    <row r="6" spans="1:8" ht="15.75" customHeight="1" thickBot="1">
      <c r="A6" s="14"/>
      <c r="B6" s="14"/>
      <c r="C6" s="14"/>
      <c r="D6" s="15"/>
      <c r="E6" s="16" t="s">
        <v>9</v>
      </c>
      <c r="F6" s="16" t="s">
        <v>10</v>
      </c>
      <c r="G6" s="17" t="s">
        <v>11</v>
      </c>
      <c r="H6" s="16" t="s">
        <v>12</v>
      </c>
    </row>
    <row r="7" spans="1:8" ht="16.5" customHeight="1" thickTop="1">
      <c r="A7" s="18">
        <v>10</v>
      </c>
      <c r="B7" s="18"/>
      <c r="C7" s="18"/>
      <c r="D7" s="19" t="s">
        <v>13</v>
      </c>
      <c r="E7" s="20"/>
      <c r="F7" s="21"/>
      <c r="G7" s="22"/>
      <c r="H7" s="20"/>
    </row>
    <row r="8" spans="1:8" ht="15" customHeight="1">
      <c r="A8" s="18"/>
      <c r="B8" s="18"/>
      <c r="C8" s="18"/>
      <c r="D8" s="19"/>
      <c r="E8" s="20"/>
      <c r="F8" s="21"/>
      <c r="G8" s="22"/>
      <c r="H8" s="20"/>
    </row>
    <row r="9" spans="1:8" ht="15" customHeight="1" hidden="1">
      <c r="A9" s="23"/>
      <c r="B9" s="23"/>
      <c r="C9" s="23">
        <v>1344</v>
      </c>
      <c r="D9" s="23" t="s">
        <v>14</v>
      </c>
      <c r="E9" s="24">
        <v>0</v>
      </c>
      <c r="F9" s="25">
        <v>0</v>
      </c>
      <c r="G9" s="26"/>
      <c r="H9" s="24" t="e">
        <f>(#REF!/F9)*100</f>
        <v>#REF!</v>
      </c>
    </row>
    <row r="10" spans="1:8" ht="15">
      <c r="A10" s="23"/>
      <c r="B10" s="23"/>
      <c r="C10" s="23">
        <v>1361</v>
      </c>
      <c r="D10" s="23" t="s">
        <v>15</v>
      </c>
      <c r="E10" s="24">
        <v>13</v>
      </c>
      <c r="F10" s="25">
        <v>13</v>
      </c>
      <c r="G10" s="26">
        <v>2.5</v>
      </c>
      <c r="H10" s="24">
        <f>(G10/F10)*100</f>
        <v>19.230769230769234</v>
      </c>
    </row>
    <row r="11" spans="1:8" ht="15" hidden="1">
      <c r="A11" s="27"/>
      <c r="B11" s="27"/>
      <c r="C11" s="27">
        <v>4116</v>
      </c>
      <c r="D11" s="23" t="s">
        <v>16</v>
      </c>
      <c r="E11" s="28">
        <v>0</v>
      </c>
      <c r="F11" s="29">
        <v>0</v>
      </c>
      <c r="G11" s="30"/>
      <c r="H11" s="24" t="e">
        <f>(#REF!/F11)*100</f>
        <v>#REF!</v>
      </c>
    </row>
    <row r="12" spans="1:8" ht="15">
      <c r="A12" s="27"/>
      <c r="B12" s="27"/>
      <c r="C12" s="27">
        <v>4121</v>
      </c>
      <c r="D12" s="27" t="s">
        <v>17</v>
      </c>
      <c r="E12" s="28">
        <v>200</v>
      </c>
      <c r="F12" s="29">
        <v>200</v>
      </c>
      <c r="G12" s="26">
        <v>58</v>
      </c>
      <c r="H12" s="24">
        <f aca="true" t="shared" si="0" ref="H12:H50">(G12/F12)*100</f>
        <v>28.999999999999996</v>
      </c>
    </row>
    <row r="13" spans="1:8" ht="15" hidden="1">
      <c r="A13" s="27"/>
      <c r="B13" s="27"/>
      <c r="C13" s="27">
        <v>4122</v>
      </c>
      <c r="D13" s="27" t="s">
        <v>18</v>
      </c>
      <c r="E13" s="31">
        <v>0</v>
      </c>
      <c r="F13" s="32">
        <v>0</v>
      </c>
      <c r="G13" s="30"/>
      <c r="H13" s="24" t="e">
        <f t="shared" si="0"/>
        <v>#DIV/0!</v>
      </c>
    </row>
    <row r="14" spans="1:8" ht="15">
      <c r="A14" s="27"/>
      <c r="B14" s="27">
        <v>2143</v>
      </c>
      <c r="C14" s="27">
        <v>2111</v>
      </c>
      <c r="D14" s="27" t="s">
        <v>19</v>
      </c>
      <c r="E14" s="28">
        <v>400</v>
      </c>
      <c r="F14" s="29">
        <v>400</v>
      </c>
      <c r="G14" s="30">
        <v>117.9</v>
      </c>
      <c r="H14" s="24">
        <f t="shared" si="0"/>
        <v>29.475</v>
      </c>
    </row>
    <row r="15" spans="1:8" ht="15">
      <c r="A15" s="27"/>
      <c r="B15" s="27">
        <v>2143</v>
      </c>
      <c r="C15" s="27">
        <v>2112</v>
      </c>
      <c r="D15" s="27" t="s">
        <v>20</v>
      </c>
      <c r="E15" s="28">
        <v>390</v>
      </c>
      <c r="F15" s="29">
        <v>390</v>
      </c>
      <c r="G15" s="30">
        <v>19.8</v>
      </c>
      <c r="H15" s="24">
        <f t="shared" si="0"/>
        <v>5.076923076923077</v>
      </c>
    </row>
    <row r="16" spans="1:8" ht="15">
      <c r="A16" s="27"/>
      <c r="B16" s="27">
        <v>2143</v>
      </c>
      <c r="C16" s="27">
        <v>2212</v>
      </c>
      <c r="D16" s="27" t="s">
        <v>21</v>
      </c>
      <c r="E16" s="28">
        <v>0</v>
      </c>
      <c r="F16" s="29">
        <v>0</v>
      </c>
      <c r="G16" s="30">
        <v>30</v>
      </c>
      <c r="H16" s="24" t="e">
        <f t="shared" si="0"/>
        <v>#DIV/0!</v>
      </c>
    </row>
    <row r="17" spans="1:8" ht="15">
      <c r="A17" s="27"/>
      <c r="B17" s="27">
        <v>2143</v>
      </c>
      <c r="C17" s="27">
        <v>2324</v>
      </c>
      <c r="D17" s="27" t="s">
        <v>22</v>
      </c>
      <c r="E17" s="28">
        <v>0</v>
      </c>
      <c r="F17" s="29">
        <v>0</v>
      </c>
      <c r="G17" s="30">
        <v>14.1</v>
      </c>
      <c r="H17" s="24" t="e">
        <f t="shared" si="0"/>
        <v>#DIV/0!</v>
      </c>
    </row>
    <row r="18" spans="1:8" ht="15" hidden="1">
      <c r="A18" s="27"/>
      <c r="B18" s="27">
        <v>2143</v>
      </c>
      <c r="C18" s="27">
        <v>2329</v>
      </c>
      <c r="D18" s="27" t="s">
        <v>23</v>
      </c>
      <c r="E18" s="28">
        <v>0</v>
      </c>
      <c r="F18" s="29">
        <v>0</v>
      </c>
      <c r="G18" s="30"/>
      <c r="H18" s="24" t="e">
        <f t="shared" si="0"/>
        <v>#DIV/0!</v>
      </c>
    </row>
    <row r="19" spans="1:8" ht="15" hidden="1">
      <c r="A19" s="27"/>
      <c r="B19" s="27">
        <v>3113</v>
      </c>
      <c r="C19" s="27">
        <v>2122</v>
      </c>
      <c r="D19" s="27" t="s">
        <v>24</v>
      </c>
      <c r="E19" s="28">
        <v>0</v>
      </c>
      <c r="F19" s="29">
        <v>0</v>
      </c>
      <c r="G19" s="30"/>
      <c r="H19" s="24" t="e">
        <f t="shared" si="0"/>
        <v>#DIV/0!</v>
      </c>
    </row>
    <row r="20" spans="1:8" ht="15" hidden="1">
      <c r="A20" s="27"/>
      <c r="B20" s="27">
        <v>3113</v>
      </c>
      <c r="C20" s="27">
        <v>2329</v>
      </c>
      <c r="D20" s="27" t="s">
        <v>25</v>
      </c>
      <c r="E20" s="28">
        <v>0</v>
      </c>
      <c r="F20" s="29">
        <v>0</v>
      </c>
      <c r="G20" s="30"/>
      <c r="H20" s="24" t="e">
        <f t="shared" si="0"/>
        <v>#DIV/0!</v>
      </c>
    </row>
    <row r="21" spans="1:8" ht="15">
      <c r="A21" s="27"/>
      <c r="B21" s="27">
        <v>3313</v>
      </c>
      <c r="C21" s="27">
        <v>2132</v>
      </c>
      <c r="D21" s="27" t="s">
        <v>26</v>
      </c>
      <c r="E21" s="28">
        <v>331.8</v>
      </c>
      <c r="F21" s="29">
        <v>331.8</v>
      </c>
      <c r="G21" s="30">
        <v>0</v>
      </c>
      <c r="H21" s="24">
        <f t="shared" si="0"/>
        <v>0</v>
      </c>
    </row>
    <row r="22" spans="1:8" ht="15">
      <c r="A22" s="23"/>
      <c r="B22" s="23">
        <v>3313</v>
      </c>
      <c r="C22" s="23">
        <v>2133</v>
      </c>
      <c r="D22" s="23" t="s">
        <v>27</v>
      </c>
      <c r="E22" s="24">
        <v>18.2</v>
      </c>
      <c r="F22" s="25">
        <v>18.2</v>
      </c>
      <c r="G22" s="30">
        <v>0</v>
      </c>
      <c r="H22" s="24">
        <f t="shared" si="0"/>
        <v>0</v>
      </c>
    </row>
    <row r="23" spans="1:8" ht="15">
      <c r="A23" s="23"/>
      <c r="B23" s="23">
        <v>3313</v>
      </c>
      <c r="C23" s="23">
        <v>2324</v>
      </c>
      <c r="D23" s="23" t="s">
        <v>28</v>
      </c>
      <c r="E23" s="24">
        <v>0</v>
      </c>
      <c r="F23" s="25">
        <v>0</v>
      </c>
      <c r="G23" s="26">
        <v>65.5</v>
      </c>
      <c r="H23" s="24" t="e">
        <f t="shared" si="0"/>
        <v>#DIV/0!</v>
      </c>
    </row>
    <row r="24" spans="1:8" ht="15" hidden="1">
      <c r="A24" s="23"/>
      <c r="B24" s="23">
        <v>3392</v>
      </c>
      <c r="C24" s="23">
        <v>2329</v>
      </c>
      <c r="D24" s="23" t="s">
        <v>29</v>
      </c>
      <c r="E24" s="24"/>
      <c r="F24" s="25"/>
      <c r="G24" s="26"/>
      <c r="H24" s="24" t="e">
        <f t="shared" si="0"/>
        <v>#DIV/0!</v>
      </c>
    </row>
    <row r="25" spans="1:8" ht="15" hidden="1">
      <c r="A25" s="27"/>
      <c r="B25" s="27">
        <v>3314</v>
      </c>
      <c r="C25" s="27">
        <v>2229</v>
      </c>
      <c r="D25" s="27" t="s">
        <v>30</v>
      </c>
      <c r="E25" s="28"/>
      <c r="F25" s="29"/>
      <c r="G25" s="30"/>
      <c r="H25" s="24" t="e">
        <f t="shared" si="0"/>
        <v>#DIV/0!</v>
      </c>
    </row>
    <row r="26" spans="1:8" ht="15" hidden="1">
      <c r="A26" s="27"/>
      <c r="B26" s="27">
        <v>3315</v>
      </c>
      <c r="C26" s="27">
        <v>2322</v>
      </c>
      <c r="D26" s="27" t="s">
        <v>31</v>
      </c>
      <c r="E26" s="28"/>
      <c r="F26" s="29"/>
      <c r="G26" s="30"/>
      <c r="H26" s="24" t="e">
        <f t="shared" si="0"/>
        <v>#DIV/0!</v>
      </c>
    </row>
    <row r="27" spans="1:8" ht="15" hidden="1">
      <c r="A27" s="27"/>
      <c r="B27" s="27">
        <v>3319</v>
      </c>
      <c r="C27" s="27">
        <v>2324</v>
      </c>
      <c r="D27" s="27" t="s">
        <v>32</v>
      </c>
      <c r="E27" s="28"/>
      <c r="F27" s="29"/>
      <c r="G27" s="30"/>
      <c r="H27" s="24" t="e">
        <f t="shared" si="0"/>
        <v>#DIV/0!</v>
      </c>
    </row>
    <row r="28" spans="1:8" ht="15">
      <c r="A28" s="27"/>
      <c r="B28" s="27">
        <v>3326</v>
      </c>
      <c r="C28" s="27">
        <v>2212</v>
      </c>
      <c r="D28" s="27" t="s">
        <v>33</v>
      </c>
      <c r="E28" s="28">
        <v>40</v>
      </c>
      <c r="F28" s="29">
        <v>40</v>
      </c>
      <c r="G28" s="30">
        <v>0</v>
      </c>
      <c r="H28" s="24">
        <f t="shared" si="0"/>
        <v>0</v>
      </c>
    </row>
    <row r="29" spans="1:8" ht="15">
      <c r="A29" s="27"/>
      <c r="B29" s="27">
        <v>3326</v>
      </c>
      <c r="C29" s="27">
        <v>2324</v>
      </c>
      <c r="D29" s="27" t="s">
        <v>34</v>
      </c>
      <c r="E29" s="28">
        <v>4</v>
      </c>
      <c r="F29" s="29">
        <v>4</v>
      </c>
      <c r="G29" s="30">
        <v>0</v>
      </c>
      <c r="H29" s="24">
        <f t="shared" si="0"/>
        <v>0</v>
      </c>
    </row>
    <row r="30" spans="1:8" ht="15">
      <c r="A30" s="27"/>
      <c r="B30" s="27">
        <v>3399</v>
      </c>
      <c r="C30" s="27">
        <v>2111</v>
      </c>
      <c r="D30" s="27" t="s">
        <v>35</v>
      </c>
      <c r="E30" s="28">
        <v>200</v>
      </c>
      <c r="F30" s="29">
        <v>200</v>
      </c>
      <c r="G30" s="30">
        <v>165.1</v>
      </c>
      <c r="H30" s="24">
        <f t="shared" si="0"/>
        <v>82.55</v>
      </c>
    </row>
    <row r="31" spans="1:8" ht="15">
      <c r="A31" s="27"/>
      <c r="B31" s="27">
        <v>3399</v>
      </c>
      <c r="C31" s="27">
        <v>2133</v>
      </c>
      <c r="D31" s="27" t="s">
        <v>36</v>
      </c>
      <c r="E31" s="28">
        <v>50</v>
      </c>
      <c r="F31" s="29">
        <v>50</v>
      </c>
      <c r="G31" s="30">
        <v>0</v>
      </c>
      <c r="H31" s="24">
        <f t="shared" si="0"/>
        <v>0</v>
      </c>
    </row>
    <row r="32" spans="1:8" ht="15">
      <c r="A32" s="27"/>
      <c r="B32" s="27">
        <v>3399</v>
      </c>
      <c r="C32" s="27">
        <v>2321</v>
      </c>
      <c r="D32" s="27" t="s">
        <v>37</v>
      </c>
      <c r="E32" s="28">
        <v>150</v>
      </c>
      <c r="F32" s="29">
        <v>150</v>
      </c>
      <c r="G32" s="30">
        <v>0</v>
      </c>
      <c r="H32" s="24">
        <f t="shared" si="0"/>
        <v>0</v>
      </c>
    </row>
    <row r="33" spans="1:8" ht="15">
      <c r="A33" s="27"/>
      <c r="B33" s="27">
        <v>3399</v>
      </c>
      <c r="C33" s="27">
        <v>2324</v>
      </c>
      <c r="D33" s="27" t="s">
        <v>38</v>
      </c>
      <c r="E33" s="28">
        <v>10</v>
      </c>
      <c r="F33" s="29">
        <v>10</v>
      </c>
      <c r="G33" s="30">
        <v>0</v>
      </c>
      <c r="H33" s="24">
        <f t="shared" si="0"/>
        <v>0</v>
      </c>
    </row>
    <row r="34" spans="1:8" ht="15" hidden="1">
      <c r="A34" s="23"/>
      <c r="B34" s="23">
        <v>3319</v>
      </c>
      <c r="C34" s="23">
        <v>2324</v>
      </c>
      <c r="D34" s="23" t="s">
        <v>39</v>
      </c>
      <c r="E34" s="28"/>
      <c r="F34" s="29"/>
      <c r="G34" s="30"/>
      <c r="H34" s="24" t="e">
        <f t="shared" si="0"/>
        <v>#DIV/0!</v>
      </c>
    </row>
    <row r="35" spans="1:8" ht="15" hidden="1">
      <c r="A35" s="23"/>
      <c r="B35" s="23">
        <v>3392</v>
      </c>
      <c r="C35" s="23">
        <v>2324</v>
      </c>
      <c r="D35" s="23" t="s">
        <v>39</v>
      </c>
      <c r="E35" s="28"/>
      <c r="F35" s="29"/>
      <c r="G35" s="30"/>
      <c r="H35" s="24" t="e">
        <f t="shared" si="0"/>
        <v>#DIV/0!</v>
      </c>
    </row>
    <row r="36" spans="1:8" ht="15" hidden="1">
      <c r="A36" s="23"/>
      <c r="B36" s="23">
        <v>3412</v>
      </c>
      <c r="C36" s="23">
        <v>2122</v>
      </c>
      <c r="D36" s="23" t="s">
        <v>40</v>
      </c>
      <c r="E36" s="28"/>
      <c r="F36" s="29"/>
      <c r="G36" s="30"/>
      <c r="H36" s="24" t="e">
        <f t="shared" si="0"/>
        <v>#DIV/0!</v>
      </c>
    </row>
    <row r="37" spans="1:8" ht="15" hidden="1">
      <c r="A37" s="27"/>
      <c r="B37" s="27">
        <v>3412</v>
      </c>
      <c r="C37" s="27">
        <v>2324</v>
      </c>
      <c r="D37" s="27" t="s">
        <v>41</v>
      </c>
      <c r="E37" s="28"/>
      <c r="F37" s="29"/>
      <c r="G37" s="30"/>
      <c r="H37" s="24" t="e">
        <f t="shared" si="0"/>
        <v>#DIV/0!</v>
      </c>
    </row>
    <row r="38" spans="1:8" ht="15" hidden="1">
      <c r="A38" s="27"/>
      <c r="B38" s="27">
        <v>3412</v>
      </c>
      <c r="C38" s="27">
        <v>2329</v>
      </c>
      <c r="D38" s="27" t="s">
        <v>42</v>
      </c>
      <c r="E38" s="28"/>
      <c r="F38" s="29"/>
      <c r="G38" s="30"/>
      <c r="H38" s="24" t="e">
        <f t="shared" si="0"/>
        <v>#DIV/0!</v>
      </c>
    </row>
    <row r="39" spans="1:8" ht="15">
      <c r="A39" s="27"/>
      <c r="B39" s="27">
        <v>3412</v>
      </c>
      <c r="C39" s="27">
        <v>2132</v>
      </c>
      <c r="D39" s="27" t="s">
        <v>43</v>
      </c>
      <c r="E39" s="28">
        <v>679.6</v>
      </c>
      <c r="F39" s="29">
        <v>679.6</v>
      </c>
      <c r="G39" s="26">
        <v>300</v>
      </c>
      <c r="H39" s="24">
        <f t="shared" si="0"/>
        <v>44.14361389052384</v>
      </c>
    </row>
    <row r="40" spans="1:8" ht="15">
      <c r="A40" s="27"/>
      <c r="B40" s="27">
        <v>3412</v>
      </c>
      <c r="C40" s="27">
        <v>2133</v>
      </c>
      <c r="D40" s="27" t="s">
        <v>44</v>
      </c>
      <c r="E40" s="28">
        <v>20.4</v>
      </c>
      <c r="F40" s="29">
        <v>20.4</v>
      </c>
      <c r="G40" s="26">
        <v>0</v>
      </c>
      <c r="H40" s="24">
        <f t="shared" si="0"/>
        <v>0</v>
      </c>
    </row>
    <row r="41" spans="1:8" ht="15">
      <c r="A41" s="27"/>
      <c r="B41" s="27">
        <v>3412</v>
      </c>
      <c r="C41" s="27">
        <v>2229</v>
      </c>
      <c r="D41" s="27" t="s">
        <v>45</v>
      </c>
      <c r="E41" s="28">
        <v>0</v>
      </c>
      <c r="F41" s="29">
        <v>852.5</v>
      </c>
      <c r="G41" s="26">
        <v>852.5</v>
      </c>
      <c r="H41" s="24">
        <f t="shared" si="0"/>
        <v>100</v>
      </c>
    </row>
    <row r="42" spans="1:8" ht="15">
      <c r="A42" s="27"/>
      <c r="B42" s="27">
        <v>3412</v>
      </c>
      <c r="C42" s="27">
        <v>2324</v>
      </c>
      <c r="D42" s="27" t="s">
        <v>46</v>
      </c>
      <c r="E42" s="28">
        <v>0</v>
      </c>
      <c r="F42" s="29">
        <v>0</v>
      </c>
      <c r="G42" s="30">
        <v>222.7</v>
      </c>
      <c r="H42" s="24" t="e">
        <f t="shared" si="0"/>
        <v>#DIV/0!</v>
      </c>
    </row>
    <row r="43" spans="1:8" ht="15" hidden="1">
      <c r="A43" s="27"/>
      <c r="B43" s="27">
        <v>3419</v>
      </c>
      <c r="C43" s="27">
        <v>2132</v>
      </c>
      <c r="D43" s="27" t="s">
        <v>47</v>
      </c>
      <c r="E43" s="28">
        <v>0</v>
      </c>
      <c r="F43" s="29">
        <v>0</v>
      </c>
      <c r="G43" s="30"/>
      <c r="H43" s="24" t="e">
        <f t="shared" si="0"/>
        <v>#DIV/0!</v>
      </c>
    </row>
    <row r="44" spans="1:8" ht="15" hidden="1">
      <c r="A44" s="27"/>
      <c r="B44" s="27">
        <v>3419</v>
      </c>
      <c r="C44" s="27">
        <v>2229</v>
      </c>
      <c r="D44" s="27" t="s">
        <v>48</v>
      </c>
      <c r="E44" s="28"/>
      <c r="F44" s="29"/>
      <c r="G44" s="30"/>
      <c r="H44" s="24" t="e">
        <f t="shared" si="0"/>
        <v>#DIV/0!</v>
      </c>
    </row>
    <row r="45" spans="1:8" ht="15">
      <c r="A45" s="27"/>
      <c r="B45" s="27">
        <v>3421</v>
      </c>
      <c r="C45" s="27">
        <v>2132</v>
      </c>
      <c r="D45" s="27" t="s">
        <v>49</v>
      </c>
      <c r="E45" s="28">
        <v>65</v>
      </c>
      <c r="F45" s="29">
        <v>65</v>
      </c>
      <c r="G45" s="30">
        <v>15</v>
      </c>
      <c r="H45" s="24">
        <f t="shared" si="0"/>
        <v>23.076923076923077</v>
      </c>
    </row>
    <row r="46" spans="1:8" ht="15">
      <c r="A46" s="27"/>
      <c r="B46" s="27">
        <v>3421</v>
      </c>
      <c r="C46" s="27">
        <v>2229</v>
      </c>
      <c r="D46" s="27" t="s">
        <v>50</v>
      </c>
      <c r="E46" s="28">
        <v>10</v>
      </c>
      <c r="F46" s="29">
        <v>10</v>
      </c>
      <c r="G46" s="30">
        <v>1.3</v>
      </c>
      <c r="H46" s="24">
        <f t="shared" si="0"/>
        <v>13</v>
      </c>
    </row>
    <row r="47" spans="1:8" ht="15" hidden="1">
      <c r="A47" s="27"/>
      <c r="B47" s="27">
        <v>3421</v>
      </c>
      <c r="C47" s="27">
        <v>2324</v>
      </c>
      <c r="D47" s="27" t="s">
        <v>51</v>
      </c>
      <c r="E47" s="28">
        <v>0</v>
      </c>
      <c r="F47" s="29">
        <v>0</v>
      </c>
      <c r="G47" s="30"/>
      <c r="H47" s="24" t="e">
        <f t="shared" si="0"/>
        <v>#DIV/0!</v>
      </c>
    </row>
    <row r="48" spans="1:8" ht="15">
      <c r="A48" s="27"/>
      <c r="B48" s="27">
        <v>3429</v>
      </c>
      <c r="C48" s="27">
        <v>2229</v>
      </c>
      <c r="D48" s="27" t="s">
        <v>52</v>
      </c>
      <c r="E48" s="28">
        <v>10</v>
      </c>
      <c r="F48" s="29">
        <v>10</v>
      </c>
      <c r="G48" s="30">
        <v>0</v>
      </c>
      <c r="H48" s="24">
        <f t="shared" si="0"/>
        <v>0</v>
      </c>
    </row>
    <row r="49" spans="1:8" ht="15" hidden="1">
      <c r="A49" s="27"/>
      <c r="B49" s="27">
        <v>6171</v>
      </c>
      <c r="C49" s="27">
        <v>2212</v>
      </c>
      <c r="D49" s="27" t="s">
        <v>53</v>
      </c>
      <c r="E49" s="28">
        <v>0</v>
      </c>
      <c r="F49" s="29">
        <v>0</v>
      </c>
      <c r="G49" s="30"/>
      <c r="H49" s="24" t="e">
        <f t="shared" si="0"/>
        <v>#DIV/0!</v>
      </c>
    </row>
    <row r="50" spans="1:8" ht="15" customHeight="1">
      <c r="A50" s="23"/>
      <c r="B50" s="23">
        <v>6409</v>
      </c>
      <c r="C50" s="23">
        <v>2328</v>
      </c>
      <c r="D50" s="23" t="s">
        <v>54</v>
      </c>
      <c r="E50" s="24">
        <v>0</v>
      </c>
      <c r="F50" s="25">
        <v>0</v>
      </c>
      <c r="G50" s="26">
        <v>0</v>
      </c>
      <c r="H50" s="24" t="e">
        <f t="shared" si="0"/>
        <v>#DIV/0!</v>
      </c>
    </row>
    <row r="51" spans="1:8" ht="15" customHeight="1" thickBot="1">
      <c r="A51" s="33"/>
      <c r="B51" s="33"/>
      <c r="C51" s="33"/>
      <c r="D51" s="33"/>
      <c r="E51" s="34"/>
      <c r="F51" s="35"/>
      <c r="G51" s="36"/>
      <c r="H51" s="34"/>
    </row>
    <row r="52" spans="1:8" s="42" customFormat="1" ht="21.75" customHeight="1" thickBot="1" thickTop="1">
      <c r="A52" s="37"/>
      <c r="B52" s="37"/>
      <c r="C52" s="37"/>
      <c r="D52" s="38" t="s">
        <v>55</v>
      </c>
      <c r="E52" s="39">
        <f>SUM(E9:E50)</f>
        <v>2592</v>
      </c>
      <c r="F52" s="40">
        <f>SUM(F9:F50)</f>
        <v>3444.5</v>
      </c>
      <c r="G52" s="41">
        <f>SUM(G9:G50)</f>
        <v>1864.4</v>
      </c>
      <c r="H52" s="39">
        <f>(G52/F52)*100</f>
        <v>54.126868921469004</v>
      </c>
    </row>
    <row r="53" spans="1:8" ht="15" customHeight="1">
      <c r="A53" s="42"/>
      <c r="B53" s="42"/>
      <c r="C53" s="42"/>
      <c r="D53" s="42"/>
      <c r="E53" s="43"/>
      <c r="F53" s="43"/>
      <c r="G53" s="43"/>
      <c r="H53" s="43"/>
    </row>
    <row r="54" spans="1:8" ht="15" customHeight="1">
      <c r="A54" s="42"/>
      <c r="B54" s="42"/>
      <c r="C54" s="42"/>
      <c r="D54" s="42"/>
      <c r="E54" s="43"/>
      <c r="F54" s="43"/>
      <c r="G54" s="43"/>
      <c r="H54" s="43"/>
    </row>
    <row r="55" spans="1:8" ht="15" customHeight="1" thickBot="1">
      <c r="A55" s="42"/>
      <c r="B55" s="42"/>
      <c r="C55" s="42"/>
      <c r="D55" s="42"/>
      <c r="E55" s="43"/>
      <c r="F55" s="43"/>
      <c r="G55" s="43"/>
      <c r="H55" s="43"/>
    </row>
    <row r="56" spans="1:8" ht="15.75">
      <c r="A56" s="11" t="s">
        <v>2</v>
      </c>
      <c r="B56" s="11" t="s">
        <v>3</v>
      </c>
      <c r="C56" s="11" t="s">
        <v>4</v>
      </c>
      <c r="D56" s="12" t="s">
        <v>5</v>
      </c>
      <c r="E56" s="13" t="s">
        <v>6</v>
      </c>
      <c r="F56" s="13" t="s">
        <v>6</v>
      </c>
      <c r="G56" s="13" t="s">
        <v>7</v>
      </c>
      <c r="H56" s="13" t="s">
        <v>8</v>
      </c>
    </row>
    <row r="57" spans="1:8" ht="15.75" customHeight="1" thickBot="1">
      <c r="A57" s="14"/>
      <c r="B57" s="14"/>
      <c r="C57" s="14"/>
      <c r="D57" s="15"/>
      <c r="E57" s="16" t="s">
        <v>9</v>
      </c>
      <c r="F57" s="16" t="s">
        <v>10</v>
      </c>
      <c r="G57" s="17" t="s">
        <v>11</v>
      </c>
      <c r="H57" s="16" t="s">
        <v>12</v>
      </c>
    </row>
    <row r="58" spans="1:8" ht="15.75" customHeight="1" thickTop="1">
      <c r="A58" s="44">
        <v>20</v>
      </c>
      <c r="B58" s="18"/>
      <c r="C58" s="18"/>
      <c r="D58" s="19" t="s">
        <v>270</v>
      </c>
      <c r="E58" s="20"/>
      <c r="F58" s="21"/>
      <c r="G58" s="22"/>
      <c r="H58" s="20"/>
    </row>
    <row r="59" spans="1:8" ht="15.75" customHeight="1">
      <c r="A59" s="44"/>
      <c r="B59" s="18"/>
      <c r="C59" s="18"/>
      <c r="D59" s="19"/>
      <c r="E59" s="20"/>
      <c r="F59" s="21"/>
      <c r="G59" s="22"/>
      <c r="H59" s="20"/>
    </row>
    <row r="60" spans="1:8" ht="15.75" customHeight="1">
      <c r="A60" s="44"/>
      <c r="B60" s="18"/>
      <c r="C60" s="45">
        <v>2420</v>
      </c>
      <c r="D60" s="46" t="s">
        <v>56</v>
      </c>
      <c r="E60" s="20">
        <v>0</v>
      </c>
      <c r="F60" s="21">
        <v>0</v>
      </c>
      <c r="G60" s="30">
        <v>0</v>
      </c>
      <c r="H60" s="24" t="e">
        <f aca="true" t="shared" si="1" ref="H60:H77">(G60/F60)*100</f>
        <v>#DIV/0!</v>
      </c>
    </row>
    <row r="61" spans="1:8" ht="15.75">
      <c r="A61" s="47"/>
      <c r="B61" s="18"/>
      <c r="C61" s="48">
        <v>4116</v>
      </c>
      <c r="D61" s="23" t="s">
        <v>57</v>
      </c>
      <c r="E61" s="24">
        <v>360</v>
      </c>
      <c r="F61" s="25">
        <v>360</v>
      </c>
      <c r="G61" s="30">
        <v>270</v>
      </c>
      <c r="H61" s="24">
        <f t="shared" si="1"/>
        <v>75</v>
      </c>
    </row>
    <row r="62" spans="1:8" ht="15.75">
      <c r="A62" s="47"/>
      <c r="B62" s="18"/>
      <c r="C62" s="48">
        <v>4116</v>
      </c>
      <c r="D62" s="49" t="s">
        <v>58</v>
      </c>
      <c r="E62" s="24">
        <v>16</v>
      </c>
      <c r="F62" s="25">
        <v>16</v>
      </c>
      <c r="G62" s="30">
        <v>0</v>
      </c>
      <c r="H62" s="24">
        <f t="shared" si="1"/>
        <v>0</v>
      </c>
    </row>
    <row r="63" spans="1:8" ht="15.75" hidden="1">
      <c r="A63" s="47"/>
      <c r="B63" s="18"/>
      <c r="C63" s="48">
        <v>4122</v>
      </c>
      <c r="D63" s="49" t="s">
        <v>59</v>
      </c>
      <c r="E63" s="24">
        <v>0</v>
      </c>
      <c r="F63" s="25">
        <v>0</v>
      </c>
      <c r="G63" s="30"/>
      <c r="H63" s="24" t="e">
        <f t="shared" si="1"/>
        <v>#DIV/0!</v>
      </c>
    </row>
    <row r="64" spans="1:8" ht="15.75" customHeight="1">
      <c r="A64" s="44"/>
      <c r="B64" s="18"/>
      <c r="C64" s="45">
        <v>4213</v>
      </c>
      <c r="D64" s="46" t="s">
        <v>60</v>
      </c>
      <c r="E64" s="20">
        <v>0</v>
      </c>
      <c r="F64" s="21">
        <v>0</v>
      </c>
      <c r="G64" s="30">
        <v>80</v>
      </c>
      <c r="H64" s="24" t="e">
        <f t="shared" si="1"/>
        <v>#DIV/0!</v>
      </c>
    </row>
    <row r="65" spans="1:8" ht="15.75" customHeight="1">
      <c r="A65" s="44"/>
      <c r="B65" s="18"/>
      <c r="C65" s="45">
        <v>4213</v>
      </c>
      <c r="D65" s="46" t="s">
        <v>61</v>
      </c>
      <c r="E65" s="20">
        <v>460</v>
      </c>
      <c r="F65" s="21">
        <v>460</v>
      </c>
      <c r="G65" s="30">
        <v>0</v>
      </c>
      <c r="H65" s="24">
        <f t="shared" si="1"/>
        <v>0</v>
      </c>
    </row>
    <row r="66" spans="1:8" ht="15.75" customHeight="1">
      <c r="A66" s="44"/>
      <c r="B66" s="18"/>
      <c r="C66" s="45">
        <v>4213</v>
      </c>
      <c r="D66" s="46" t="s">
        <v>62</v>
      </c>
      <c r="E66" s="20">
        <v>750</v>
      </c>
      <c r="F66" s="21">
        <v>750</v>
      </c>
      <c r="G66" s="30">
        <v>0</v>
      </c>
      <c r="H66" s="24">
        <f t="shared" si="1"/>
        <v>0</v>
      </c>
    </row>
    <row r="67" spans="1:8" ht="15.75">
      <c r="A67" s="47"/>
      <c r="B67" s="18"/>
      <c r="C67" s="48">
        <v>4216</v>
      </c>
      <c r="D67" s="49" t="s">
        <v>63</v>
      </c>
      <c r="E67" s="24">
        <v>4750</v>
      </c>
      <c r="F67" s="25">
        <v>4750</v>
      </c>
      <c r="G67" s="30">
        <v>0</v>
      </c>
      <c r="H67" s="24">
        <f t="shared" si="1"/>
        <v>0</v>
      </c>
    </row>
    <row r="68" spans="1:8" ht="15.75">
      <c r="A68" s="47"/>
      <c r="B68" s="18"/>
      <c r="C68" s="48">
        <v>4216</v>
      </c>
      <c r="D68" s="49" t="s">
        <v>64</v>
      </c>
      <c r="E68" s="24">
        <v>8760</v>
      </c>
      <c r="F68" s="25">
        <v>8760</v>
      </c>
      <c r="G68" s="30">
        <v>0</v>
      </c>
      <c r="H68" s="24">
        <f t="shared" si="1"/>
        <v>0</v>
      </c>
    </row>
    <row r="69" spans="1:8" ht="15.75">
      <c r="A69" s="47"/>
      <c r="B69" s="18"/>
      <c r="C69" s="48">
        <v>4216</v>
      </c>
      <c r="D69" s="49" t="s">
        <v>65</v>
      </c>
      <c r="E69" s="24">
        <v>4432</v>
      </c>
      <c r="F69" s="25">
        <v>4432</v>
      </c>
      <c r="G69" s="30">
        <v>0</v>
      </c>
      <c r="H69" s="24">
        <f t="shared" si="1"/>
        <v>0</v>
      </c>
    </row>
    <row r="70" spans="1:8" ht="15.75">
      <c r="A70" s="47"/>
      <c r="B70" s="18"/>
      <c r="C70" s="48">
        <v>4216</v>
      </c>
      <c r="D70" s="49" t="s">
        <v>66</v>
      </c>
      <c r="E70" s="24">
        <v>2207</v>
      </c>
      <c r="F70" s="25">
        <v>2207</v>
      </c>
      <c r="G70" s="30">
        <v>0</v>
      </c>
      <c r="H70" s="24">
        <f t="shared" si="1"/>
        <v>0</v>
      </c>
    </row>
    <row r="71" spans="1:8" ht="15.75">
      <c r="A71" s="47"/>
      <c r="B71" s="18"/>
      <c r="C71" s="48">
        <v>4216</v>
      </c>
      <c r="D71" s="49" t="s">
        <v>67</v>
      </c>
      <c r="E71" s="24">
        <v>1026</v>
      </c>
      <c r="F71" s="25">
        <v>1026</v>
      </c>
      <c r="G71" s="30">
        <v>0</v>
      </c>
      <c r="H71" s="24">
        <f t="shared" si="1"/>
        <v>0</v>
      </c>
    </row>
    <row r="72" spans="1:8" ht="15" hidden="1">
      <c r="A72" s="50"/>
      <c r="B72" s="51"/>
      <c r="C72" s="48">
        <v>4223</v>
      </c>
      <c r="D72" s="52" t="s">
        <v>68</v>
      </c>
      <c r="E72" s="24">
        <v>0</v>
      </c>
      <c r="F72" s="25">
        <v>0</v>
      </c>
      <c r="G72" s="30"/>
      <c r="H72" s="24" t="e">
        <f t="shared" si="1"/>
        <v>#DIV/0!</v>
      </c>
    </row>
    <row r="73" spans="1:8" ht="15" hidden="1">
      <c r="A73" s="53"/>
      <c r="B73" s="54"/>
      <c r="C73" s="55">
        <v>4223</v>
      </c>
      <c r="D73" s="52" t="s">
        <v>69</v>
      </c>
      <c r="E73" s="28">
        <v>0</v>
      </c>
      <c r="F73" s="29">
        <v>0</v>
      </c>
      <c r="G73" s="30"/>
      <c r="H73" s="24" t="e">
        <f t="shared" si="1"/>
        <v>#DIV/0!</v>
      </c>
    </row>
    <row r="74" spans="1:8" ht="15">
      <c r="A74" s="53"/>
      <c r="B74" s="54">
        <v>2212</v>
      </c>
      <c r="C74" s="55">
        <v>2324</v>
      </c>
      <c r="D74" s="52" t="s">
        <v>70</v>
      </c>
      <c r="E74" s="28">
        <v>0</v>
      </c>
      <c r="F74" s="29">
        <v>0</v>
      </c>
      <c r="G74" s="30">
        <v>2.6</v>
      </c>
      <c r="H74" s="24" t="e">
        <f t="shared" si="1"/>
        <v>#DIV/0!</v>
      </c>
    </row>
    <row r="75" spans="1:8" ht="15">
      <c r="A75" s="53"/>
      <c r="B75" s="54">
        <v>2219</v>
      </c>
      <c r="C75" s="56">
        <v>2321</v>
      </c>
      <c r="D75" s="52" t="s">
        <v>71</v>
      </c>
      <c r="E75" s="28">
        <v>0</v>
      </c>
      <c r="F75" s="29">
        <v>0</v>
      </c>
      <c r="G75" s="30">
        <v>70</v>
      </c>
      <c r="H75" s="24" t="e">
        <f t="shared" si="1"/>
        <v>#DIV/0!</v>
      </c>
    </row>
    <row r="76" spans="1:8" ht="15">
      <c r="A76" s="57"/>
      <c r="B76" s="55">
        <v>3631</v>
      </c>
      <c r="C76" s="23">
        <v>2324</v>
      </c>
      <c r="D76" s="23" t="s">
        <v>72</v>
      </c>
      <c r="E76" s="58">
        <v>0</v>
      </c>
      <c r="F76" s="25">
        <v>0</v>
      </c>
      <c r="G76" s="26">
        <v>257.5</v>
      </c>
      <c r="H76" s="24" t="e">
        <f t="shared" si="1"/>
        <v>#DIV/0!</v>
      </c>
    </row>
    <row r="77" spans="1:8" ht="15">
      <c r="A77" s="57"/>
      <c r="B77" s="55">
        <v>3725</v>
      </c>
      <c r="C77" s="23">
        <v>2324</v>
      </c>
      <c r="D77" s="23" t="s">
        <v>73</v>
      </c>
      <c r="E77" s="58">
        <v>2500</v>
      </c>
      <c r="F77" s="25">
        <v>2500</v>
      </c>
      <c r="G77" s="26">
        <v>499.8</v>
      </c>
      <c r="H77" s="24">
        <f t="shared" si="1"/>
        <v>19.992</v>
      </c>
    </row>
    <row r="78" spans="1:8" ht="15.75" thickBot="1">
      <c r="A78" s="59"/>
      <c r="B78" s="33"/>
      <c r="C78" s="33"/>
      <c r="D78" s="33"/>
      <c r="E78" s="34"/>
      <c r="F78" s="35"/>
      <c r="G78" s="36"/>
      <c r="H78" s="34"/>
    </row>
    <row r="79" spans="1:8" s="42" customFormat="1" ht="21.75" customHeight="1" thickBot="1" thickTop="1">
      <c r="A79" s="60"/>
      <c r="B79" s="37"/>
      <c r="C79" s="37"/>
      <c r="D79" s="38" t="s">
        <v>74</v>
      </c>
      <c r="E79" s="39">
        <f>SUM(E60:E78)</f>
        <v>25261</v>
      </c>
      <c r="F79" s="40">
        <f>SUM(F60:F78)</f>
        <v>25261</v>
      </c>
      <c r="G79" s="41">
        <f>SUM(G60:G78)</f>
        <v>1179.9</v>
      </c>
      <c r="H79" s="39">
        <f>(G79/F79)*100</f>
        <v>4.67083646728158</v>
      </c>
    </row>
    <row r="80" spans="1:8" ht="15" customHeight="1">
      <c r="A80" s="61"/>
      <c r="B80" s="61"/>
      <c r="C80" s="61"/>
      <c r="D80" s="7"/>
      <c r="E80" s="62"/>
      <c r="F80" s="62"/>
      <c r="G80" s="3"/>
      <c r="H80" s="3"/>
    </row>
    <row r="81" spans="1:8" ht="15" customHeight="1">
      <c r="A81" s="61"/>
      <c r="B81" s="61"/>
      <c r="C81" s="61"/>
      <c r="D81" s="7"/>
      <c r="E81" s="62"/>
      <c r="F81" s="62"/>
      <c r="G81" s="62"/>
      <c r="H81" s="62"/>
    </row>
    <row r="82" spans="1:8" ht="15" customHeight="1" thickBot="1">
      <c r="A82" s="61"/>
      <c r="B82" s="61"/>
      <c r="C82" s="61"/>
      <c r="D82" s="7"/>
      <c r="E82" s="62"/>
      <c r="F82" s="62"/>
      <c r="G82" s="62"/>
      <c r="H82" s="62"/>
    </row>
    <row r="83" spans="1:8" ht="15.75">
      <c r="A83" s="11" t="s">
        <v>2</v>
      </c>
      <c r="B83" s="11" t="s">
        <v>3</v>
      </c>
      <c r="C83" s="11" t="s">
        <v>4</v>
      </c>
      <c r="D83" s="12" t="s">
        <v>5</v>
      </c>
      <c r="E83" s="13" t="s">
        <v>6</v>
      </c>
      <c r="F83" s="13" t="s">
        <v>6</v>
      </c>
      <c r="G83" s="13" t="s">
        <v>7</v>
      </c>
      <c r="H83" s="13" t="s">
        <v>8</v>
      </c>
    </row>
    <row r="84" spans="1:8" ht="15.75" customHeight="1" thickBot="1">
      <c r="A84" s="14"/>
      <c r="B84" s="14"/>
      <c r="C84" s="14"/>
      <c r="D84" s="15"/>
      <c r="E84" s="16" t="s">
        <v>9</v>
      </c>
      <c r="F84" s="16" t="s">
        <v>10</v>
      </c>
      <c r="G84" s="17" t="s">
        <v>11</v>
      </c>
      <c r="H84" s="16" t="s">
        <v>12</v>
      </c>
    </row>
    <row r="85" spans="1:8" ht="16.5" customHeight="1" thickTop="1">
      <c r="A85" s="44">
        <v>30</v>
      </c>
      <c r="B85" s="18"/>
      <c r="C85" s="18"/>
      <c r="D85" s="67" t="s">
        <v>316</v>
      </c>
      <c r="E85" s="63"/>
      <c r="F85" s="64"/>
      <c r="G85" s="65"/>
      <c r="H85" s="63"/>
    </row>
    <row r="86" spans="1:8" ht="15" customHeight="1">
      <c r="A86" s="66"/>
      <c r="B86" s="67"/>
      <c r="C86" s="67"/>
      <c r="D86" s="67"/>
      <c r="E86" s="24"/>
      <c r="F86" s="25"/>
      <c r="G86" s="26"/>
      <c r="H86" s="24"/>
    </row>
    <row r="87" spans="1:8" ht="15" hidden="1">
      <c r="A87" s="57"/>
      <c r="B87" s="23"/>
      <c r="C87" s="23">
        <v>1361</v>
      </c>
      <c r="D87" s="23" t="s">
        <v>15</v>
      </c>
      <c r="E87" s="68">
        <v>0</v>
      </c>
      <c r="F87" s="69">
        <v>0</v>
      </c>
      <c r="G87" s="70"/>
      <c r="H87" s="24" t="e">
        <f>(#REF!/F87)*100</f>
        <v>#REF!</v>
      </c>
    </row>
    <row r="88" spans="1:8" ht="15" hidden="1">
      <c r="A88" s="57"/>
      <c r="B88" s="23"/>
      <c r="C88" s="23">
        <v>2460</v>
      </c>
      <c r="D88" s="23" t="s">
        <v>75</v>
      </c>
      <c r="E88" s="68"/>
      <c r="F88" s="69"/>
      <c r="G88" s="70"/>
      <c r="H88" s="24" t="e">
        <f>(#REF!/F88)*100</f>
        <v>#REF!</v>
      </c>
    </row>
    <row r="89" spans="1:8" ht="15" customHeight="1" hidden="1">
      <c r="A89" s="57">
        <v>98071</v>
      </c>
      <c r="B89" s="23"/>
      <c r="C89" s="23">
        <v>4111</v>
      </c>
      <c r="D89" s="23" t="s">
        <v>76</v>
      </c>
      <c r="E89" s="68">
        <v>0</v>
      </c>
      <c r="F89" s="69">
        <v>0</v>
      </c>
      <c r="G89" s="70"/>
      <c r="H89" s="24" t="e">
        <f>(#REF!/F89)*100</f>
        <v>#REF!</v>
      </c>
    </row>
    <row r="90" spans="1:8" ht="15" customHeight="1" hidden="1">
      <c r="A90" s="57">
        <v>98187</v>
      </c>
      <c r="B90" s="23"/>
      <c r="C90" s="23">
        <v>4111</v>
      </c>
      <c r="D90" s="23" t="s">
        <v>77</v>
      </c>
      <c r="E90" s="68">
        <v>0</v>
      </c>
      <c r="F90" s="69">
        <v>0</v>
      </c>
      <c r="G90" s="70"/>
      <c r="H90" s="24" t="e">
        <f>(#REF!/F90)*100</f>
        <v>#REF!</v>
      </c>
    </row>
    <row r="91" spans="1:8" ht="15" customHeight="1">
      <c r="A91" s="57">
        <v>98216</v>
      </c>
      <c r="B91" s="23"/>
      <c r="C91" s="23">
        <v>4111</v>
      </c>
      <c r="D91" s="23" t="s">
        <v>78</v>
      </c>
      <c r="E91" s="68">
        <v>0</v>
      </c>
      <c r="F91" s="69">
        <v>1245</v>
      </c>
      <c r="G91" s="70">
        <v>1245</v>
      </c>
      <c r="H91" s="24">
        <f aca="true" t="shared" si="2" ref="H91:H111">(G91/F91)*100</f>
        <v>100</v>
      </c>
    </row>
    <row r="92" spans="1:8" ht="14.25" customHeight="1" hidden="1">
      <c r="A92" s="57"/>
      <c r="B92" s="23"/>
      <c r="C92" s="23">
        <v>4116</v>
      </c>
      <c r="D92" s="23" t="s">
        <v>57</v>
      </c>
      <c r="E92" s="68">
        <v>0</v>
      </c>
      <c r="F92" s="69">
        <v>0</v>
      </c>
      <c r="G92" s="70"/>
      <c r="H92" s="24" t="e">
        <f t="shared" si="2"/>
        <v>#DIV/0!</v>
      </c>
    </row>
    <row r="93" spans="1:8" ht="15" customHeight="1" hidden="1">
      <c r="A93" s="57"/>
      <c r="B93" s="23"/>
      <c r="C93" s="23">
        <v>4121</v>
      </c>
      <c r="D93" s="23" t="s">
        <v>79</v>
      </c>
      <c r="E93" s="68">
        <v>0</v>
      </c>
      <c r="F93" s="69">
        <v>0</v>
      </c>
      <c r="G93" s="70"/>
      <c r="H93" s="24" t="e">
        <f t="shared" si="2"/>
        <v>#DIV/0!</v>
      </c>
    </row>
    <row r="94" spans="1:8" ht="15" customHeight="1" hidden="1">
      <c r="A94" s="57"/>
      <c r="B94" s="23"/>
      <c r="C94" s="23">
        <v>4122</v>
      </c>
      <c r="D94" s="23" t="s">
        <v>80</v>
      </c>
      <c r="E94" s="68">
        <v>0</v>
      </c>
      <c r="F94" s="69">
        <v>0</v>
      </c>
      <c r="G94" s="70"/>
      <c r="H94" s="24" t="e">
        <f t="shared" si="2"/>
        <v>#DIV/0!</v>
      </c>
    </row>
    <row r="95" spans="1:8" ht="15">
      <c r="A95" s="57"/>
      <c r="B95" s="23"/>
      <c r="C95" s="23">
        <v>4132</v>
      </c>
      <c r="D95" s="23" t="s">
        <v>81</v>
      </c>
      <c r="E95" s="68">
        <v>0</v>
      </c>
      <c r="F95" s="69">
        <v>0</v>
      </c>
      <c r="G95" s="70">
        <v>22.2</v>
      </c>
      <c r="H95" s="24" t="e">
        <f t="shared" si="2"/>
        <v>#DIV/0!</v>
      </c>
    </row>
    <row r="96" spans="1:8" ht="15" hidden="1">
      <c r="A96" s="57"/>
      <c r="B96" s="23"/>
      <c r="C96" s="23">
        <v>4216</v>
      </c>
      <c r="D96" s="23" t="s">
        <v>82</v>
      </c>
      <c r="E96" s="68">
        <v>0</v>
      </c>
      <c r="F96" s="69">
        <v>0</v>
      </c>
      <c r="G96" s="70"/>
      <c r="H96" s="24" t="e">
        <f t="shared" si="2"/>
        <v>#DIV/0!</v>
      </c>
    </row>
    <row r="97" spans="1:8" ht="15" customHeight="1" hidden="1">
      <c r="A97" s="57"/>
      <c r="B97" s="23"/>
      <c r="C97" s="23">
        <v>4222</v>
      </c>
      <c r="D97" s="23" t="s">
        <v>83</v>
      </c>
      <c r="E97" s="68">
        <v>0</v>
      </c>
      <c r="F97" s="69">
        <v>0</v>
      </c>
      <c r="G97" s="70"/>
      <c r="H97" s="24" t="e">
        <f t="shared" si="2"/>
        <v>#DIV/0!</v>
      </c>
    </row>
    <row r="98" spans="1:8" ht="15">
      <c r="A98" s="57"/>
      <c r="B98" s="23">
        <v>3341</v>
      </c>
      <c r="C98" s="23">
        <v>2111</v>
      </c>
      <c r="D98" s="23" t="s">
        <v>84</v>
      </c>
      <c r="E98" s="71">
        <v>5</v>
      </c>
      <c r="F98" s="72">
        <v>5</v>
      </c>
      <c r="G98" s="73">
        <v>1</v>
      </c>
      <c r="H98" s="24">
        <f t="shared" si="2"/>
        <v>20</v>
      </c>
    </row>
    <row r="99" spans="1:8" ht="15">
      <c r="A99" s="57"/>
      <c r="B99" s="23">
        <v>3349</v>
      </c>
      <c r="C99" s="23">
        <v>2111</v>
      </c>
      <c r="D99" s="23" t="s">
        <v>85</v>
      </c>
      <c r="E99" s="71">
        <v>900</v>
      </c>
      <c r="F99" s="72">
        <v>900</v>
      </c>
      <c r="G99" s="73">
        <v>248.8</v>
      </c>
      <c r="H99" s="24">
        <f t="shared" si="2"/>
        <v>27.644444444444442</v>
      </c>
    </row>
    <row r="100" spans="1:8" ht="15" hidden="1">
      <c r="A100" s="57"/>
      <c r="B100" s="23">
        <v>5512</v>
      </c>
      <c r="C100" s="23">
        <v>2132</v>
      </c>
      <c r="D100" s="23" t="s">
        <v>86</v>
      </c>
      <c r="E100" s="24">
        <v>0</v>
      </c>
      <c r="F100" s="25">
        <v>0</v>
      </c>
      <c r="G100" s="26"/>
      <c r="H100" s="24" t="e">
        <f t="shared" si="2"/>
        <v>#DIV/0!</v>
      </c>
    </row>
    <row r="101" spans="1:8" ht="15">
      <c r="A101" s="57"/>
      <c r="B101" s="23">
        <v>5512</v>
      </c>
      <c r="C101" s="23">
        <v>2324</v>
      </c>
      <c r="D101" s="23" t="s">
        <v>87</v>
      </c>
      <c r="E101" s="24">
        <v>0</v>
      </c>
      <c r="F101" s="25">
        <v>0</v>
      </c>
      <c r="G101" s="26">
        <v>6.2</v>
      </c>
      <c r="H101" s="24" t="e">
        <f t="shared" si="2"/>
        <v>#DIV/0!</v>
      </c>
    </row>
    <row r="102" spans="1:8" ht="15" hidden="1">
      <c r="A102" s="57"/>
      <c r="B102" s="23">
        <v>5512</v>
      </c>
      <c r="C102" s="23">
        <v>3113</v>
      </c>
      <c r="D102" s="23" t="s">
        <v>88</v>
      </c>
      <c r="E102" s="24">
        <v>0</v>
      </c>
      <c r="F102" s="25">
        <v>0</v>
      </c>
      <c r="G102" s="26"/>
      <c r="H102" s="24" t="e">
        <f t="shared" si="2"/>
        <v>#DIV/0!</v>
      </c>
    </row>
    <row r="103" spans="1:8" ht="15">
      <c r="A103" s="57"/>
      <c r="B103" s="23">
        <v>6171</v>
      </c>
      <c r="C103" s="23">
        <v>2111</v>
      </c>
      <c r="D103" s="23" t="s">
        <v>89</v>
      </c>
      <c r="E103" s="71">
        <v>150</v>
      </c>
      <c r="F103" s="72">
        <v>150</v>
      </c>
      <c r="G103" s="73">
        <v>40.9</v>
      </c>
      <c r="H103" s="24">
        <f t="shared" si="2"/>
        <v>27.266666666666666</v>
      </c>
    </row>
    <row r="104" spans="1:8" ht="15">
      <c r="A104" s="57"/>
      <c r="B104" s="23">
        <v>6171</v>
      </c>
      <c r="C104" s="23">
        <v>2132</v>
      </c>
      <c r="D104" s="23" t="s">
        <v>90</v>
      </c>
      <c r="E104" s="58">
        <v>80</v>
      </c>
      <c r="F104" s="25">
        <v>80</v>
      </c>
      <c r="G104" s="26">
        <v>21.8</v>
      </c>
      <c r="H104" s="24">
        <f t="shared" si="2"/>
        <v>27.250000000000004</v>
      </c>
    </row>
    <row r="105" spans="1:8" ht="15" hidden="1">
      <c r="A105" s="57"/>
      <c r="B105" s="23">
        <v>6171</v>
      </c>
      <c r="C105" s="23">
        <v>2210</v>
      </c>
      <c r="D105" s="23" t="s">
        <v>91</v>
      </c>
      <c r="E105" s="28"/>
      <c r="F105" s="29"/>
      <c r="G105" s="30"/>
      <c r="H105" s="24" t="e">
        <f t="shared" si="2"/>
        <v>#DIV/0!</v>
      </c>
    </row>
    <row r="106" spans="1:8" ht="15" hidden="1">
      <c r="A106" s="57"/>
      <c r="B106" s="23">
        <v>6171</v>
      </c>
      <c r="C106" s="23">
        <v>2310</v>
      </c>
      <c r="D106" s="23" t="s">
        <v>92</v>
      </c>
      <c r="E106" s="24"/>
      <c r="F106" s="25"/>
      <c r="G106" s="26"/>
      <c r="H106" s="24" t="e">
        <f t="shared" si="2"/>
        <v>#DIV/0!</v>
      </c>
    </row>
    <row r="107" spans="1:8" ht="15" hidden="1">
      <c r="A107" s="57"/>
      <c r="B107" s="23">
        <v>6171</v>
      </c>
      <c r="C107" s="23">
        <v>2310</v>
      </c>
      <c r="D107" s="23" t="s">
        <v>92</v>
      </c>
      <c r="E107" s="24"/>
      <c r="F107" s="25"/>
      <c r="G107" s="26"/>
      <c r="H107" s="24" t="e">
        <f t="shared" si="2"/>
        <v>#DIV/0!</v>
      </c>
    </row>
    <row r="108" spans="1:8" ht="15">
      <c r="A108" s="57"/>
      <c r="B108" s="23">
        <v>6171</v>
      </c>
      <c r="C108" s="23">
        <v>2133</v>
      </c>
      <c r="D108" s="23" t="s">
        <v>93</v>
      </c>
      <c r="E108" s="74">
        <v>20</v>
      </c>
      <c r="F108" s="72">
        <v>20</v>
      </c>
      <c r="G108" s="73">
        <v>0</v>
      </c>
      <c r="H108" s="24">
        <f t="shared" si="2"/>
        <v>0</v>
      </c>
    </row>
    <row r="109" spans="1:8" ht="15" hidden="1">
      <c r="A109" s="57"/>
      <c r="B109" s="23">
        <v>6171</v>
      </c>
      <c r="C109" s="23">
        <v>2321</v>
      </c>
      <c r="D109" s="23" t="s">
        <v>94</v>
      </c>
      <c r="E109" s="74"/>
      <c r="F109" s="72"/>
      <c r="G109" s="73"/>
      <c r="H109" s="24" t="e">
        <f t="shared" si="2"/>
        <v>#DIV/0!</v>
      </c>
    </row>
    <row r="110" spans="1:8" ht="15">
      <c r="A110" s="57"/>
      <c r="B110" s="23">
        <v>6171</v>
      </c>
      <c r="C110" s="23">
        <v>2322</v>
      </c>
      <c r="D110" s="23" t="s">
        <v>95</v>
      </c>
      <c r="E110" s="58">
        <v>0</v>
      </c>
      <c r="F110" s="25">
        <v>0</v>
      </c>
      <c r="G110" s="26">
        <v>63</v>
      </c>
      <c r="H110" s="24" t="e">
        <f t="shared" si="2"/>
        <v>#DIV/0!</v>
      </c>
    </row>
    <row r="111" spans="1:8" ht="15">
      <c r="A111" s="57"/>
      <c r="B111" s="23">
        <v>6171</v>
      </c>
      <c r="C111" s="23">
        <v>2324</v>
      </c>
      <c r="D111" s="23" t="s">
        <v>96</v>
      </c>
      <c r="E111" s="58">
        <v>50</v>
      </c>
      <c r="F111" s="25">
        <v>50</v>
      </c>
      <c r="G111" s="26">
        <v>540.6</v>
      </c>
      <c r="H111" s="24">
        <f t="shared" si="2"/>
        <v>1081.2</v>
      </c>
    </row>
    <row r="112" spans="1:8" ht="15" hidden="1">
      <c r="A112" s="57"/>
      <c r="B112" s="23">
        <v>6171</v>
      </c>
      <c r="C112" s="23">
        <v>2329</v>
      </c>
      <c r="D112" s="23" t="s">
        <v>97</v>
      </c>
      <c r="E112" s="58">
        <v>0</v>
      </c>
      <c r="F112" s="25">
        <v>0</v>
      </c>
      <c r="G112" s="26"/>
      <c r="H112" s="24" t="e">
        <f>(#REF!/F112)*100</f>
        <v>#REF!</v>
      </c>
    </row>
    <row r="113" spans="1:8" ht="15" hidden="1">
      <c r="A113" s="59"/>
      <c r="B113" s="33">
        <v>6171</v>
      </c>
      <c r="C113" s="33">
        <v>3113</v>
      </c>
      <c r="D113" s="33" t="s">
        <v>98</v>
      </c>
      <c r="E113" s="34">
        <v>0</v>
      </c>
      <c r="F113" s="35">
        <v>0</v>
      </c>
      <c r="G113" s="36"/>
      <c r="H113" s="34" t="e">
        <f>(#REF!/F113)*100</f>
        <v>#REF!</v>
      </c>
    </row>
    <row r="114" spans="1:8" ht="21.75" customHeight="1" thickBot="1">
      <c r="A114" s="75"/>
      <c r="B114" s="76"/>
      <c r="C114" s="76"/>
      <c r="D114" s="76"/>
      <c r="E114" s="77"/>
      <c r="F114" s="78"/>
      <c r="G114" s="79"/>
      <c r="H114" s="77"/>
    </row>
    <row r="115" spans="1:8" s="42" customFormat="1" ht="21.75" customHeight="1" thickBot="1" thickTop="1">
      <c r="A115" s="80"/>
      <c r="B115" s="81"/>
      <c r="C115" s="81"/>
      <c r="D115" s="82" t="s">
        <v>99</v>
      </c>
      <c r="E115" s="83">
        <f>SUM(E87:E114)</f>
        <v>1205</v>
      </c>
      <c r="F115" s="84">
        <f>SUM(F87:F114)</f>
        <v>2450</v>
      </c>
      <c r="G115" s="85">
        <f>SUM(G86:G114)</f>
        <v>2189.5</v>
      </c>
      <c r="H115" s="39">
        <f>(G115/F115)*100</f>
        <v>89.36734693877551</v>
      </c>
    </row>
    <row r="116" spans="1:8" ht="15" customHeight="1">
      <c r="A116" s="61"/>
      <c r="B116" s="61"/>
      <c r="C116" s="61"/>
      <c r="D116" s="7"/>
      <c r="E116" s="62"/>
      <c r="F116" s="62"/>
      <c r="G116" s="62"/>
      <c r="H116" s="62"/>
    </row>
    <row r="117" spans="1:8" ht="15" customHeight="1">
      <c r="A117" s="61"/>
      <c r="B117" s="61"/>
      <c r="C117" s="61"/>
      <c r="D117" s="7"/>
      <c r="E117" s="62"/>
      <c r="F117" s="62"/>
      <c r="G117" s="62"/>
      <c r="H117" s="62"/>
    </row>
    <row r="118" spans="1:8" ht="12.75" customHeight="1" hidden="1">
      <c r="A118" s="61"/>
      <c r="B118" s="61"/>
      <c r="C118" s="61"/>
      <c r="D118" s="7"/>
      <c r="E118" s="62"/>
      <c r="F118" s="62"/>
      <c r="G118" s="62"/>
      <c r="H118" s="62"/>
    </row>
    <row r="119" spans="1:8" ht="15" customHeight="1" thickBot="1">
      <c r="A119" s="61"/>
      <c r="B119" s="61"/>
      <c r="C119" s="61"/>
      <c r="D119" s="7"/>
      <c r="E119" s="62"/>
      <c r="F119" s="62"/>
      <c r="G119" s="62"/>
      <c r="H119" s="62"/>
    </row>
    <row r="120" spans="1:8" ht="15.75">
      <c r="A120" s="11" t="s">
        <v>2</v>
      </c>
      <c r="B120" s="11" t="s">
        <v>3</v>
      </c>
      <c r="C120" s="11" t="s">
        <v>4</v>
      </c>
      <c r="D120" s="12" t="s">
        <v>5</v>
      </c>
      <c r="E120" s="13" t="s">
        <v>6</v>
      </c>
      <c r="F120" s="13" t="s">
        <v>6</v>
      </c>
      <c r="G120" s="13" t="s">
        <v>7</v>
      </c>
      <c r="H120" s="13" t="s">
        <v>8</v>
      </c>
    </row>
    <row r="121" spans="1:8" ht="15.75" customHeight="1" thickBot="1">
      <c r="A121" s="14"/>
      <c r="B121" s="14"/>
      <c r="C121" s="14"/>
      <c r="D121" s="15"/>
      <c r="E121" s="16" t="s">
        <v>9</v>
      </c>
      <c r="F121" s="16" t="s">
        <v>10</v>
      </c>
      <c r="G121" s="17" t="s">
        <v>11</v>
      </c>
      <c r="H121" s="16" t="s">
        <v>12</v>
      </c>
    </row>
    <row r="122" spans="1:8" ht="16.5" customHeight="1" thickTop="1">
      <c r="A122" s="18">
        <v>50</v>
      </c>
      <c r="B122" s="18"/>
      <c r="C122" s="18"/>
      <c r="D122" s="19" t="s">
        <v>100</v>
      </c>
      <c r="E122" s="20"/>
      <c r="F122" s="21"/>
      <c r="G122" s="22"/>
      <c r="H122" s="20"/>
    </row>
    <row r="123" spans="1:8" ht="15" customHeight="1">
      <c r="A123" s="23"/>
      <c r="B123" s="23"/>
      <c r="C123" s="23"/>
      <c r="D123" s="67"/>
      <c r="E123" s="24"/>
      <c r="F123" s="25"/>
      <c r="G123" s="26"/>
      <c r="H123" s="24"/>
    </row>
    <row r="124" spans="1:8" ht="15">
      <c r="A124" s="23"/>
      <c r="B124" s="23"/>
      <c r="C124" s="23">
        <v>1361</v>
      </c>
      <c r="D124" s="23" t="s">
        <v>15</v>
      </c>
      <c r="E124" s="58">
        <v>0</v>
      </c>
      <c r="F124" s="25">
        <v>0</v>
      </c>
      <c r="G124" s="26">
        <v>0</v>
      </c>
      <c r="H124" s="24" t="e">
        <f aca="true" t="shared" si="3" ref="H124:H138">(G124/F124)*100</f>
        <v>#DIV/0!</v>
      </c>
    </row>
    <row r="125" spans="1:8" ht="15">
      <c r="A125" s="23"/>
      <c r="B125" s="23"/>
      <c r="C125" s="23">
        <v>2460</v>
      </c>
      <c r="D125" s="23" t="s">
        <v>101</v>
      </c>
      <c r="E125" s="24">
        <v>0</v>
      </c>
      <c r="F125" s="25">
        <v>0</v>
      </c>
      <c r="G125" s="26">
        <v>0</v>
      </c>
      <c r="H125" s="24" t="e">
        <f t="shared" si="3"/>
        <v>#DIV/0!</v>
      </c>
    </row>
    <row r="126" spans="1:8" ht="15" hidden="1">
      <c r="A126" s="23"/>
      <c r="B126" s="23"/>
      <c r="C126" s="23">
        <v>4116</v>
      </c>
      <c r="D126" s="23" t="s">
        <v>102</v>
      </c>
      <c r="E126" s="24">
        <v>0</v>
      </c>
      <c r="F126" s="25">
        <v>0</v>
      </c>
      <c r="G126" s="26"/>
      <c r="H126" s="24" t="e">
        <f t="shared" si="3"/>
        <v>#DIV/0!</v>
      </c>
    </row>
    <row r="127" spans="1:8" ht="15" hidden="1">
      <c r="A127" s="23">
        <v>434</v>
      </c>
      <c r="B127" s="23"/>
      <c r="C127" s="23">
        <v>4122</v>
      </c>
      <c r="D127" s="23" t="s">
        <v>103</v>
      </c>
      <c r="E127" s="24">
        <v>0</v>
      </c>
      <c r="F127" s="25">
        <v>0</v>
      </c>
      <c r="G127" s="26"/>
      <c r="H127" s="24" t="e">
        <f t="shared" si="3"/>
        <v>#DIV/0!</v>
      </c>
    </row>
    <row r="128" spans="1:8" ht="15" customHeight="1">
      <c r="A128" s="23"/>
      <c r="B128" s="23">
        <v>3599</v>
      </c>
      <c r="C128" s="23">
        <v>2324</v>
      </c>
      <c r="D128" s="23" t="s">
        <v>104</v>
      </c>
      <c r="E128" s="24">
        <v>3</v>
      </c>
      <c r="F128" s="25">
        <v>3</v>
      </c>
      <c r="G128" s="26">
        <v>1</v>
      </c>
      <c r="H128" s="24">
        <f t="shared" si="3"/>
        <v>33.33333333333333</v>
      </c>
    </row>
    <row r="129" spans="1:8" ht="15" customHeight="1">
      <c r="A129" s="23"/>
      <c r="B129" s="23">
        <v>4179</v>
      </c>
      <c r="C129" s="23">
        <v>2229</v>
      </c>
      <c r="D129" s="23" t="s">
        <v>105</v>
      </c>
      <c r="E129" s="24">
        <v>0</v>
      </c>
      <c r="F129" s="25">
        <v>0</v>
      </c>
      <c r="G129" s="26">
        <v>1.5</v>
      </c>
      <c r="H129" s="24" t="e">
        <f t="shared" si="3"/>
        <v>#DIV/0!</v>
      </c>
    </row>
    <row r="130" spans="1:8" ht="15">
      <c r="A130" s="23"/>
      <c r="B130" s="23">
        <v>4195</v>
      </c>
      <c r="C130" s="23">
        <v>2229</v>
      </c>
      <c r="D130" s="23" t="s">
        <v>106</v>
      </c>
      <c r="E130" s="24">
        <v>0</v>
      </c>
      <c r="F130" s="25">
        <v>0</v>
      </c>
      <c r="G130" s="26">
        <v>-6</v>
      </c>
      <c r="H130" s="24" t="e">
        <f t="shared" si="3"/>
        <v>#DIV/0!</v>
      </c>
    </row>
    <row r="131" spans="1:8" ht="15" hidden="1">
      <c r="A131" s="23"/>
      <c r="B131" s="23">
        <v>4329</v>
      </c>
      <c r="C131" s="23">
        <v>2229</v>
      </c>
      <c r="D131" s="23" t="s">
        <v>107</v>
      </c>
      <c r="E131" s="24">
        <v>0</v>
      </c>
      <c r="F131" s="25">
        <v>0</v>
      </c>
      <c r="G131" s="26"/>
      <c r="H131" s="24" t="e">
        <f t="shared" si="3"/>
        <v>#DIV/0!</v>
      </c>
    </row>
    <row r="132" spans="1:8" ht="15" hidden="1">
      <c r="A132" s="23"/>
      <c r="B132" s="23">
        <v>4329</v>
      </c>
      <c r="C132" s="23">
        <v>2324</v>
      </c>
      <c r="D132" s="23" t="s">
        <v>108</v>
      </c>
      <c r="E132" s="24">
        <v>0</v>
      </c>
      <c r="F132" s="25">
        <v>0</v>
      </c>
      <c r="G132" s="26"/>
      <c r="H132" s="24" t="e">
        <f t="shared" si="3"/>
        <v>#DIV/0!</v>
      </c>
    </row>
    <row r="133" spans="1:8" ht="15" hidden="1">
      <c r="A133" s="23"/>
      <c r="B133" s="23">
        <v>4342</v>
      </c>
      <c r="C133" s="23">
        <v>2324</v>
      </c>
      <c r="D133" s="23" t="s">
        <v>109</v>
      </c>
      <c r="E133" s="24">
        <v>0</v>
      </c>
      <c r="F133" s="25">
        <v>0</v>
      </c>
      <c r="G133" s="26"/>
      <c r="H133" s="24" t="e">
        <f t="shared" si="3"/>
        <v>#DIV/0!</v>
      </c>
    </row>
    <row r="134" spans="1:8" ht="15" hidden="1">
      <c r="A134" s="23"/>
      <c r="B134" s="23">
        <v>4349</v>
      </c>
      <c r="C134" s="23">
        <v>2229</v>
      </c>
      <c r="D134" s="23" t="s">
        <v>110</v>
      </c>
      <c r="E134" s="24">
        <v>0</v>
      </c>
      <c r="F134" s="25">
        <v>0</v>
      </c>
      <c r="G134" s="26"/>
      <c r="H134" s="24" t="e">
        <f t="shared" si="3"/>
        <v>#DIV/0!</v>
      </c>
    </row>
    <row r="135" spans="1:8" ht="15" hidden="1">
      <c r="A135" s="23"/>
      <c r="B135" s="23">
        <v>4399</v>
      </c>
      <c r="C135" s="23">
        <v>2111</v>
      </c>
      <c r="D135" s="23" t="s">
        <v>111</v>
      </c>
      <c r="E135" s="24">
        <v>0</v>
      </c>
      <c r="F135" s="25">
        <v>0</v>
      </c>
      <c r="G135" s="26"/>
      <c r="H135" s="24" t="e">
        <f t="shared" si="3"/>
        <v>#DIV/0!</v>
      </c>
    </row>
    <row r="136" spans="1:8" ht="15" hidden="1">
      <c r="A136" s="23"/>
      <c r="B136" s="23">
        <v>6171</v>
      </c>
      <c r="C136" s="23">
        <v>2111</v>
      </c>
      <c r="D136" s="23" t="s">
        <v>112</v>
      </c>
      <c r="E136" s="24">
        <v>0</v>
      </c>
      <c r="F136" s="25">
        <v>0</v>
      </c>
      <c r="G136" s="26"/>
      <c r="H136" s="24" t="e">
        <f t="shared" si="3"/>
        <v>#DIV/0!</v>
      </c>
    </row>
    <row r="137" spans="1:8" ht="15">
      <c r="A137" s="23"/>
      <c r="B137" s="23">
        <v>6171</v>
      </c>
      <c r="C137" s="23">
        <v>2212</v>
      </c>
      <c r="D137" s="23" t="s">
        <v>113</v>
      </c>
      <c r="E137" s="24">
        <v>0</v>
      </c>
      <c r="F137" s="25">
        <v>0</v>
      </c>
      <c r="G137" s="26">
        <v>0.5</v>
      </c>
      <c r="H137" s="24" t="e">
        <f t="shared" si="3"/>
        <v>#DIV/0!</v>
      </c>
    </row>
    <row r="138" spans="1:8" ht="15">
      <c r="A138" s="27"/>
      <c r="B138" s="23">
        <v>6171</v>
      </c>
      <c r="C138" s="23">
        <v>2324</v>
      </c>
      <c r="D138" s="23" t="s">
        <v>39</v>
      </c>
      <c r="E138" s="24">
        <v>0</v>
      </c>
      <c r="F138" s="25">
        <v>0</v>
      </c>
      <c r="G138" s="26">
        <v>0</v>
      </c>
      <c r="H138" s="24" t="e">
        <f t="shared" si="3"/>
        <v>#DIV/0!</v>
      </c>
    </row>
    <row r="139" spans="1:8" ht="15" customHeight="1" thickBot="1">
      <c r="A139" s="76"/>
      <c r="B139" s="76"/>
      <c r="C139" s="76"/>
      <c r="D139" s="76"/>
      <c r="E139" s="77"/>
      <c r="F139" s="78"/>
      <c r="G139" s="79"/>
      <c r="H139" s="24"/>
    </row>
    <row r="140" spans="1:8" s="42" customFormat="1" ht="21.75" customHeight="1" thickBot="1" thickTop="1">
      <c r="A140" s="81"/>
      <c r="B140" s="81"/>
      <c r="C140" s="81"/>
      <c r="D140" s="82" t="s">
        <v>114</v>
      </c>
      <c r="E140" s="83">
        <f>SUM(E123:E139)</f>
        <v>3</v>
      </c>
      <c r="F140" s="84">
        <f>SUM(F123:F139)</f>
        <v>3</v>
      </c>
      <c r="G140" s="85">
        <f>SUM(G124:G139)</f>
        <v>-3</v>
      </c>
      <c r="H140" s="39">
        <f>(G140/F140)*100</f>
        <v>-100</v>
      </c>
    </row>
    <row r="141" spans="1:8" ht="15" customHeight="1">
      <c r="A141" s="61"/>
      <c r="B141" s="42"/>
      <c r="C141" s="61"/>
      <c r="D141" s="86"/>
      <c r="E141" s="62"/>
      <c r="F141" s="62"/>
      <c r="G141" s="3"/>
      <c r="H141" s="3"/>
    </row>
    <row r="142" spans="1:8" ht="15" customHeight="1">
      <c r="A142" s="61"/>
      <c r="B142" s="42"/>
      <c r="C142" s="61"/>
      <c r="D142" s="86"/>
      <c r="E142" s="62"/>
      <c r="F142" s="62"/>
      <c r="G142" s="3"/>
      <c r="H142" s="3"/>
    </row>
    <row r="143" spans="1:8" ht="14.25" customHeight="1">
      <c r="A143" s="42"/>
      <c r="B143" s="42"/>
      <c r="C143" s="42"/>
      <c r="D143" s="42"/>
      <c r="E143" s="43"/>
      <c r="F143" s="43"/>
      <c r="G143" s="43"/>
      <c r="H143" s="43"/>
    </row>
    <row r="144" spans="1:8" ht="14.25" customHeight="1">
      <c r="A144" s="42"/>
      <c r="B144" s="42"/>
      <c r="C144" s="42"/>
      <c r="D144" s="42"/>
      <c r="E144" s="43"/>
      <c r="F144" s="43"/>
      <c r="G144" s="43"/>
      <c r="H144" s="43"/>
    </row>
    <row r="145" spans="1:8" ht="13.5" customHeight="1" hidden="1">
      <c r="A145" s="42"/>
      <c r="B145" s="42"/>
      <c r="C145" s="42"/>
      <c r="D145" s="42"/>
      <c r="E145" s="43"/>
      <c r="F145" s="43"/>
      <c r="G145" s="43"/>
      <c r="H145" s="43"/>
    </row>
    <row r="146" spans="1:8" ht="13.5" customHeight="1">
      <c r="A146" s="42"/>
      <c r="B146" s="42"/>
      <c r="C146" s="42"/>
      <c r="D146" s="42"/>
      <c r="E146" s="43"/>
      <c r="F146" s="43"/>
      <c r="G146" s="43"/>
      <c r="H146" s="43"/>
    </row>
    <row r="147" spans="1:8" ht="13.5" customHeight="1" thickBot="1">
      <c r="A147" s="42"/>
      <c r="B147" s="42"/>
      <c r="C147" s="42"/>
      <c r="D147" s="42"/>
      <c r="E147" s="43"/>
      <c r="F147" s="43"/>
      <c r="G147" s="43"/>
      <c r="H147" s="43"/>
    </row>
    <row r="148" spans="1:8" ht="15.75">
      <c r="A148" s="11" t="s">
        <v>2</v>
      </c>
      <c r="B148" s="11" t="s">
        <v>3</v>
      </c>
      <c r="C148" s="11" t="s">
        <v>4</v>
      </c>
      <c r="D148" s="12" t="s">
        <v>5</v>
      </c>
      <c r="E148" s="13" t="s">
        <v>6</v>
      </c>
      <c r="F148" s="13" t="s">
        <v>6</v>
      </c>
      <c r="G148" s="13" t="s">
        <v>7</v>
      </c>
      <c r="H148" s="13" t="s">
        <v>8</v>
      </c>
    </row>
    <row r="149" spans="1:8" ht="15.75" customHeight="1" thickBot="1">
      <c r="A149" s="14"/>
      <c r="B149" s="14"/>
      <c r="C149" s="14"/>
      <c r="D149" s="15"/>
      <c r="E149" s="16" t="s">
        <v>9</v>
      </c>
      <c r="F149" s="16" t="s">
        <v>10</v>
      </c>
      <c r="G149" s="17" t="s">
        <v>11</v>
      </c>
      <c r="H149" s="16" t="s">
        <v>12</v>
      </c>
    </row>
    <row r="150" spans="1:8" ht="15.75" customHeight="1" thickTop="1">
      <c r="A150" s="18">
        <v>60</v>
      </c>
      <c r="B150" s="18"/>
      <c r="C150" s="18"/>
      <c r="D150" s="19" t="s">
        <v>115</v>
      </c>
      <c r="E150" s="20"/>
      <c r="F150" s="21"/>
      <c r="G150" s="22"/>
      <c r="H150" s="20"/>
    </row>
    <row r="151" spans="1:8" ht="14.25" customHeight="1">
      <c r="A151" s="67"/>
      <c r="B151" s="67"/>
      <c r="C151" s="67"/>
      <c r="D151" s="67"/>
      <c r="E151" s="24"/>
      <c r="F151" s="25"/>
      <c r="G151" s="26"/>
      <c r="H151" s="24"/>
    </row>
    <row r="152" spans="1:8" ht="15">
      <c r="A152" s="23"/>
      <c r="B152" s="23"/>
      <c r="C152" s="23">
        <v>1332</v>
      </c>
      <c r="D152" s="23" t="s">
        <v>116</v>
      </c>
      <c r="E152" s="24">
        <v>4</v>
      </c>
      <c r="F152" s="25">
        <v>4</v>
      </c>
      <c r="G152" s="26">
        <v>0</v>
      </c>
      <c r="H152" s="24">
        <f aca="true" t="shared" si="4" ref="H152:H164">(G152/F152)*100</f>
        <v>0</v>
      </c>
    </row>
    <row r="153" spans="1:8" ht="15">
      <c r="A153" s="23"/>
      <c r="B153" s="23"/>
      <c r="C153" s="23">
        <v>1333</v>
      </c>
      <c r="D153" s="23" t="s">
        <v>117</v>
      </c>
      <c r="E153" s="24">
        <v>900</v>
      </c>
      <c r="F153" s="25">
        <v>900</v>
      </c>
      <c r="G153" s="26">
        <v>231</v>
      </c>
      <c r="H153" s="24">
        <f t="shared" si="4"/>
        <v>25.666666666666664</v>
      </c>
    </row>
    <row r="154" spans="1:8" ht="15">
      <c r="A154" s="23"/>
      <c r="B154" s="23"/>
      <c r="C154" s="23">
        <v>1334</v>
      </c>
      <c r="D154" s="23" t="s">
        <v>118</v>
      </c>
      <c r="E154" s="24">
        <v>50</v>
      </c>
      <c r="F154" s="25">
        <v>50</v>
      </c>
      <c r="G154" s="26">
        <v>25.3</v>
      </c>
      <c r="H154" s="24">
        <f t="shared" si="4"/>
        <v>50.6</v>
      </c>
    </row>
    <row r="155" spans="1:8" ht="15">
      <c r="A155" s="23"/>
      <c r="B155" s="23"/>
      <c r="C155" s="23">
        <v>1335</v>
      </c>
      <c r="D155" s="23" t="s">
        <v>119</v>
      </c>
      <c r="E155" s="24">
        <v>6</v>
      </c>
      <c r="F155" s="25">
        <v>6</v>
      </c>
      <c r="G155" s="26">
        <v>12.7</v>
      </c>
      <c r="H155" s="24">
        <f t="shared" si="4"/>
        <v>211.66666666666666</v>
      </c>
    </row>
    <row r="156" spans="1:8" ht="15">
      <c r="A156" s="23"/>
      <c r="B156" s="23"/>
      <c r="C156" s="23">
        <v>1361</v>
      </c>
      <c r="D156" s="23" t="s">
        <v>15</v>
      </c>
      <c r="E156" s="24">
        <v>250</v>
      </c>
      <c r="F156" s="25">
        <v>250</v>
      </c>
      <c r="G156" s="26">
        <v>131.6</v>
      </c>
      <c r="H156" s="24">
        <f t="shared" si="4"/>
        <v>52.64</v>
      </c>
    </row>
    <row r="157" spans="1:8" ht="15" customHeight="1" hidden="1">
      <c r="A157" s="23">
        <v>29004</v>
      </c>
      <c r="B157" s="23"/>
      <c r="C157" s="23">
        <v>4116</v>
      </c>
      <c r="D157" s="23" t="s">
        <v>120</v>
      </c>
      <c r="E157" s="24"/>
      <c r="F157" s="25"/>
      <c r="G157" s="26"/>
      <c r="H157" s="24" t="e">
        <f t="shared" si="4"/>
        <v>#DIV/0!</v>
      </c>
    </row>
    <row r="158" spans="1:8" ht="15" hidden="1">
      <c r="A158" s="23">
        <v>29008</v>
      </c>
      <c r="B158" s="23"/>
      <c r="C158" s="23">
        <v>4116</v>
      </c>
      <c r="D158" s="23" t="s">
        <v>121</v>
      </c>
      <c r="E158" s="24">
        <v>0</v>
      </c>
      <c r="F158" s="25">
        <v>0</v>
      </c>
      <c r="G158" s="26"/>
      <c r="H158" s="24" t="e">
        <f t="shared" si="4"/>
        <v>#DIV/0!</v>
      </c>
    </row>
    <row r="159" spans="1:8" ht="15" hidden="1">
      <c r="A159" s="23">
        <v>29516</v>
      </c>
      <c r="B159" s="23"/>
      <c r="C159" s="23">
        <v>4216</v>
      </c>
      <c r="D159" s="23" t="s">
        <v>122</v>
      </c>
      <c r="E159" s="24">
        <v>0</v>
      </c>
      <c r="F159" s="25">
        <v>0</v>
      </c>
      <c r="G159" s="26"/>
      <c r="H159" s="24" t="e">
        <f t="shared" si="4"/>
        <v>#DIV/0!</v>
      </c>
    </row>
    <row r="160" spans="1:8" ht="15">
      <c r="A160" s="27"/>
      <c r="B160" s="27">
        <v>1014</v>
      </c>
      <c r="C160" s="27">
        <v>2132</v>
      </c>
      <c r="D160" s="27" t="s">
        <v>123</v>
      </c>
      <c r="E160" s="28">
        <v>0</v>
      </c>
      <c r="F160" s="29">
        <v>0</v>
      </c>
      <c r="G160" s="30">
        <v>6</v>
      </c>
      <c r="H160" s="24" t="e">
        <f t="shared" si="4"/>
        <v>#DIV/0!</v>
      </c>
    </row>
    <row r="161" spans="1:8" ht="15">
      <c r="A161" s="27"/>
      <c r="B161" s="27">
        <v>2119</v>
      </c>
      <c r="C161" s="27">
        <v>2343</v>
      </c>
      <c r="D161" s="27" t="s">
        <v>124</v>
      </c>
      <c r="E161" s="28">
        <v>12000</v>
      </c>
      <c r="F161" s="29">
        <v>12000</v>
      </c>
      <c r="G161" s="30">
        <v>3488.9</v>
      </c>
      <c r="H161" s="24">
        <f t="shared" si="4"/>
        <v>29.074166666666667</v>
      </c>
    </row>
    <row r="162" spans="1:8" ht="15">
      <c r="A162" s="27"/>
      <c r="B162" s="27">
        <v>3749</v>
      </c>
      <c r="C162" s="27">
        <v>2321</v>
      </c>
      <c r="D162" s="27" t="s">
        <v>125</v>
      </c>
      <c r="E162" s="28">
        <v>5</v>
      </c>
      <c r="F162" s="29">
        <v>5</v>
      </c>
      <c r="G162" s="30">
        <v>0</v>
      </c>
      <c r="H162" s="24">
        <f t="shared" si="4"/>
        <v>0</v>
      </c>
    </row>
    <row r="163" spans="1:8" ht="15">
      <c r="A163" s="23"/>
      <c r="B163" s="23">
        <v>6171</v>
      </c>
      <c r="C163" s="23">
        <v>2212</v>
      </c>
      <c r="D163" s="23" t="s">
        <v>91</v>
      </c>
      <c r="E163" s="24">
        <v>50</v>
      </c>
      <c r="F163" s="25">
        <v>50</v>
      </c>
      <c r="G163" s="26">
        <v>25.5</v>
      </c>
      <c r="H163" s="24">
        <f t="shared" si="4"/>
        <v>51</v>
      </c>
    </row>
    <row r="164" spans="1:8" ht="15">
      <c r="A164" s="23"/>
      <c r="B164" s="23">
        <v>6171</v>
      </c>
      <c r="C164" s="23">
        <v>2324</v>
      </c>
      <c r="D164" s="23" t="s">
        <v>126</v>
      </c>
      <c r="E164" s="24">
        <v>5</v>
      </c>
      <c r="F164" s="25">
        <v>5</v>
      </c>
      <c r="G164" s="26">
        <v>0</v>
      </c>
      <c r="H164" s="24">
        <f t="shared" si="4"/>
        <v>0</v>
      </c>
    </row>
    <row r="165" spans="1:8" ht="15" hidden="1">
      <c r="A165" s="23"/>
      <c r="B165" s="23">
        <v>6171</v>
      </c>
      <c r="C165" s="23">
        <v>2329</v>
      </c>
      <c r="D165" s="23" t="s">
        <v>127</v>
      </c>
      <c r="E165" s="24"/>
      <c r="F165" s="25"/>
      <c r="G165" s="26"/>
      <c r="H165" s="24"/>
    </row>
    <row r="166" spans="1:8" ht="15" customHeight="1" thickBot="1">
      <c r="A166" s="76"/>
      <c r="B166" s="76"/>
      <c r="C166" s="76"/>
      <c r="D166" s="76"/>
      <c r="E166" s="77"/>
      <c r="F166" s="78"/>
      <c r="G166" s="79"/>
      <c r="H166" s="77"/>
    </row>
    <row r="167" spans="1:8" s="42" customFormat="1" ht="21.75" customHeight="1" thickBot="1" thickTop="1">
      <c r="A167" s="81"/>
      <c r="B167" s="81"/>
      <c r="C167" s="81"/>
      <c r="D167" s="82" t="s">
        <v>128</v>
      </c>
      <c r="E167" s="83">
        <f>SUM(E151:E166)</f>
        <v>13270</v>
      </c>
      <c r="F167" s="84">
        <f>SUM(F151:F166)</f>
        <v>13270</v>
      </c>
      <c r="G167" s="85">
        <f>SUM(G151:G166)</f>
        <v>3921</v>
      </c>
      <c r="H167" s="39">
        <f>(G167/F167)*100</f>
        <v>29.54785229841748</v>
      </c>
    </row>
    <row r="168" spans="1:8" ht="14.25" customHeight="1">
      <c r="A168" s="61"/>
      <c r="B168" s="61"/>
      <c r="C168" s="61"/>
      <c r="D168" s="7"/>
      <c r="E168" s="62"/>
      <c r="F168" s="62"/>
      <c r="G168" s="62"/>
      <c r="H168" s="62"/>
    </row>
    <row r="169" spans="1:8" ht="14.25" customHeight="1" hidden="1">
      <c r="A169" s="61"/>
      <c r="B169" s="61"/>
      <c r="C169" s="61"/>
      <c r="D169" s="7"/>
      <c r="E169" s="62"/>
      <c r="F169" s="62"/>
      <c r="G169" s="62"/>
      <c r="H169" s="62"/>
    </row>
    <row r="170" spans="1:8" ht="14.25" customHeight="1" hidden="1">
      <c r="A170" s="61"/>
      <c r="B170" s="61"/>
      <c r="C170" s="61"/>
      <c r="D170" s="7"/>
      <c r="E170" s="62"/>
      <c r="F170" s="62"/>
      <c r="G170" s="62"/>
      <c r="H170" s="62"/>
    </row>
    <row r="171" spans="1:8" ht="14.25" customHeight="1">
      <c r="A171" s="61"/>
      <c r="B171" s="61"/>
      <c r="C171" s="61"/>
      <c r="D171" s="7"/>
      <c r="E171" s="62"/>
      <c r="F171" s="62"/>
      <c r="G171" s="62"/>
      <c r="H171" s="62"/>
    </row>
    <row r="172" spans="1:8" ht="15" customHeight="1">
      <c r="A172" s="61"/>
      <c r="B172" s="61"/>
      <c r="C172" s="61"/>
      <c r="D172" s="7"/>
      <c r="E172" s="62"/>
      <c r="F172" s="62"/>
      <c r="G172" s="62"/>
      <c r="H172" s="62"/>
    </row>
    <row r="173" spans="1:8" ht="15" customHeight="1" thickBot="1">
      <c r="A173" s="61"/>
      <c r="B173" s="61"/>
      <c r="C173" s="61"/>
      <c r="D173" s="7"/>
      <c r="E173" s="62"/>
      <c r="F173" s="62"/>
      <c r="G173" s="62"/>
      <c r="H173" s="62"/>
    </row>
    <row r="174" spans="1:8" ht="15.75">
      <c r="A174" s="11" t="s">
        <v>2</v>
      </c>
      <c r="B174" s="11" t="s">
        <v>3</v>
      </c>
      <c r="C174" s="11" t="s">
        <v>4</v>
      </c>
      <c r="D174" s="12" t="s">
        <v>5</v>
      </c>
      <c r="E174" s="13" t="s">
        <v>6</v>
      </c>
      <c r="F174" s="13" t="s">
        <v>6</v>
      </c>
      <c r="G174" s="13" t="s">
        <v>7</v>
      </c>
      <c r="H174" s="13" t="s">
        <v>8</v>
      </c>
    </row>
    <row r="175" spans="1:8" ht="15.75" customHeight="1" thickBot="1">
      <c r="A175" s="14"/>
      <c r="B175" s="14"/>
      <c r="C175" s="14"/>
      <c r="D175" s="15"/>
      <c r="E175" s="16" t="s">
        <v>9</v>
      </c>
      <c r="F175" s="16" t="s">
        <v>10</v>
      </c>
      <c r="G175" s="17" t="s">
        <v>11</v>
      </c>
      <c r="H175" s="16" t="s">
        <v>12</v>
      </c>
    </row>
    <row r="176" spans="1:8" ht="15.75" customHeight="1" thickTop="1">
      <c r="A176" s="18">
        <v>80</v>
      </c>
      <c r="B176" s="18"/>
      <c r="C176" s="18"/>
      <c r="D176" s="19" t="s">
        <v>129</v>
      </c>
      <c r="E176" s="20"/>
      <c r="F176" s="21"/>
      <c r="G176" s="22"/>
      <c r="H176" s="20"/>
    </row>
    <row r="177" spans="1:8" ht="15">
      <c r="A177" s="23"/>
      <c r="B177" s="23"/>
      <c r="C177" s="23"/>
      <c r="D177" s="23"/>
      <c r="E177" s="24"/>
      <c r="F177" s="25"/>
      <c r="G177" s="26"/>
      <c r="H177" s="24"/>
    </row>
    <row r="178" spans="1:8" ht="15">
      <c r="A178" s="23"/>
      <c r="B178" s="23"/>
      <c r="C178" s="23">
        <v>1353</v>
      </c>
      <c r="D178" s="23" t="s">
        <v>130</v>
      </c>
      <c r="E178" s="24">
        <v>750</v>
      </c>
      <c r="F178" s="25">
        <v>750</v>
      </c>
      <c r="G178" s="26">
        <v>178.5</v>
      </c>
      <c r="H178" s="24">
        <f aca="true" t="shared" si="5" ref="H178:H186">(G178/F178)*100</f>
        <v>23.799999999999997</v>
      </c>
    </row>
    <row r="179" spans="1:8" ht="15">
      <c r="A179" s="23"/>
      <c r="B179" s="23"/>
      <c r="C179" s="23">
        <v>1359</v>
      </c>
      <c r="D179" s="23" t="s">
        <v>131</v>
      </c>
      <c r="E179" s="24">
        <v>0</v>
      </c>
      <c r="F179" s="25">
        <v>0</v>
      </c>
      <c r="G179" s="26">
        <v>9</v>
      </c>
      <c r="H179" s="24" t="e">
        <f t="shared" si="5"/>
        <v>#DIV/0!</v>
      </c>
    </row>
    <row r="180" spans="1:8" ht="15">
      <c r="A180" s="23"/>
      <c r="B180" s="23"/>
      <c r="C180" s="23">
        <v>1361</v>
      </c>
      <c r="D180" s="23" t="s">
        <v>15</v>
      </c>
      <c r="E180" s="24">
        <v>7000</v>
      </c>
      <c r="F180" s="25">
        <v>7000</v>
      </c>
      <c r="G180" s="26">
        <v>1638.7</v>
      </c>
      <c r="H180" s="24">
        <f t="shared" si="5"/>
        <v>23.41</v>
      </c>
    </row>
    <row r="181" spans="1:8" ht="15" hidden="1">
      <c r="A181" s="23">
        <v>222</v>
      </c>
      <c r="B181" s="23"/>
      <c r="C181" s="23">
        <v>4122</v>
      </c>
      <c r="D181" s="23" t="s">
        <v>132</v>
      </c>
      <c r="E181" s="28">
        <v>0</v>
      </c>
      <c r="F181" s="29">
        <v>0</v>
      </c>
      <c r="G181" s="30"/>
      <c r="H181" s="24" t="e">
        <f t="shared" si="5"/>
        <v>#DIV/0!</v>
      </c>
    </row>
    <row r="182" spans="1:8" ht="15">
      <c r="A182" s="23"/>
      <c r="B182" s="23">
        <v>2219</v>
      </c>
      <c r="C182" s="23">
        <v>2329</v>
      </c>
      <c r="D182" s="23" t="s">
        <v>133</v>
      </c>
      <c r="E182" s="24">
        <v>4300</v>
      </c>
      <c r="F182" s="25">
        <v>4300</v>
      </c>
      <c r="G182" s="26">
        <v>1371.5</v>
      </c>
      <c r="H182" s="24">
        <f t="shared" si="5"/>
        <v>31.895348837209305</v>
      </c>
    </row>
    <row r="183" spans="1:8" ht="15">
      <c r="A183" s="23"/>
      <c r="B183" s="23">
        <v>2299</v>
      </c>
      <c r="C183" s="23">
        <v>2212</v>
      </c>
      <c r="D183" s="23" t="s">
        <v>134</v>
      </c>
      <c r="E183" s="24">
        <v>2800</v>
      </c>
      <c r="F183" s="25">
        <v>2800</v>
      </c>
      <c r="G183" s="26">
        <v>721</v>
      </c>
      <c r="H183" s="24">
        <f t="shared" si="5"/>
        <v>25.75</v>
      </c>
    </row>
    <row r="184" spans="1:8" ht="15">
      <c r="A184" s="23"/>
      <c r="B184" s="23">
        <v>2299</v>
      </c>
      <c r="C184" s="23">
        <v>2324</v>
      </c>
      <c r="D184" s="23" t="s">
        <v>135</v>
      </c>
      <c r="E184" s="24">
        <v>0</v>
      </c>
      <c r="F184" s="25">
        <v>0</v>
      </c>
      <c r="G184" s="26">
        <v>2</v>
      </c>
      <c r="H184" s="24" t="e">
        <f t="shared" si="5"/>
        <v>#DIV/0!</v>
      </c>
    </row>
    <row r="185" spans="1:8" ht="15">
      <c r="A185" s="27"/>
      <c r="B185" s="27">
        <v>6171</v>
      </c>
      <c r="C185" s="27">
        <v>2324</v>
      </c>
      <c r="D185" s="27" t="s">
        <v>135</v>
      </c>
      <c r="E185" s="28">
        <v>200</v>
      </c>
      <c r="F185" s="29">
        <v>200</v>
      </c>
      <c r="G185" s="30">
        <v>65.2</v>
      </c>
      <c r="H185" s="24">
        <f t="shared" si="5"/>
        <v>32.6</v>
      </c>
    </row>
    <row r="186" spans="1:8" ht="15">
      <c r="A186" s="27"/>
      <c r="B186" s="27">
        <v>6171</v>
      </c>
      <c r="C186" s="27">
        <v>2329</v>
      </c>
      <c r="D186" s="27" t="s">
        <v>136</v>
      </c>
      <c r="E186" s="31">
        <v>0</v>
      </c>
      <c r="F186" s="32">
        <v>0</v>
      </c>
      <c r="G186" s="30">
        <v>4</v>
      </c>
      <c r="H186" s="24" t="e">
        <f t="shared" si="5"/>
        <v>#DIV/0!</v>
      </c>
    </row>
    <row r="187" spans="1:8" ht="15.75" thickBot="1">
      <c r="A187" s="76"/>
      <c r="B187" s="76"/>
      <c r="C187" s="76"/>
      <c r="D187" s="76"/>
      <c r="E187" s="77"/>
      <c r="F187" s="78"/>
      <c r="G187" s="79"/>
      <c r="H187" s="77"/>
    </row>
    <row r="188" spans="1:8" s="42" customFormat="1" ht="21.75" customHeight="1" thickBot="1" thickTop="1">
      <c r="A188" s="81"/>
      <c r="B188" s="81"/>
      <c r="C188" s="81"/>
      <c r="D188" s="82" t="s">
        <v>137</v>
      </c>
      <c r="E188" s="83">
        <f>SUM(E177:E187)</f>
        <v>15050</v>
      </c>
      <c r="F188" s="84">
        <f>SUM(F177:F187)</f>
        <v>15050</v>
      </c>
      <c r="G188" s="85">
        <f>SUM(G177:G187)</f>
        <v>3989.8999999999996</v>
      </c>
      <c r="H188" s="39">
        <f>(G188/F188)*100</f>
        <v>26.5109634551495</v>
      </c>
    </row>
    <row r="189" spans="1:8" ht="15" customHeight="1">
      <c r="A189" s="61"/>
      <c r="B189" s="61"/>
      <c r="C189" s="61"/>
      <c r="D189" s="7"/>
      <c r="E189" s="62"/>
      <c r="F189" s="62"/>
      <c r="G189" s="62"/>
      <c r="H189" s="62"/>
    </row>
    <row r="190" spans="1:8" ht="15" customHeight="1" hidden="1">
      <c r="A190" s="61"/>
      <c r="B190" s="61"/>
      <c r="C190" s="61"/>
      <c r="D190" s="7"/>
      <c r="E190" s="62"/>
      <c r="F190" s="62"/>
      <c r="G190" s="62"/>
      <c r="H190" s="62"/>
    </row>
    <row r="191" spans="1:8" ht="15" customHeight="1">
      <c r="A191" s="61"/>
      <c r="B191" s="61"/>
      <c r="C191" s="61"/>
      <c r="D191" s="7"/>
      <c r="E191" s="62"/>
      <c r="F191" s="62"/>
      <c r="G191" s="62"/>
      <c r="H191" s="62"/>
    </row>
    <row r="192" spans="1:8" ht="15" customHeight="1" thickBot="1">
      <c r="A192" s="61"/>
      <c r="B192" s="61"/>
      <c r="C192" s="61"/>
      <c r="D192" s="7"/>
      <c r="E192" s="62"/>
      <c r="F192" s="62"/>
      <c r="G192" s="62"/>
      <c r="H192" s="62"/>
    </row>
    <row r="193" spans="1:8" ht="15.75">
      <c r="A193" s="11" t="s">
        <v>2</v>
      </c>
      <c r="B193" s="11" t="s">
        <v>3</v>
      </c>
      <c r="C193" s="11" t="s">
        <v>4</v>
      </c>
      <c r="D193" s="12" t="s">
        <v>5</v>
      </c>
      <c r="E193" s="13" t="s">
        <v>6</v>
      </c>
      <c r="F193" s="13" t="s">
        <v>6</v>
      </c>
      <c r="G193" s="13" t="s">
        <v>7</v>
      </c>
      <c r="H193" s="13" t="s">
        <v>8</v>
      </c>
    </row>
    <row r="194" spans="1:8" ht="15.75" customHeight="1" thickBot="1">
      <c r="A194" s="14"/>
      <c r="B194" s="14"/>
      <c r="C194" s="14"/>
      <c r="D194" s="15"/>
      <c r="E194" s="16" t="s">
        <v>9</v>
      </c>
      <c r="F194" s="16" t="s">
        <v>10</v>
      </c>
      <c r="G194" s="17" t="s">
        <v>11</v>
      </c>
      <c r="H194" s="16" t="s">
        <v>12</v>
      </c>
    </row>
    <row r="195" spans="1:8" ht="16.5" customHeight="1" thickTop="1">
      <c r="A195" s="18">
        <v>90</v>
      </c>
      <c r="B195" s="18"/>
      <c r="C195" s="18"/>
      <c r="D195" s="19" t="s">
        <v>138</v>
      </c>
      <c r="E195" s="20"/>
      <c r="F195" s="21"/>
      <c r="G195" s="22"/>
      <c r="H195" s="20"/>
    </row>
    <row r="196" spans="1:8" ht="15.75">
      <c r="A196" s="18"/>
      <c r="B196" s="18"/>
      <c r="C196" s="18"/>
      <c r="D196" s="19"/>
      <c r="E196" s="20"/>
      <c r="F196" s="21"/>
      <c r="G196" s="22"/>
      <c r="H196" s="20"/>
    </row>
    <row r="197" spans="1:8" ht="15">
      <c r="A197" s="33"/>
      <c r="B197" s="33"/>
      <c r="C197" s="33">
        <v>4121</v>
      </c>
      <c r="D197" s="33" t="s">
        <v>139</v>
      </c>
      <c r="E197" s="87">
        <v>300</v>
      </c>
      <c r="F197" s="88">
        <v>300</v>
      </c>
      <c r="G197" s="89">
        <v>75</v>
      </c>
      <c r="H197" s="24">
        <f aca="true" t="shared" si="6" ref="H197:H202">(G197/F197)*100</f>
        <v>25</v>
      </c>
    </row>
    <row r="198" spans="1:8" ht="15">
      <c r="A198" s="23"/>
      <c r="B198" s="23">
        <v>5311</v>
      </c>
      <c r="C198" s="23">
        <v>2111</v>
      </c>
      <c r="D198" s="23" t="s">
        <v>35</v>
      </c>
      <c r="E198" s="90">
        <v>650</v>
      </c>
      <c r="F198" s="91">
        <v>650</v>
      </c>
      <c r="G198" s="92">
        <v>39.8</v>
      </c>
      <c r="H198" s="24">
        <f t="shared" si="6"/>
        <v>6.123076923076923</v>
      </c>
    </row>
    <row r="199" spans="1:8" ht="15">
      <c r="A199" s="23"/>
      <c r="B199" s="23">
        <v>5311</v>
      </c>
      <c r="C199" s="23">
        <v>2212</v>
      </c>
      <c r="D199" s="23" t="s">
        <v>140</v>
      </c>
      <c r="E199" s="93">
        <v>1200</v>
      </c>
      <c r="F199" s="94">
        <v>1200</v>
      </c>
      <c r="G199" s="95">
        <v>331.2</v>
      </c>
      <c r="H199" s="24">
        <f t="shared" si="6"/>
        <v>27.599999999999998</v>
      </c>
    </row>
    <row r="200" spans="1:8" ht="15" hidden="1">
      <c r="A200" s="27"/>
      <c r="B200" s="27">
        <v>5311</v>
      </c>
      <c r="C200" s="27">
        <v>2310</v>
      </c>
      <c r="D200" s="27" t="s">
        <v>141</v>
      </c>
      <c r="E200" s="28">
        <v>0</v>
      </c>
      <c r="F200" s="29">
        <v>0</v>
      </c>
      <c r="G200" s="30"/>
      <c r="H200" s="24" t="e">
        <f t="shared" si="6"/>
        <v>#DIV/0!</v>
      </c>
    </row>
    <row r="201" spans="1:8" ht="15">
      <c r="A201" s="23"/>
      <c r="B201" s="23">
        <v>5311</v>
      </c>
      <c r="C201" s="23">
        <v>2324</v>
      </c>
      <c r="D201" s="23" t="s">
        <v>142</v>
      </c>
      <c r="E201" s="24">
        <v>0</v>
      </c>
      <c r="F201" s="25">
        <v>0</v>
      </c>
      <c r="G201" s="26">
        <v>7.9</v>
      </c>
      <c r="H201" s="24" t="e">
        <f t="shared" si="6"/>
        <v>#DIV/0!</v>
      </c>
    </row>
    <row r="202" spans="1:8" ht="15">
      <c r="A202" s="27"/>
      <c r="B202" s="27">
        <v>5311</v>
      </c>
      <c r="C202" s="27">
        <v>2310</v>
      </c>
      <c r="D202" s="27" t="s">
        <v>143</v>
      </c>
      <c r="E202" s="28">
        <v>0</v>
      </c>
      <c r="F202" s="29">
        <v>0</v>
      </c>
      <c r="G202" s="30">
        <v>12</v>
      </c>
      <c r="H202" s="24" t="e">
        <f t="shared" si="6"/>
        <v>#DIV/0!</v>
      </c>
    </row>
    <row r="203" spans="1:8" ht="15" hidden="1">
      <c r="A203" s="27"/>
      <c r="B203" s="27">
        <v>6409</v>
      </c>
      <c r="C203" s="27">
        <v>2328</v>
      </c>
      <c r="D203" s="27" t="s">
        <v>144</v>
      </c>
      <c r="E203" s="28">
        <v>0</v>
      </c>
      <c r="F203" s="29">
        <v>0</v>
      </c>
      <c r="G203" s="30">
        <v>0</v>
      </c>
      <c r="H203" s="24" t="e">
        <f>(#REF!/F203)*100</f>
        <v>#REF!</v>
      </c>
    </row>
    <row r="204" spans="1:8" ht="15.75" thickBot="1">
      <c r="A204" s="76"/>
      <c r="B204" s="76"/>
      <c r="C204" s="76"/>
      <c r="D204" s="76"/>
      <c r="E204" s="77"/>
      <c r="F204" s="78"/>
      <c r="G204" s="79"/>
      <c r="H204" s="77"/>
    </row>
    <row r="205" spans="1:8" s="42" customFormat="1" ht="21.75" customHeight="1" thickBot="1" thickTop="1">
      <c r="A205" s="81"/>
      <c r="B205" s="81"/>
      <c r="C205" s="81"/>
      <c r="D205" s="82" t="s">
        <v>145</v>
      </c>
      <c r="E205" s="83">
        <f>SUM(E197:E204)</f>
        <v>2150</v>
      </c>
      <c r="F205" s="84">
        <f>SUM(F197:F204)</f>
        <v>2150</v>
      </c>
      <c r="G205" s="85">
        <f>SUM(G197:G204)</f>
        <v>465.9</v>
      </c>
      <c r="H205" s="39">
        <f>(G205/F205)*100</f>
        <v>21.66976744186046</v>
      </c>
    </row>
    <row r="206" spans="1:8" ht="15" customHeight="1">
      <c r="A206" s="61"/>
      <c r="B206" s="61"/>
      <c r="C206" s="61"/>
      <c r="D206" s="7"/>
      <c r="E206" s="62"/>
      <c r="F206" s="62"/>
      <c r="G206" s="62"/>
      <c r="H206" s="62"/>
    </row>
    <row r="207" spans="1:8" ht="15" customHeight="1" hidden="1">
      <c r="A207" s="61"/>
      <c r="B207" s="61"/>
      <c r="C207" s="61"/>
      <c r="D207" s="7"/>
      <c r="E207" s="62"/>
      <c r="F207" s="62"/>
      <c r="G207" s="62"/>
      <c r="H207" s="62"/>
    </row>
    <row r="208" spans="1:8" ht="15" customHeight="1" hidden="1">
      <c r="A208" s="61"/>
      <c r="B208" s="61"/>
      <c r="C208" s="61"/>
      <c r="D208" s="7"/>
      <c r="E208" s="62"/>
      <c r="F208" s="62"/>
      <c r="G208" s="62"/>
      <c r="H208" s="62"/>
    </row>
    <row r="209" spans="1:8" ht="15" customHeight="1" hidden="1">
      <c r="A209" s="61"/>
      <c r="B209" s="61"/>
      <c r="C209" s="61"/>
      <c r="D209" s="7"/>
      <c r="E209" s="62"/>
      <c r="F209" s="62"/>
      <c r="G209" s="62"/>
      <c r="H209" s="62"/>
    </row>
    <row r="210" spans="1:8" ht="15" customHeight="1" hidden="1">
      <c r="A210" s="61"/>
      <c r="B210" s="61"/>
      <c r="C210" s="61"/>
      <c r="D210" s="7"/>
      <c r="E210" s="62"/>
      <c r="F210" s="62"/>
      <c r="G210" s="62"/>
      <c r="H210" s="62"/>
    </row>
    <row r="211" spans="1:8" ht="15" customHeight="1" hidden="1">
      <c r="A211" s="61"/>
      <c r="B211" s="61"/>
      <c r="C211" s="61"/>
      <c r="D211" s="7"/>
      <c r="E211" s="62"/>
      <c r="F211" s="62"/>
      <c r="G211" s="62"/>
      <c r="H211" s="62"/>
    </row>
    <row r="212" spans="1:8" ht="15" customHeight="1" hidden="1">
      <c r="A212" s="61"/>
      <c r="B212" s="61"/>
      <c r="C212" s="61"/>
      <c r="D212" s="7"/>
      <c r="E212" s="62"/>
      <c r="F212" s="62"/>
      <c r="G212" s="62"/>
      <c r="H212" s="62"/>
    </row>
    <row r="213" spans="1:8" ht="15" customHeight="1">
      <c r="A213" s="61"/>
      <c r="B213" s="61"/>
      <c r="C213" s="61"/>
      <c r="D213" s="7"/>
      <c r="E213" s="62"/>
      <c r="F213" s="62"/>
      <c r="G213" s="3"/>
      <c r="H213" s="3"/>
    </row>
    <row r="214" spans="1:8" ht="15" customHeight="1" thickBot="1">
      <c r="A214" s="61"/>
      <c r="B214" s="61"/>
      <c r="C214" s="61"/>
      <c r="D214" s="7"/>
      <c r="E214" s="62"/>
      <c r="F214" s="62"/>
      <c r="G214" s="62"/>
      <c r="H214" s="62"/>
    </row>
    <row r="215" spans="1:8" ht="15.75">
      <c r="A215" s="11" t="s">
        <v>2</v>
      </c>
      <c r="B215" s="11" t="s">
        <v>3</v>
      </c>
      <c r="C215" s="11" t="s">
        <v>4</v>
      </c>
      <c r="D215" s="12" t="s">
        <v>5</v>
      </c>
      <c r="E215" s="13" t="s">
        <v>6</v>
      </c>
      <c r="F215" s="13" t="s">
        <v>6</v>
      </c>
      <c r="G215" s="13" t="s">
        <v>7</v>
      </c>
      <c r="H215" s="13" t="s">
        <v>8</v>
      </c>
    </row>
    <row r="216" spans="1:8" ht="15.75" customHeight="1" thickBot="1">
      <c r="A216" s="14"/>
      <c r="B216" s="14"/>
      <c r="C216" s="14"/>
      <c r="D216" s="15"/>
      <c r="E216" s="16" t="s">
        <v>9</v>
      </c>
      <c r="F216" s="16" t="s">
        <v>10</v>
      </c>
      <c r="G216" s="17" t="s">
        <v>11</v>
      </c>
      <c r="H216" s="16" t="s">
        <v>12</v>
      </c>
    </row>
    <row r="217" spans="1:8" ht="15.75" customHeight="1" thickTop="1">
      <c r="A217" s="18">
        <v>100</v>
      </c>
      <c r="B217" s="18"/>
      <c r="C217" s="18"/>
      <c r="D217" s="174" t="s">
        <v>370</v>
      </c>
      <c r="E217" s="20"/>
      <c r="F217" s="21"/>
      <c r="G217" s="22"/>
      <c r="H217" s="20"/>
    </row>
    <row r="218" spans="1:8" ht="15">
      <c r="A218" s="23"/>
      <c r="B218" s="23"/>
      <c r="C218" s="23"/>
      <c r="D218" s="23"/>
      <c r="E218" s="58"/>
      <c r="F218" s="25"/>
      <c r="G218" s="26"/>
      <c r="H218" s="58"/>
    </row>
    <row r="219" spans="1:8" ht="15">
      <c r="A219" s="23"/>
      <c r="B219" s="23"/>
      <c r="C219" s="23">
        <v>1361</v>
      </c>
      <c r="D219" s="23" t="s">
        <v>15</v>
      </c>
      <c r="E219" s="58">
        <v>1000</v>
      </c>
      <c r="F219" s="25">
        <v>1000</v>
      </c>
      <c r="G219" s="26">
        <v>341.4</v>
      </c>
      <c r="H219" s="24">
        <f>(G219/F219)*100</f>
        <v>34.14</v>
      </c>
    </row>
    <row r="220" spans="1:8" ht="15.75" hidden="1">
      <c r="A220" s="67"/>
      <c r="B220" s="67"/>
      <c r="C220" s="23">
        <v>4216</v>
      </c>
      <c r="D220" s="23" t="s">
        <v>146</v>
      </c>
      <c r="E220" s="24"/>
      <c r="F220" s="25"/>
      <c r="G220" s="26"/>
      <c r="H220" s="24" t="e">
        <f>(G220/F220)*100</f>
        <v>#DIV/0!</v>
      </c>
    </row>
    <row r="221" spans="1:8" ht="15">
      <c r="A221" s="23"/>
      <c r="B221" s="23">
        <v>2169</v>
      </c>
      <c r="C221" s="23">
        <v>2212</v>
      </c>
      <c r="D221" s="23" t="s">
        <v>140</v>
      </c>
      <c r="E221" s="58">
        <v>500</v>
      </c>
      <c r="F221" s="25">
        <v>500</v>
      </c>
      <c r="G221" s="26">
        <v>84.1</v>
      </c>
      <c r="H221" s="24">
        <f>(G221/F221)*100</f>
        <v>16.82</v>
      </c>
    </row>
    <row r="222" spans="1:8" ht="15" hidden="1">
      <c r="A222" s="27"/>
      <c r="B222" s="27">
        <v>3635</v>
      </c>
      <c r="C222" s="27">
        <v>3122</v>
      </c>
      <c r="D222" s="23" t="s">
        <v>147</v>
      </c>
      <c r="E222" s="58">
        <v>0</v>
      </c>
      <c r="F222" s="25">
        <v>0</v>
      </c>
      <c r="G222" s="26"/>
      <c r="H222" s="24" t="e">
        <f>(G222/F222)*100</f>
        <v>#DIV/0!</v>
      </c>
    </row>
    <row r="223" spans="1:8" ht="15">
      <c r="A223" s="27"/>
      <c r="B223" s="27">
        <v>6171</v>
      </c>
      <c r="C223" s="27">
        <v>2324</v>
      </c>
      <c r="D223" s="23" t="s">
        <v>148</v>
      </c>
      <c r="E223" s="96">
        <v>40</v>
      </c>
      <c r="F223" s="35">
        <v>40</v>
      </c>
      <c r="G223" s="36">
        <v>10</v>
      </c>
      <c r="H223" s="24">
        <f>(G223/F223)*100</f>
        <v>25</v>
      </c>
    </row>
    <row r="224" spans="1:8" ht="15" customHeight="1" thickBot="1">
      <c r="A224" s="76"/>
      <c r="B224" s="76"/>
      <c r="C224" s="76"/>
      <c r="D224" s="76"/>
      <c r="E224" s="77"/>
      <c r="F224" s="78"/>
      <c r="G224" s="79"/>
      <c r="H224" s="77"/>
    </row>
    <row r="225" spans="1:8" s="42" customFormat="1" ht="21.75" customHeight="1" thickBot="1" thickTop="1">
      <c r="A225" s="81"/>
      <c r="B225" s="81"/>
      <c r="C225" s="81"/>
      <c r="D225" s="82" t="s">
        <v>149</v>
      </c>
      <c r="E225" s="83">
        <f>SUM(E217:E223)</f>
        <v>1540</v>
      </c>
      <c r="F225" s="84">
        <f>SUM(F217:F223)</f>
        <v>1540</v>
      </c>
      <c r="G225" s="85">
        <f>SUM(G217:G223)</f>
        <v>435.5</v>
      </c>
      <c r="H225" s="39">
        <f>(G225/F225)*100</f>
        <v>28.279220779220783</v>
      </c>
    </row>
    <row r="226" spans="1:8" ht="15" customHeight="1">
      <c r="A226" s="61"/>
      <c r="B226" s="61"/>
      <c r="C226" s="61"/>
      <c r="D226" s="7"/>
      <c r="E226" s="62"/>
      <c r="F226" s="62"/>
      <c r="G226" s="62"/>
      <c r="H226" s="62"/>
    </row>
    <row r="227" spans="1:8" ht="15" customHeight="1">
      <c r="A227" s="61"/>
      <c r="B227" s="61"/>
      <c r="C227" s="61"/>
      <c r="D227" s="7"/>
      <c r="E227" s="62"/>
      <c r="F227" s="62"/>
      <c r="G227" s="62"/>
      <c r="H227" s="62"/>
    </row>
    <row r="228" spans="1:8" ht="15" customHeight="1">
      <c r="A228" s="61"/>
      <c r="B228" s="61"/>
      <c r="C228" s="61"/>
      <c r="D228" s="7"/>
      <c r="E228" s="62"/>
      <c r="F228" s="62"/>
      <c r="G228" s="62"/>
      <c r="H228" s="62"/>
    </row>
    <row r="229" spans="1:8" ht="15" customHeight="1" thickBot="1">
      <c r="A229" s="61"/>
      <c r="B229" s="61"/>
      <c r="C229" s="61"/>
      <c r="D229" s="7"/>
      <c r="E229" s="62"/>
      <c r="F229" s="62"/>
      <c r="G229" s="62"/>
      <c r="H229" s="62"/>
    </row>
    <row r="230" spans="1:8" ht="15.75">
      <c r="A230" s="11" t="s">
        <v>2</v>
      </c>
      <c r="B230" s="11" t="s">
        <v>3</v>
      </c>
      <c r="C230" s="11" t="s">
        <v>4</v>
      </c>
      <c r="D230" s="12" t="s">
        <v>5</v>
      </c>
      <c r="E230" s="13" t="s">
        <v>6</v>
      </c>
      <c r="F230" s="13" t="s">
        <v>6</v>
      </c>
      <c r="G230" s="13" t="s">
        <v>7</v>
      </c>
      <c r="H230" s="13" t="s">
        <v>8</v>
      </c>
    </row>
    <row r="231" spans="1:8" ht="15.75" customHeight="1" thickBot="1">
      <c r="A231" s="14"/>
      <c r="B231" s="14"/>
      <c r="C231" s="14"/>
      <c r="D231" s="15"/>
      <c r="E231" s="16" t="s">
        <v>9</v>
      </c>
      <c r="F231" s="16" t="s">
        <v>10</v>
      </c>
      <c r="G231" s="17" t="s">
        <v>11</v>
      </c>
      <c r="H231" s="16" t="s">
        <v>12</v>
      </c>
    </row>
    <row r="232" spans="1:8" ht="15.75" customHeight="1" thickTop="1">
      <c r="A232" s="97">
        <v>110</v>
      </c>
      <c r="B232" s="67"/>
      <c r="C232" s="67"/>
      <c r="D232" s="67" t="s">
        <v>150</v>
      </c>
      <c r="E232" s="20"/>
      <c r="F232" s="21"/>
      <c r="G232" s="22"/>
      <c r="H232" s="20"/>
    </row>
    <row r="233" spans="1:8" ht="15.75">
      <c r="A233" s="97"/>
      <c r="B233" s="67"/>
      <c r="C233" s="67"/>
      <c r="D233" s="67"/>
      <c r="E233" s="20"/>
      <c r="F233" s="21"/>
      <c r="G233" s="22"/>
      <c r="H233" s="20"/>
    </row>
    <row r="234" spans="1:8" ht="15">
      <c r="A234" s="23"/>
      <c r="B234" s="23"/>
      <c r="C234" s="23">
        <v>1111</v>
      </c>
      <c r="D234" s="23" t="s">
        <v>151</v>
      </c>
      <c r="E234" s="74">
        <v>41500</v>
      </c>
      <c r="F234" s="72">
        <v>41500</v>
      </c>
      <c r="G234" s="73">
        <v>13928.1</v>
      </c>
      <c r="H234" s="24">
        <f aca="true" t="shared" si="7" ref="H234:H259">(G234/F234)*100</f>
        <v>33.56168674698795</v>
      </c>
    </row>
    <row r="235" spans="1:8" ht="15">
      <c r="A235" s="23"/>
      <c r="B235" s="23"/>
      <c r="C235" s="23">
        <v>1112</v>
      </c>
      <c r="D235" s="23" t="s">
        <v>152</v>
      </c>
      <c r="E235" s="68">
        <v>9800</v>
      </c>
      <c r="F235" s="69">
        <v>9800</v>
      </c>
      <c r="G235" s="70">
        <v>3244</v>
      </c>
      <c r="H235" s="24">
        <f t="shared" si="7"/>
        <v>33.10204081632653</v>
      </c>
    </row>
    <row r="236" spans="1:8" ht="15">
      <c r="A236" s="23"/>
      <c r="B236" s="23"/>
      <c r="C236" s="23">
        <v>1113</v>
      </c>
      <c r="D236" s="23" t="s">
        <v>153</v>
      </c>
      <c r="E236" s="68">
        <v>4500</v>
      </c>
      <c r="F236" s="69">
        <v>4500</v>
      </c>
      <c r="G236" s="70">
        <v>1443.1</v>
      </c>
      <c r="H236" s="24">
        <f t="shared" si="7"/>
        <v>32.068888888888885</v>
      </c>
    </row>
    <row r="237" spans="1:8" ht="15">
      <c r="A237" s="23"/>
      <c r="B237" s="23"/>
      <c r="C237" s="23">
        <v>1121</v>
      </c>
      <c r="D237" s="23" t="s">
        <v>154</v>
      </c>
      <c r="E237" s="68">
        <v>42500</v>
      </c>
      <c r="F237" s="69">
        <v>42500</v>
      </c>
      <c r="G237" s="73">
        <v>15525.1</v>
      </c>
      <c r="H237" s="24">
        <f t="shared" si="7"/>
        <v>36.52964705882353</v>
      </c>
    </row>
    <row r="238" spans="1:8" ht="15">
      <c r="A238" s="23"/>
      <c r="B238" s="23"/>
      <c r="C238" s="23">
        <v>1122</v>
      </c>
      <c r="D238" s="23" t="s">
        <v>155</v>
      </c>
      <c r="E238" s="74">
        <v>10000</v>
      </c>
      <c r="F238" s="72">
        <v>10000</v>
      </c>
      <c r="G238" s="73">
        <v>8042.5</v>
      </c>
      <c r="H238" s="24">
        <f t="shared" si="7"/>
        <v>80.425</v>
      </c>
    </row>
    <row r="239" spans="1:8" ht="15">
      <c r="A239" s="23"/>
      <c r="B239" s="23"/>
      <c r="C239" s="23">
        <v>1211</v>
      </c>
      <c r="D239" s="23" t="s">
        <v>156</v>
      </c>
      <c r="E239" s="74">
        <v>98500</v>
      </c>
      <c r="F239" s="72">
        <v>98500</v>
      </c>
      <c r="G239" s="73">
        <v>23030.2</v>
      </c>
      <c r="H239" s="24">
        <f t="shared" si="7"/>
        <v>23.380913705583755</v>
      </c>
    </row>
    <row r="240" spans="1:8" ht="15">
      <c r="A240" s="23"/>
      <c r="B240" s="23"/>
      <c r="C240" s="23">
        <v>1340</v>
      </c>
      <c r="D240" s="23" t="s">
        <v>157</v>
      </c>
      <c r="E240" s="74">
        <v>10300</v>
      </c>
      <c r="F240" s="72">
        <v>10300</v>
      </c>
      <c r="G240" s="98">
        <v>2917.4</v>
      </c>
      <c r="H240" s="24">
        <f t="shared" si="7"/>
        <v>28.324271844660192</v>
      </c>
    </row>
    <row r="241" spans="1:8" ht="15">
      <c r="A241" s="23"/>
      <c r="B241" s="23"/>
      <c r="C241" s="23">
        <v>1341</v>
      </c>
      <c r="D241" s="23" t="s">
        <v>158</v>
      </c>
      <c r="E241" s="99">
        <v>950</v>
      </c>
      <c r="F241" s="100">
        <v>950</v>
      </c>
      <c r="G241" s="98">
        <v>572.7</v>
      </c>
      <c r="H241" s="24">
        <f t="shared" si="7"/>
        <v>60.284210526315796</v>
      </c>
    </row>
    <row r="242" spans="1:8" ht="15" customHeight="1">
      <c r="A242" s="66"/>
      <c r="B242" s="67"/>
      <c r="C242" s="101">
        <v>1342</v>
      </c>
      <c r="D242" s="101" t="s">
        <v>159</v>
      </c>
      <c r="E242" s="102">
        <v>50</v>
      </c>
      <c r="F242" s="21">
        <v>50</v>
      </c>
      <c r="G242" s="22">
        <v>19.8</v>
      </c>
      <c r="H242" s="24">
        <f t="shared" si="7"/>
        <v>39.6</v>
      </c>
    </row>
    <row r="243" spans="1:8" ht="15">
      <c r="A243" s="103"/>
      <c r="B243" s="101"/>
      <c r="C243" s="101">
        <v>1343</v>
      </c>
      <c r="D243" s="101" t="s">
        <v>160</v>
      </c>
      <c r="E243" s="102">
        <v>900</v>
      </c>
      <c r="F243" s="21">
        <v>900</v>
      </c>
      <c r="G243" s="22">
        <v>433.4</v>
      </c>
      <c r="H243" s="24">
        <f t="shared" si="7"/>
        <v>48.15555555555555</v>
      </c>
    </row>
    <row r="244" spans="1:8" ht="15">
      <c r="A244" s="57"/>
      <c r="B244" s="23"/>
      <c r="C244" s="23">
        <v>1345</v>
      </c>
      <c r="D244" s="23" t="s">
        <v>161</v>
      </c>
      <c r="E244" s="104">
        <v>130</v>
      </c>
      <c r="F244" s="69">
        <v>130</v>
      </c>
      <c r="G244" s="70">
        <v>55.8</v>
      </c>
      <c r="H244" s="24">
        <f t="shared" si="7"/>
        <v>42.92307692307692</v>
      </c>
    </row>
    <row r="245" spans="1:8" ht="15">
      <c r="A245" s="23"/>
      <c r="B245" s="23"/>
      <c r="C245" s="23">
        <v>1347</v>
      </c>
      <c r="D245" s="23" t="s">
        <v>162</v>
      </c>
      <c r="E245" s="99">
        <v>6500</v>
      </c>
      <c r="F245" s="100">
        <v>6500</v>
      </c>
      <c r="G245" s="98">
        <v>232.5</v>
      </c>
      <c r="H245" s="24">
        <f t="shared" si="7"/>
        <v>3.5769230769230766</v>
      </c>
    </row>
    <row r="246" spans="1:8" ht="15" hidden="1">
      <c r="A246" s="23"/>
      <c r="B246" s="23"/>
      <c r="C246" s="23">
        <v>1349</v>
      </c>
      <c r="D246" s="23" t="s">
        <v>163</v>
      </c>
      <c r="E246" s="74"/>
      <c r="F246" s="72"/>
      <c r="G246" s="73"/>
      <c r="H246" s="24" t="e">
        <f t="shared" si="7"/>
        <v>#DIV/0!</v>
      </c>
    </row>
    <row r="247" spans="1:8" ht="15">
      <c r="A247" s="23"/>
      <c r="B247" s="23"/>
      <c r="C247" s="23">
        <v>1351</v>
      </c>
      <c r="D247" s="23" t="s">
        <v>164</v>
      </c>
      <c r="E247" s="74">
        <v>350</v>
      </c>
      <c r="F247" s="72">
        <v>350</v>
      </c>
      <c r="G247" s="73">
        <v>264.2</v>
      </c>
      <c r="H247" s="24">
        <f t="shared" si="7"/>
        <v>75.48571428571428</v>
      </c>
    </row>
    <row r="248" spans="1:8" ht="15">
      <c r="A248" s="23"/>
      <c r="B248" s="23"/>
      <c r="C248" s="23">
        <v>1361</v>
      </c>
      <c r="D248" s="23" t="s">
        <v>165</v>
      </c>
      <c r="E248" s="99">
        <v>500</v>
      </c>
      <c r="F248" s="100">
        <v>500</v>
      </c>
      <c r="G248" s="98">
        <v>-461.7</v>
      </c>
      <c r="H248" s="24">
        <f t="shared" si="7"/>
        <v>-92.34</v>
      </c>
    </row>
    <row r="249" spans="1:8" ht="15">
      <c r="A249" s="23"/>
      <c r="B249" s="23"/>
      <c r="C249" s="23">
        <v>1511</v>
      </c>
      <c r="D249" s="23" t="s">
        <v>166</v>
      </c>
      <c r="E249" s="24">
        <v>21900</v>
      </c>
      <c r="F249" s="25">
        <v>21900</v>
      </c>
      <c r="G249" s="26">
        <v>557.1</v>
      </c>
      <c r="H249" s="24">
        <f t="shared" si="7"/>
        <v>2.543835616438356</v>
      </c>
    </row>
    <row r="250" spans="1:8" ht="15" customHeight="1" hidden="1">
      <c r="A250" s="23"/>
      <c r="B250" s="23"/>
      <c r="C250" s="23">
        <v>2460</v>
      </c>
      <c r="D250" s="23" t="s">
        <v>167</v>
      </c>
      <c r="E250" s="24"/>
      <c r="F250" s="25"/>
      <c r="G250" s="26"/>
      <c r="H250" s="24" t="e">
        <f t="shared" si="7"/>
        <v>#DIV/0!</v>
      </c>
    </row>
    <row r="251" spans="1:8" ht="15">
      <c r="A251" s="23"/>
      <c r="B251" s="23"/>
      <c r="C251" s="23">
        <v>4112</v>
      </c>
      <c r="D251" s="23" t="s">
        <v>168</v>
      </c>
      <c r="E251" s="24">
        <v>37927.7</v>
      </c>
      <c r="F251" s="25">
        <v>37918.2</v>
      </c>
      <c r="G251" s="26">
        <v>9479.6</v>
      </c>
      <c r="H251" s="24">
        <f t="shared" si="7"/>
        <v>25.000131862799396</v>
      </c>
    </row>
    <row r="252" spans="1:8" ht="15" hidden="1">
      <c r="A252" s="23"/>
      <c r="B252" s="23">
        <v>6171</v>
      </c>
      <c r="C252" s="23">
        <v>2212</v>
      </c>
      <c r="D252" s="23" t="s">
        <v>169</v>
      </c>
      <c r="E252" s="24">
        <v>0</v>
      </c>
      <c r="F252" s="25">
        <v>0</v>
      </c>
      <c r="G252" s="26"/>
      <c r="H252" s="24" t="e">
        <f t="shared" si="7"/>
        <v>#DIV/0!</v>
      </c>
    </row>
    <row r="253" spans="1:8" ht="15">
      <c r="A253" s="23"/>
      <c r="B253" s="23"/>
      <c r="C253" s="23">
        <v>4132</v>
      </c>
      <c r="D253" s="23" t="s">
        <v>170</v>
      </c>
      <c r="E253" s="24">
        <v>0</v>
      </c>
      <c r="F253" s="25">
        <v>0</v>
      </c>
      <c r="G253" s="26">
        <v>0</v>
      </c>
      <c r="H253" s="24" t="e">
        <f t="shared" si="7"/>
        <v>#DIV/0!</v>
      </c>
    </row>
    <row r="254" spans="1:8" ht="15">
      <c r="A254" s="23"/>
      <c r="B254" s="23">
        <v>6171</v>
      </c>
      <c r="C254" s="23">
        <v>2328</v>
      </c>
      <c r="D254" s="23" t="s">
        <v>171</v>
      </c>
      <c r="E254" s="24">
        <v>0</v>
      </c>
      <c r="F254" s="25">
        <v>0</v>
      </c>
      <c r="G254" s="26">
        <v>0</v>
      </c>
      <c r="H254" s="24" t="e">
        <f t="shared" si="7"/>
        <v>#DIV/0!</v>
      </c>
    </row>
    <row r="255" spans="1:8" ht="15">
      <c r="A255" s="23"/>
      <c r="B255" s="23">
        <v>6310</v>
      </c>
      <c r="C255" s="23">
        <v>2141</v>
      </c>
      <c r="D255" s="23" t="s">
        <v>172</v>
      </c>
      <c r="E255" s="24">
        <v>300.3</v>
      </c>
      <c r="F255" s="25">
        <v>300.3</v>
      </c>
      <c r="G255" s="26">
        <v>179.2</v>
      </c>
      <c r="H255" s="24">
        <f t="shared" si="7"/>
        <v>59.673659673659664</v>
      </c>
    </row>
    <row r="256" spans="1:8" ht="15" hidden="1">
      <c r="A256" s="23"/>
      <c r="B256" s="23">
        <v>6310</v>
      </c>
      <c r="C256" s="23">
        <v>2142</v>
      </c>
      <c r="D256" s="23" t="s">
        <v>173</v>
      </c>
      <c r="E256" s="105"/>
      <c r="F256" s="106"/>
      <c r="G256" s="26"/>
      <c r="H256" s="24" t="e">
        <f t="shared" si="7"/>
        <v>#DIV/0!</v>
      </c>
    </row>
    <row r="257" spans="1:8" ht="15" hidden="1">
      <c r="A257" s="23"/>
      <c r="B257" s="23">
        <v>3611</v>
      </c>
      <c r="C257" s="23">
        <v>2210</v>
      </c>
      <c r="D257" s="23" t="s">
        <v>174</v>
      </c>
      <c r="E257" s="105"/>
      <c r="F257" s="106"/>
      <c r="G257" s="26"/>
      <c r="H257" s="24" t="e">
        <f t="shared" si="7"/>
        <v>#DIV/0!</v>
      </c>
    </row>
    <row r="258" spans="1:8" ht="15" hidden="1">
      <c r="A258" s="23"/>
      <c r="B258" s="23">
        <v>6399</v>
      </c>
      <c r="C258" s="23">
        <v>2329</v>
      </c>
      <c r="D258" s="23" t="s">
        <v>175</v>
      </c>
      <c r="E258" s="105"/>
      <c r="F258" s="106"/>
      <c r="G258" s="26"/>
      <c r="H258" s="24" t="e">
        <f t="shared" si="7"/>
        <v>#DIV/0!</v>
      </c>
    </row>
    <row r="259" spans="1:8" ht="15">
      <c r="A259" s="23"/>
      <c r="B259" s="23">
        <v>6409</v>
      </c>
      <c r="C259" s="23">
        <v>2328</v>
      </c>
      <c r="D259" s="23" t="s">
        <v>176</v>
      </c>
      <c r="E259" s="105">
        <v>0</v>
      </c>
      <c r="F259" s="106">
        <v>0</v>
      </c>
      <c r="G259" s="26">
        <v>2.5</v>
      </c>
      <c r="H259" s="24" t="e">
        <f t="shared" si="7"/>
        <v>#DIV/0!</v>
      </c>
    </row>
    <row r="260" spans="1:8" ht="15.75" customHeight="1" thickBot="1">
      <c r="A260" s="76"/>
      <c r="B260" s="76"/>
      <c r="C260" s="76"/>
      <c r="D260" s="76"/>
      <c r="E260" s="107"/>
      <c r="F260" s="108"/>
      <c r="G260" s="109"/>
      <c r="H260" s="107"/>
    </row>
    <row r="261" spans="1:8" s="42" customFormat="1" ht="21.75" customHeight="1" thickBot="1" thickTop="1">
      <c r="A261" s="81"/>
      <c r="B261" s="81"/>
      <c r="C261" s="81"/>
      <c r="D261" s="82" t="s">
        <v>177</v>
      </c>
      <c r="E261" s="83">
        <f>SUM(E234:E260)</f>
        <v>286608</v>
      </c>
      <c r="F261" s="84">
        <f>SUM(F234:F260)</f>
        <v>286598.5</v>
      </c>
      <c r="G261" s="85">
        <f>SUM(G234:G260)</f>
        <v>79465.5</v>
      </c>
      <c r="H261" s="39">
        <f>(G261/F261)*100</f>
        <v>27.727116506192463</v>
      </c>
    </row>
    <row r="262" spans="1:8" ht="15" customHeight="1">
      <c r="A262" s="61"/>
      <c r="B262" s="61"/>
      <c r="C262" s="61"/>
      <c r="D262" s="7"/>
      <c r="E262" s="62"/>
      <c r="F262" s="62"/>
      <c r="G262" s="62"/>
      <c r="H262" s="62"/>
    </row>
    <row r="263" spans="1:8" ht="15" customHeight="1">
      <c r="A263" s="61"/>
      <c r="B263" s="61"/>
      <c r="C263" s="61"/>
      <c r="D263" s="7"/>
      <c r="E263" s="62"/>
      <c r="F263" s="62"/>
      <c r="G263" s="62"/>
      <c r="H263" s="62"/>
    </row>
    <row r="264" spans="1:8" ht="15" customHeight="1">
      <c r="A264" s="61"/>
      <c r="B264" s="61"/>
      <c r="C264" s="61"/>
      <c r="D264" s="7"/>
      <c r="E264" s="62"/>
      <c r="F264" s="62"/>
      <c r="G264" s="62"/>
      <c r="H264" s="62"/>
    </row>
    <row r="265" spans="1:8" ht="15" customHeight="1">
      <c r="A265" s="61"/>
      <c r="B265" s="61"/>
      <c r="C265" s="61"/>
      <c r="D265" s="7"/>
      <c r="E265" s="62"/>
      <c r="F265" s="62"/>
      <c r="G265" s="62"/>
      <c r="H265" s="62"/>
    </row>
    <row r="266" spans="1:8" ht="15" customHeight="1">
      <c r="A266" s="61"/>
      <c r="B266" s="61"/>
      <c r="C266" s="61"/>
      <c r="D266" s="7"/>
      <c r="E266" s="62"/>
      <c r="F266" s="62"/>
      <c r="G266" s="62"/>
      <c r="H266" s="62"/>
    </row>
    <row r="267" spans="1:8" ht="15">
      <c r="A267" s="42"/>
      <c r="B267" s="61"/>
      <c r="C267" s="61"/>
      <c r="D267" s="61"/>
      <c r="E267" s="110"/>
      <c r="F267" s="110"/>
      <c r="G267" s="110"/>
      <c r="H267" s="110"/>
    </row>
    <row r="268" spans="1:8" ht="15">
      <c r="A268" s="42"/>
      <c r="B268" s="61"/>
      <c r="C268" s="61"/>
      <c r="D268" s="61"/>
      <c r="E268" s="110"/>
      <c r="F268" s="110"/>
      <c r="G268" s="110"/>
      <c r="H268" s="110"/>
    </row>
    <row r="269" spans="1:8" ht="15" customHeight="1" thickBot="1">
      <c r="A269" s="42"/>
      <c r="B269" s="61"/>
      <c r="C269" s="61"/>
      <c r="D269" s="61"/>
      <c r="E269" s="110"/>
      <c r="F269" s="110"/>
      <c r="G269" s="110"/>
      <c r="H269" s="110"/>
    </row>
    <row r="270" spans="1:8" ht="15.75">
      <c r="A270" s="11" t="s">
        <v>2</v>
      </c>
      <c r="B270" s="11" t="s">
        <v>3</v>
      </c>
      <c r="C270" s="11" t="s">
        <v>4</v>
      </c>
      <c r="D270" s="12" t="s">
        <v>5</v>
      </c>
      <c r="E270" s="13" t="s">
        <v>6</v>
      </c>
      <c r="F270" s="13" t="s">
        <v>6</v>
      </c>
      <c r="G270" s="13" t="s">
        <v>7</v>
      </c>
      <c r="H270" s="13" t="s">
        <v>8</v>
      </c>
    </row>
    <row r="271" spans="1:8" ht="15.75" customHeight="1" thickBot="1">
      <c r="A271" s="14"/>
      <c r="B271" s="14"/>
      <c r="C271" s="14"/>
      <c r="D271" s="15"/>
      <c r="E271" s="16" t="s">
        <v>9</v>
      </c>
      <c r="F271" s="16" t="s">
        <v>10</v>
      </c>
      <c r="G271" s="17" t="s">
        <v>11</v>
      </c>
      <c r="H271" s="16" t="s">
        <v>12</v>
      </c>
    </row>
    <row r="272" spans="1:8" ht="16.5" customHeight="1" thickTop="1">
      <c r="A272" s="18">
        <v>120</v>
      </c>
      <c r="B272" s="18"/>
      <c r="C272" s="18"/>
      <c r="D272" s="111" t="s">
        <v>394</v>
      </c>
      <c r="E272" s="20"/>
      <c r="F272" s="21"/>
      <c r="G272" s="22"/>
      <c r="H272" s="20"/>
    </row>
    <row r="273" spans="1:8" ht="15.75">
      <c r="A273" s="67"/>
      <c r="B273" s="67"/>
      <c r="C273" s="67"/>
      <c r="D273" s="67"/>
      <c r="E273" s="24"/>
      <c r="F273" s="25"/>
      <c r="G273" s="26"/>
      <c r="H273" s="24"/>
    </row>
    <row r="274" spans="1:8" ht="15">
      <c r="A274" s="23"/>
      <c r="B274" s="23">
        <v>2219</v>
      </c>
      <c r="C274" s="23">
        <v>2133</v>
      </c>
      <c r="D274" s="23" t="s">
        <v>178</v>
      </c>
      <c r="E274" s="112">
        <v>100</v>
      </c>
      <c r="F274" s="113">
        <v>100</v>
      </c>
      <c r="G274" s="114">
        <v>48.8</v>
      </c>
      <c r="H274" s="24">
        <f aca="true" t="shared" si="8" ref="H274:H306">(G274/F274)*100</f>
        <v>48.8</v>
      </c>
    </row>
    <row r="275" spans="1:8" ht="15">
      <c r="A275" s="23"/>
      <c r="B275" s="23">
        <v>3612</v>
      </c>
      <c r="C275" s="23">
        <v>2111</v>
      </c>
      <c r="D275" s="23" t="s">
        <v>179</v>
      </c>
      <c r="E275" s="112">
        <v>4000</v>
      </c>
      <c r="F275" s="113">
        <v>4000</v>
      </c>
      <c r="G275" s="114">
        <v>1161</v>
      </c>
      <c r="H275" s="24">
        <f t="shared" si="8"/>
        <v>29.025000000000002</v>
      </c>
    </row>
    <row r="276" spans="1:8" ht="15">
      <c r="A276" s="23"/>
      <c r="B276" s="23">
        <v>3612</v>
      </c>
      <c r="C276" s="23">
        <v>2132</v>
      </c>
      <c r="D276" s="23" t="s">
        <v>180</v>
      </c>
      <c r="E276" s="112">
        <v>8600</v>
      </c>
      <c r="F276" s="113">
        <v>8600</v>
      </c>
      <c r="G276" s="114">
        <v>2211</v>
      </c>
      <c r="H276" s="24">
        <f t="shared" si="8"/>
        <v>25.709302325581397</v>
      </c>
    </row>
    <row r="277" spans="1:8" ht="15" hidden="1">
      <c r="A277" s="23"/>
      <c r="B277" s="23">
        <v>3612</v>
      </c>
      <c r="C277" s="23">
        <v>2310</v>
      </c>
      <c r="D277" s="23" t="s">
        <v>181</v>
      </c>
      <c r="E277" s="112">
        <v>0</v>
      </c>
      <c r="F277" s="113">
        <v>0</v>
      </c>
      <c r="G277" s="114"/>
      <c r="H277" s="24" t="e">
        <f t="shared" si="8"/>
        <v>#DIV/0!</v>
      </c>
    </row>
    <row r="278" spans="1:8" ht="15">
      <c r="A278" s="23"/>
      <c r="B278" s="23">
        <v>3612</v>
      </c>
      <c r="C278" s="23">
        <v>2324</v>
      </c>
      <c r="D278" s="23" t="s">
        <v>182</v>
      </c>
      <c r="E278" s="24">
        <v>0</v>
      </c>
      <c r="F278" s="25">
        <v>0</v>
      </c>
      <c r="G278" s="26">
        <v>550.1</v>
      </c>
      <c r="H278" s="24" t="e">
        <f t="shared" si="8"/>
        <v>#DIV/0!</v>
      </c>
    </row>
    <row r="279" spans="1:8" ht="15" hidden="1">
      <c r="A279" s="23"/>
      <c r="B279" s="23">
        <v>3612</v>
      </c>
      <c r="C279" s="23">
        <v>2329</v>
      </c>
      <c r="D279" s="23" t="s">
        <v>183</v>
      </c>
      <c r="E279" s="24">
        <v>0</v>
      </c>
      <c r="F279" s="25">
        <v>0</v>
      </c>
      <c r="G279" s="26"/>
      <c r="H279" s="24" t="e">
        <f t="shared" si="8"/>
        <v>#DIV/0!</v>
      </c>
    </row>
    <row r="280" spans="1:8" ht="15">
      <c r="A280" s="23"/>
      <c r="B280" s="23">
        <v>3612</v>
      </c>
      <c r="C280" s="23">
        <v>3112</v>
      </c>
      <c r="D280" s="23" t="s">
        <v>184</v>
      </c>
      <c r="E280" s="24">
        <v>1650</v>
      </c>
      <c r="F280" s="25">
        <v>1650</v>
      </c>
      <c r="G280" s="26">
        <v>44.4</v>
      </c>
      <c r="H280" s="24">
        <f t="shared" si="8"/>
        <v>2.6909090909090905</v>
      </c>
    </row>
    <row r="281" spans="1:8" ht="15">
      <c r="A281" s="23"/>
      <c r="B281" s="23">
        <v>3613</v>
      </c>
      <c r="C281" s="23">
        <v>2111</v>
      </c>
      <c r="D281" s="23" t="s">
        <v>185</v>
      </c>
      <c r="E281" s="112">
        <v>1950</v>
      </c>
      <c r="F281" s="113">
        <v>1950</v>
      </c>
      <c r="G281" s="114">
        <v>333.3</v>
      </c>
      <c r="H281" s="24">
        <f t="shared" si="8"/>
        <v>17.092307692307692</v>
      </c>
    </row>
    <row r="282" spans="1:8" ht="15">
      <c r="A282" s="23"/>
      <c r="B282" s="23">
        <v>3613</v>
      </c>
      <c r="C282" s="23">
        <v>2132</v>
      </c>
      <c r="D282" s="23" t="s">
        <v>186</v>
      </c>
      <c r="E282" s="112">
        <v>4900</v>
      </c>
      <c r="F282" s="113">
        <v>4900</v>
      </c>
      <c r="G282" s="114">
        <v>1287.8</v>
      </c>
      <c r="H282" s="24">
        <f t="shared" si="8"/>
        <v>26.28163265306122</v>
      </c>
    </row>
    <row r="283" spans="1:8" ht="15">
      <c r="A283" s="27"/>
      <c r="B283" s="23">
        <v>3613</v>
      </c>
      <c r="C283" s="23">
        <v>2133</v>
      </c>
      <c r="D283" s="23" t="s">
        <v>187</v>
      </c>
      <c r="E283" s="24">
        <v>380</v>
      </c>
      <c r="F283" s="25">
        <v>380</v>
      </c>
      <c r="G283" s="26">
        <v>0</v>
      </c>
      <c r="H283" s="24">
        <f t="shared" si="8"/>
        <v>0</v>
      </c>
    </row>
    <row r="284" spans="1:8" ht="15">
      <c r="A284" s="27"/>
      <c r="B284" s="23">
        <v>3613</v>
      </c>
      <c r="C284" s="23">
        <v>2310</v>
      </c>
      <c r="D284" s="23" t="s">
        <v>188</v>
      </c>
      <c r="E284" s="24">
        <v>0</v>
      </c>
      <c r="F284" s="25">
        <v>0</v>
      </c>
      <c r="G284" s="26">
        <v>1.6</v>
      </c>
      <c r="H284" s="24" t="e">
        <f t="shared" si="8"/>
        <v>#DIV/0!</v>
      </c>
    </row>
    <row r="285" spans="1:8" ht="15">
      <c r="A285" s="27"/>
      <c r="B285" s="23">
        <v>3613</v>
      </c>
      <c r="C285" s="23">
        <v>2324</v>
      </c>
      <c r="D285" s="23" t="s">
        <v>189</v>
      </c>
      <c r="E285" s="24">
        <v>0</v>
      </c>
      <c r="F285" s="25">
        <v>0</v>
      </c>
      <c r="G285" s="26">
        <v>69.6</v>
      </c>
      <c r="H285" s="24" t="e">
        <f t="shared" si="8"/>
        <v>#DIV/0!</v>
      </c>
    </row>
    <row r="286" spans="1:8" ht="15">
      <c r="A286" s="27"/>
      <c r="B286" s="23">
        <v>3613</v>
      </c>
      <c r="C286" s="23">
        <v>3112</v>
      </c>
      <c r="D286" s="23" t="s">
        <v>190</v>
      </c>
      <c r="E286" s="24">
        <v>1100</v>
      </c>
      <c r="F286" s="25">
        <v>1100</v>
      </c>
      <c r="G286" s="26">
        <v>0</v>
      </c>
      <c r="H286" s="24">
        <f t="shared" si="8"/>
        <v>0</v>
      </c>
    </row>
    <row r="287" spans="1:8" ht="15">
      <c r="A287" s="27"/>
      <c r="B287" s="23">
        <v>3631</v>
      </c>
      <c r="C287" s="23">
        <v>2133</v>
      </c>
      <c r="D287" s="23" t="s">
        <v>191</v>
      </c>
      <c r="E287" s="24">
        <v>0</v>
      </c>
      <c r="F287" s="25">
        <v>0</v>
      </c>
      <c r="G287" s="26">
        <v>208.1</v>
      </c>
      <c r="H287" s="24" t="e">
        <f t="shared" si="8"/>
        <v>#DIV/0!</v>
      </c>
    </row>
    <row r="288" spans="1:8" ht="15">
      <c r="A288" s="27"/>
      <c r="B288" s="23">
        <v>3632</v>
      </c>
      <c r="C288" s="23">
        <v>2111</v>
      </c>
      <c r="D288" s="23" t="s">
        <v>192</v>
      </c>
      <c r="E288" s="24">
        <v>600</v>
      </c>
      <c r="F288" s="25">
        <v>600</v>
      </c>
      <c r="G288" s="26">
        <v>185.4</v>
      </c>
      <c r="H288" s="24">
        <f t="shared" si="8"/>
        <v>30.9</v>
      </c>
    </row>
    <row r="289" spans="1:8" ht="15">
      <c r="A289" s="27"/>
      <c r="B289" s="23">
        <v>3632</v>
      </c>
      <c r="C289" s="23">
        <v>2132</v>
      </c>
      <c r="D289" s="23" t="s">
        <v>193</v>
      </c>
      <c r="E289" s="24">
        <v>20</v>
      </c>
      <c r="F289" s="25">
        <v>20</v>
      </c>
      <c r="G289" s="26">
        <v>0</v>
      </c>
      <c r="H289" s="24">
        <f t="shared" si="8"/>
        <v>0</v>
      </c>
    </row>
    <row r="290" spans="1:8" ht="15">
      <c r="A290" s="27"/>
      <c r="B290" s="23">
        <v>3632</v>
      </c>
      <c r="C290" s="23">
        <v>2133</v>
      </c>
      <c r="D290" s="23" t="s">
        <v>194</v>
      </c>
      <c r="E290" s="24">
        <v>5</v>
      </c>
      <c r="F290" s="25">
        <v>5</v>
      </c>
      <c r="G290" s="26">
        <v>0</v>
      </c>
      <c r="H290" s="24">
        <f t="shared" si="8"/>
        <v>0</v>
      </c>
    </row>
    <row r="291" spans="1:8" ht="15">
      <c r="A291" s="27"/>
      <c r="B291" s="23">
        <v>3632</v>
      </c>
      <c r="C291" s="23">
        <v>2324</v>
      </c>
      <c r="D291" s="23" t="s">
        <v>195</v>
      </c>
      <c r="E291" s="24">
        <v>0</v>
      </c>
      <c r="F291" s="25">
        <v>0</v>
      </c>
      <c r="G291" s="26">
        <v>11.7</v>
      </c>
      <c r="H291" s="24" t="e">
        <f t="shared" si="8"/>
        <v>#DIV/0!</v>
      </c>
    </row>
    <row r="292" spans="1:8" ht="15">
      <c r="A292" s="27"/>
      <c r="B292" s="23">
        <v>3632</v>
      </c>
      <c r="C292" s="23">
        <v>2329</v>
      </c>
      <c r="D292" s="23" t="s">
        <v>196</v>
      </c>
      <c r="E292" s="24">
        <v>85</v>
      </c>
      <c r="F292" s="25">
        <v>85</v>
      </c>
      <c r="G292" s="26">
        <v>13.4</v>
      </c>
      <c r="H292" s="24">
        <f t="shared" si="8"/>
        <v>15.764705882352942</v>
      </c>
    </row>
    <row r="293" spans="1:8" ht="15">
      <c r="A293" s="27"/>
      <c r="B293" s="23">
        <v>3634</v>
      </c>
      <c r="C293" s="23">
        <v>2132</v>
      </c>
      <c r="D293" s="23" t="s">
        <v>197</v>
      </c>
      <c r="E293" s="24">
        <v>4202</v>
      </c>
      <c r="F293" s="25">
        <v>4202</v>
      </c>
      <c r="G293" s="26">
        <v>4202.3</v>
      </c>
      <c r="H293" s="24">
        <f t="shared" si="8"/>
        <v>100.00713945740125</v>
      </c>
    </row>
    <row r="294" spans="1:8" ht="15">
      <c r="A294" s="27"/>
      <c r="B294" s="23">
        <v>3639</v>
      </c>
      <c r="C294" s="23">
        <v>2119</v>
      </c>
      <c r="D294" s="23" t="s">
        <v>198</v>
      </c>
      <c r="E294" s="24">
        <v>200</v>
      </c>
      <c r="F294" s="25">
        <v>200</v>
      </c>
      <c r="G294" s="26">
        <v>19.5</v>
      </c>
      <c r="H294" s="24">
        <f t="shared" si="8"/>
        <v>9.75</v>
      </c>
    </row>
    <row r="295" spans="1:8" ht="15">
      <c r="A295" s="23"/>
      <c r="B295" s="23">
        <v>3639</v>
      </c>
      <c r="C295" s="23">
        <v>2131</v>
      </c>
      <c r="D295" s="23" t="s">
        <v>199</v>
      </c>
      <c r="E295" s="24">
        <v>1550</v>
      </c>
      <c r="F295" s="25">
        <v>1550</v>
      </c>
      <c r="G295" s="26">
        <v>489</v>
      </c>
      <c r="H295" s="24">
        <f t="shared" si="8"/>
        <v>31.548387096774196</v>
      </c>
    </row>
    <row r="296" spans="1:8" ht="15">
      <c r="A296" s="23"/>
      <c r="B296" s="23">
        <v>3639</v>
      </c>
      <c r="C296" s="23">
        <v>2132</v>
      </c>
      <c r="D296" s="23" t="s">
        <v>200</v>
      </c>
      <c r="E296" s="24">
        <v>8</v>
      </c>
      <c r="F296" s="25">
        <v>8</v>
      </c>
      <c r="G296" s="26">
        <v>5.8</v>
      </c>
      <c r="H296" s="24">
        <f t="shared" si="8"/>
        <v>72.5</v>
      </c>
    </row>
    <row r="297" spans="1:8" ht="15">
      <c r="A297" s="23"/>
      <c r="B297" s="23">
        <v>3639</v>
      </c>
      <c r="C297" s="23">
        <v>2324</v>
      </c>
      <c r="D297" s="23" t="s">
        <v>201</v>
      </c>
      <c r="E297" s="24">
        <v>269</v>
      </c>
      <c r="F297" s="25">
        <v>269</v>
      </c>
      <c r="G297" s="26">
        <v>19.3</v>
      </c>
      <c r="H297" s="24">
        <f t="shared" si="8"/>
        <v>7.174721189591078</v>
      </c>
    </row>
    <row r="298" spans="1:8" ht="15">
      <c r="A298" s="23"/>
      <c r="B298" s="23">
        <v>3639</v>
      </c>
      <c r="C298" s="23">
        <v>3111</v>
      </c>
      <c r="D298" s="23" t="s">
        <v>202</v>
      </c>
      <c r="E298" s="24">
        <v>6210</v>
      </c>
      <c r="F298" s="25">
        <v>6210</v>
      </c>
      <c r="G298" s="26">
        <v>216.7</v>
      </c>
      <c r="H298" s="24">
        <f t="shared" si="8"/>
        <v>3.4895330112721417</v>
      </c>
    </row>
    <row r="299" spans="1:8" ht="15" hidden="1">
      <c r="A299" s="23"/>
      <c r="B299" s="23">
        <v>3639</v>
      </c>
      <c r="C299" s="23">
        <v>3112</v>
      </c>
      <c r="D299" s="23" t="s">
        <v>203</v>
      </c>
      <c r="E299" s="24">
        <v>0</v>
      </c>
      <c r="F299" s="25">
        <v>0</v>
      </c>
      <c r="G299" s="26"/>
      <c r="H299" s="24" t="e">
        <f t="shared" si="8"/>
        <v>#DIV/0!</v>
      </c>
    </row>
    <row r="300" spans="1:8" ht="15" hidden="1">
      <c r="A300" s="23"/>
      <c r="B300" s="23">
        <v>3639</v>
      </c>
      <c r="C300" s="23">
        <v>3113</v>
      </c>
      <c r="D300" s="23" t="s">
        <v>204</v>
      </c>
      <c r="E300" s="24">
        <v>0</v>
      </c>
      <c r="F300" s="25">
        <v>0</v>
      </c>
      <c r="G300" s="26"/>
      <c r="H300" s="24" t="e">
        <f t="shared" si="8"/>
        <v>#DIV/0!</v>
      </c>
    </row>
    <row r="301" spans="1:8" ht="15" customHeight="1">
      <c r="A301" s="49"/>
      <c r="B301" s="49">
        <v>3639</v>
      </c>
      <c r="C301" s="49">
        <v>3119</v>
      </c>
      <c r="D301" s="49" t="s">
        <v>205</v>
      </c>
      <c r="E301" s="24">
        <v>7200</v>
      </c>
      <c r="F301" s="25">
        <v>7200</v>
      </c>
      <c r="G301" s="26">
        <v>0</v>
      </c>
      <c r="H301" s="24">
        <f t="shared" si="8"/>
        <v>0</v>
      </c>
    </row>
    <row r="302" spans="1:8" ht="15" hidden="1">
      <c r="A302" s="49"/>
      <c r="B302" s="49">
        <v>6171</v>
      </c>
      <c r="C302" s="49">
        <v>2131</v>
      </c>
      <c r="D302" s="49" t="s">
        <v>206</v>
      </c>
      <c r="E302" s="24"/>
      <c r="F302" s="25"/>
      <c r="G302" s="26"/>
      <c r="H302" s="24" t="e">
        <f t="shared" si="8"/>
        <v>#DIV/0!</v>
      </c>
    </row>
    <row r="303" spans="1:8" ht="15" hidden="1">
      <c r="A303" s="23"/>
      <c r="B303" s="23">
        <v>6171</v>
      </c>
      <c r="C303" s="23">
        <v>2324</v>
      </c>
      <c r="D303" s="23" t="s">
        <v>207</v>
      </c>
      <c r="E303" s="24"/>
      <c r="F303" s="25"/>
      <c r="G303" s="26"/>
      <c r="H303" s="24" t="e">
        <f t="shared" si="8"/>
        <v>#DIV/0!</v>
      </c>
    </row>
    <row r="304" spans="1:8" ht="15" hidden="1">
      <c r="A304" s="23"/>
      <c r="B304" s="23"/>
      <c r="C304" s="23"/>
      <c r="D304" s="23"/>
      <c r="E304" s="24"/>
      <c r="F304" s="25"/>
      <c r="G304" s="26"/>
      <c r="H304" s="24" t="e">
        <f t="shared" si="8"/>
        <v>#DIV/0!</v>
      </c>
    </row>
    <row r="305" spans="1:8" ht="15" customHeight="1">
      <c r="A305" s="49"/>
      <c r="B305" s="49">
        <v>6171</v>
      </c>
      <c r="C305" s="49">
        <v>2131</v>
      </c>
      <c r="D305" s="49" t="s">
        <v>208</v>
      </c>
      <c r="E305" s="24">
        <v>0</v>
      </c>
      <c r="F305" s="25">
        <v>0</v>
      </c>
      <c r="G305" s="26">
        <v>29.5</v>
      </c>
      <c r="H305" s="24" t="e">
        <f t="shared" si="8"/>
        <v>#DIV/0!</v>
      </c>
    </row>
    <row r="306" spans="1:8" ht="15" customHeight="1">
      <c r="A306" s="49"/>
      <c r="B306" s="49">
        <v>6171</v>
      </c>
      <c r="C306" s="49">
        <v>2133</v>
      </c>
      <c r="D306" s="49" t="s">
        <v>209</v>
      </c>
      <c r="E306" s="24">
        <v>10</v>
      </c>
      <c r="F306" s="25">
        <v>10</v>
      </c>
      <c r="G306" s="26">
        <v>0</v>
      </c>
      <c r="H306" s="24">
        <f t="shared" si="8"/>
        <v>0</v>
      </c>
    </row>
    <row r="307" spans="1:8" ht="15.75" customHeight="1" thickBot="1">
      <c r="A307" s="115"/>
      <c r="B307" s="115"/>
      <c r="C307" s="115"/>
      <c r="D307" s="115"/>
      <c r="E307" s="116"/>
      <c r="F307" s="117"/>
      <c r="G307" s="118"/>
      <c r="H307" s="116"/>
    </row>
    <row r="308" spans="1:8" s="42" customFormat="1" ht="22.5" customHeight="1" thickBot="1" thickTop="1">
      <c r="A308" s="81"/>
      <c r="B308" s="81"/>
      <c r="C308" s="81"/>
      <c r="D308" s="82" t="s">
        <v>210</v>
      </c>
      <c r="E308" s="83">
        <f>SUM(E273:E307)</f>
        <v>43039</v>
      </c>
      <c r="F308" s="84">
        <f>SUM(F273:F307)</f>
        <v>43039</v>
      </c>
      <c r="G308" s="85">
        <f>SUM(G273:G307)</f>
        <v>11108.3</v>
      </c>
      <c r="H308" s="39">
        <f>(G308/F308)*100</f>
        <v>25.80984688305955</v>
      </c>
    </row>
    <row r="309" spans="1:8" ht="15" customHeight="1">
      <c r="A309" s="42"/>
      <c r="B309" s="61"/>
      <c r="C309" s="61"/>
      <c r="D309" s="61"/>
      <c r="E309" s="110"/>
      <c r="F309" s="110"/>
      <c r="G309" s="110"/>
      <c r="H309" s="110"/>
    </row>
    <row r="310" spans="1:8" ht="15" customHeight="1" hidden="1">
      <c r="A310" s="42"/>
      <c r="B310" s="61"/>
      <c r="C310" s="61"/>
      <c r="D310" s="61"/>
      <c r="E310" s="110"/>
      <c r="F310" s="110"/>
      <c r="G310" s="110"/>
      <c r="H310" s="110"/>
    </row>
    <row r="311" spans="1:8" ht="15" customHeight="1" hidden="1">
      <c r="A311" s="42"/>
      <c r="B311" s="61"/>
      <c r="C311" s="61"/>
      <c r="D311" s="61"/>
      <c r="E311" s="110"/>
      <c r="F311" s="110"/>
      <c r="G311" s="110"/>
      <c r="H311" s="110"/>
    </row>
    <row r="312" spans="1:8" ht="15" customHeight="1" hidden="1">
      <c r="A312" s="42"/>
      <c r="B312" s="61"/>
      <c r="C312" s="61"/>
      <c r="D312" s="61"/>
      <c r="E312" s="110"/>
      <c r="F312" s="110"/>
      <c r="G312" s="3"/>
      <c r="H312" s="3"/>
    </row>
    <row r="313" spans="1:8" ht="15" customHeight="1" hidden="1">
      <c r="A313" s="42"/>
      <c r="B313" s="61"/>
      <c r="C313" s="61"/>
      <c r="D313" s="61"/>
      <c r="E313" s="110"/>
      <c r="F313" s="110"/>
      <c r="G313" s="110"/>
      <c r="H313" s="110"/>
    </row>
    <row r="314" spans="1:8" ht="15" customHeight="1">
      <c r="A314" s="42"/>
      <c r="B314" s="61"/>
      <c r="C314" s="61"/>
      <c r="D314" s="61"/>
      <c r="E314" s="110"/>
      <c r="F314" s="110"/>
      <c r="G314" s="110"/>
      <c r="H314" s="110"/>
    </row>
    <row r="315" spans="1:8" ht="15" customHeight="1" thickBot="1">
      <c r="A315" s="42"/>
      <c r="B315" s="61"/>
      <c r="C315" s="61"/>
      <c r="D315" s="61"/>
      <c r="E315" s="110"/>
      <c r="F315" s="110"/>
      <c r="G315" s="110"/>
      <c r="H315" s="110"/>
    </row>
    <row r="316" spans="1:8" ht="15.75">
      <c r="A316" s="11" t="s">
        <v>2</v>
      </c>
      <c r="B316" s="11" t="s">
        <v>3</v>
      </c>
      <c r="C316" s="11" t="s">
        <v>4</v>
      </c>
      <c r="D316" s="12" t="s">
        <v>5</v>
      </c>
      <c r="E316" s="13" t="s">
        <v>6</v>
      </c>
      <c r="F316" s="13" t="s">
        <v>6</v>
      </c>
      <c r="G316" s="13" t="s">
        <v>7</v>
      </c>
      <c r="H316" s="13" t="s">
        <v>8</v>
      </c>
    </row>
    <row r="317" spans="1:8" ht="15.75" customHeight="1" thickBot="1">
      <c r="A317" s="14"/>
      <c r="B317" s="14"/>
      <c r="C317" s="14"/>
      <c r="D317" s="15"/>
      <c r="E317" s="16" t="s">
        <v>9</v>
      </c>
      <c r="F317" s="16" t="s">
        <v>10</v>
      </c>
      <c r="G317" s="17" t="s">
        <v>11</v>
      </c>
      <c r="H317" s="16" t="s">
        <v>12</v>
      </c>
    </row>
    <row r="318" spans="1:8" ht="16.5" thickTop="1">
      <c r="A318" s="18">
        <v>8888</v>
      </c>
      <c r="B318" s="18"/>
      <c r="C318" s="18"/>
      <c r="D318" s="19"/>
      <c r="E318" s="20"/>
      <c r="F318" s="21"/>
      <c r="G318" s="22"/>
      <c r="H318" s="20"/>
    </row>
    <row r="319" spans="1:8" ht="15">
      <c r="A319" s="23"/>
      <c r="B319" s="23">
        <v>6171</v>
      </c>
      <c r="C319" s="23">
        <v>2329</v>
      </c>
      <c r="D319" s="23" t="s">
        <v>211</v>
      </c>
      <c r="E319" s="24">
        <v>0</v>
      </c>
      <c r="F319" s="25">
        <v>0</v>
      </c>
      <c r="G319" s="26">
        <v>0</v>
      </c>
      <c r="H319" s="24" t="e">
        <f>(G319/F319)*100</f>
        <v>#DIV/0!</v>
      </c>
    </row>
    <row r="320" spans="1:8" ht="15">
      <c r="A320" s="23"/>
      <c r="B320" s="23"/>
      <c r="C320" s="23"/>
      <c r="D320" s="23" t="s">
        <v>212</v>
      </c>
      <c r="E320" s="24"/>
      <c r="F320" s="25"/>
      <c r="G320" s="26"/>
      <c r="H320" s="24"/>
    </row>
    <row r="321" spans="1:8" ht="15.75" thickBot="1">
      <c r="A321" s="76"/>
      <c r="B321" s="76"/>
      <c r="C321" s="76"/>
      <c r="D321" s="76" t="s">
        <v>213</v>
      </c>
      <c r="E321" s="77"/>
      <c r="F321" s="78"/>
      <c r="G321" s="79"/>
      <c r="H321" s="77"/>
    </row>
    <row r="322" spans="1:8" s="42" customFormat="1" ht="22.5" customHeight="1" thickBot="1" thickTop="1">
      <c r="A322" s="81"/>
      <c r="B322" s="81"/>
      <c r="C322" s="81"/>
      <c r="D322" s="82" t="s">
        <v>214</v>
      </c>
      <c r="E322" s="83">
        <f>SUM(E319:E320)</f>
        <v>0</v>
      </c>
      <c r="F322" s="84">
        <f>SUM(F319:F320)</f>
        <v>0</v>
      </c>
      <c r="G322" s="83">
        <f>SUM(G319:G320)</f>
        <v>0</v>
      </c>
      <c r="H322" s="39" t="e">
        <f>(G322/F322)*100</f>
        <v>#DIV/0!</v>
      </c>
    </row>
    <row r="323" spans="1:8" ht="15">
      <c r="A323" s="42"/>
      <c r="B323" s="61"/>
      <c r="C323" s="61"/>
      <c r="D323" s="61"/>
      <c r="E323" s="110"/>
      <c r="F323" s="110"/>
      <c r="G323" s="110"/>
      <c r="H323" s="110"/>
    </row>
    <row r="324" spans="1:8" ht="15" hidden="1">
      <c r="A324" s="42"/>
      <c r="B324" s="61"/>
      <c r="C324" s="61"/>
      <c r="D324" s="61"/>
      <c r="E324" s="110"/>
      <c r="F324" s="110"/>
      <c r="G324" s="110"/>
      <c r="H324" s="110"/>
    </row>
    <row r="325" spans="1:8" ht="15" hidden="1">
      <c r="A325" s="42"/>
      <c r="B325" s="61"/>
      <c r="C325" s="61"/>
      <c r="D325" s="61"/>
      <c r="E325" s="110"/>
      <c r="F325" s="110"/>
      <c r="G325" s="110"/>
      <c r="H325" s="110"/>
    </row>
    <row r="326" spans="1:8" ht="15" hidden="1">
      <c r="A326" s="42"/>
      <c r="B326" s="61"/>
      <c r="C326" s="61"/>
      <c r="D326" s="61"/>
      <c r="E326" s="110"/>
      <c r="F326" s="110"/>
      <c r="G326" s="110"/>
      <c r="H326" s="110"/>
    </row>
    <row r="327" spans="1:8" ht="15" hidden="1">
      <c r="A327" s="42"/>
      <c r="B327" s="61"/>
      <c r="C327" s="61"/>
      <c r="D327" s="61"/>
      <c r="E327" s="110"/>
      <c r="F327" s="110"/>
      <c r="G327" s="110"/>
      <c r="H327" s="110"/>
    </row>
    <row r="328" spans="1:8" ht="15" hidden="1">
      <c r="A328" s="42"/>
      <c r="B328" s="61"/>
      <c r="C328" s="61"/>
      <c r="D328" s="61"/>
      <c r="E328" s="110"/>
      <c r="F328" s="110"/>
      <c r="G328" s="110"/>
      <c r="H328" s="110"/>
    </row>
    <row r="329" spans="1:8" ht="15" customHeight="1">
      <c r="A329" s="42"/>
      <c r="B329" s="61"/>
      <c r="C329" s="61"/>
      <c r="D329" s="61"/>
      <c r="E329" s="110"/>
      <c r="F329" s="110"/>
      <c r="G329" s="110"/>
      <c r="H329" s="110"/>
    </row>
    <row r="330" spans="1:8" ht="15" customHeight="1" thickBot="1">
      <c r="A330" s="42"/>
      <c r="B330" s="42"/>
      <c r="C330" s="42"/>
      <c r="D330" s="42"/>
      <c r="E330" s="43"/>
      <c r="F330" s="43"/>
      <c r="G330" s="43"/>
      <c r="H330" s="43"/>
    </row>
    <row r="331" spans="1:8" ht="15.75">
      <c r="A331" s="11" t="s">
        <v>2</v>
      </c>
      <c r="B331" s="11" t="s">
        <v>3</v>
      </c>
      <c r="C331" s="11" t="s">
        <v>4</v>
      </c>
      <c r="D331" s="12" t="s">
        <v>5</v>
      </c>
      <c r="E331" s="13" t="s">
        <v>6</v>
      </c>
      <c r="F331" s="13" t="s">
        <v>6</v>
      </c>
      <c r="G331" s="13" t="s">
        <v>7</v>
      </c>
      <c r="H331" s="13" t="s">
        <v>8</v>
      </c>
    </row>
    <row r="332" spans="1:8" ht="15.75" customHeight="1" thickBot="1">
      <c r="A332" s="14"/>
      <c r="B332" s="14"/>
      <c r="C332" s="14"/>
      <c r="D332" s="15"/>
      <c r="E332" s="16" t="s">
        <v>9</v>
      </c>
      <c r="F332" s="16" t="s">
        <v>10</v>
      </c>
      <c r="G332" s="17" t="s">
        <v>11</v>
      </c>
      <c r="H332" s="16" t="s">
        <v>12</v>
      </c>
    </row>
    <row r="333" spans="1:8" s="42" customFormat="1" ht="30.75" customHeight="1" thickBot="1" thickTop="1">
      <c r="A333" s="82"/>
      <c r="B333" s="119"/>
      <c r="C333" s="120"/>
      <c r="D333" s="121" t="s">
        <v>215</v>
      </c>
      <c r="E333" s="122">
        <f>SUM(E52,E79,E115,E140,E167,E188,E205,E225,E261,E308,E322)</f>
        <v>390718</v>
      </c>
      <c r="F333" s="123">
        <f>SUM(F52,F79,F115,F140,F167,F188,F205,F225,F261,F308,F322)</f>
        <v>392806</v>
      </c>
      <c r="G333" s="124">
        <f>SUM(G52,G79,G115,G140,G167,G188,G205,G225,G261,G308,G322)</f>
        <v>104616.90000000001</v>
      </c>
      <c r="H333" s="122">
        <f>(G333/F333)*100</f>
        <v>26.633223525098902</v>
      </c>
    </row>
    <row r="334" spans="1:8" ht="15" customHeight="1">
      <c r="A334" s="7"/>
      <c r="B334" s="125"/>
      <c r="C334" s="126"/>
      <c r="D334" s="127"/>
      <c r="E334" s="128"/>
      <c r="F334" s="128"/>
      <c r="G334" s="128"/>
      <c r="H334" s="128"/>
    </row>
    <row r="335" spans="1:8" ht="15" customHeight="1" hidden="1">
      <c r="A335" s="7"/>
      <c r="B335" s="125"/>
      <c r="C335" s="126"/>
      <c r="D335" s="127"/>
      <c r="E335" s="128"/>
      <c r="F335" s="128"/>
      <c r="G335" s="128"/>
      <c r="H335" s="128"/>
    </row>
    <row r="336" spans="1:8" ht="12.75" customHeight="1" hidden="1">
      <c r="A336" s="7"/>
      <c r="B336" s="125"/>
      <c r="C336" s="126"/>
      <c r="D336" s="127"/>
      <c r="E336" s="128"/>
      <c r="F336" s="128"/>
      <c r="G336" s="128"/>
      <c r="H336" s="128"/>
    </row>
    <row r="337" spans="1:8" ht="12.75" customHeight="1" hidden="1">
      <c r="A337" s="7"/>
      <c r="B337" s="125"/>
      <c r="C337" s="126"/>
      <c r="D337" s="127"/>
      <c r="E337" s="128"/>
      <c r="F337" s="128"/>
      <c r="G337" s="128"/>
      <c r="H337" s="128"/>
    </row>
    <row r="338" spans="1:8" ht="12.75" customHeight="1" hidden="1">
      <c r="A338" s="7"/>
      <c r="B338" s="125"/>
      <c r="C338" s="126"/>
      <c r="D338" s="127"/>
      <c r="E338" s="128"/>
      <c r="F338" s="128"/>
      <c r="G338" s="128"/>
      <c r="H338" s="128"/>
    </row>
    <row r="339" spans="1:8" ht="12.75" customHeight="1" hidden="1">
      <c r="A339" s="7"/>
      <c r="B339" s="125"/>
      <c r="C339" s="126"/>
      <c r="D339" s="127"/>
      <c r="E339" s="128"/>
      <c r="F339" s="128"/>
      <c r="G339" s="128"/>
      <c r="H339" s="128"/>
    </row>
    <row r="340" spans="1:8" ht="12.75" customHeight="1" hidden="1">
      <c r="A340" s="7"/>
      <c r="B340" s="125"/>
      <c r="C340" s="126"/>
      <c r="D340" s="127"/>
      <c r="E340" s="128"/>
      <c r="F340" s="128"/>
      <c r="G340" s="128"/>
      <c r="H340" s="128"/>
    </row>
    <row r="341" spans="1:8" ht="12.75" customHeight="1" hidden="1">
      <c r="A341" s="7"/>
      <c r="B341" s="125"/>
      <c r="C341" s="126"/>
      <c r="D341" s="127"/>
      <c r="E341" s="128"/>
      <c r="F341" s="128"/>
      <c r="G341" s="128"/>
      <c r="H341" s="128"/>
    </row>
    <row r="342" spans="1:8" ht="15" customHeight="1">
      <c r="A342" s="7"/>
      <c r="B342" s="125"/>
      <c r="C342" s="126"/>
      <c r="D342" s="127"/>
      <c r="E342" s="128"/>
      <c r="F342" s="128"/>
      <c r="G342" s="128"/>
      <c r="H342" s="128"/>
    </row>
    <row r="343" spans="1:8" ht="15" customHeight="1" thickBot="1">
      <c r="A343" s="7"/>
      <c r="B343" s="125"/>
      <c r="C343" s="126"/>
      <c r="D343" s="127"/>
      <c r="E343" s="129"/>
      <c r="F343" s="129"/>
      <c r="G343" s="129"/>
      <c r="H343" s="129"/>
    </row>
    <row r="344" spans="1:8" ht="15.75">
      <c r="A344" s="11" t="s">
        <v>2</v>
      </c>
      <c r="B344" s="11" t="s">
        <v>3</v>
      </c>
      <c r="C344" s="11" t="s">
        <v>4</v>
      </c>
      <c r="D344" s="12" t="s">
        <v>5</v>
      </c>
      <c r="E344" s="13" t="s">
        <v>6</v>
      </c>
      <c r="F344" s="13" t="s">
        <v>6</v>
      </c>
      <c r="G344" s="13" t="s">
        <v>7</v>
      </c>
      <c r="H344" s="13" t="s">
        <v>8</v>
      </c>
    </row>
    <row r="345" spans="1:8" ht="15.75" customHeight="1" thickBot="1">
      <c r="A345" s="14"/>
      <c r="B345" s="14"/>
      <c r="C345" s="14"/>
      <c r="D345" s="15"/>
      <c r="E345" s="16" t="s">
        <v>9</v>
      </c>
      <c r="F345" s="16" t="s">
        <v>10</v>
      </c>
      <c r="G345" s="17" t="s">
        <v>11</v>
      </c>
      <c r="H345" s="16" t="s">
        <v>12</v>
      </c>
    </row>
    <row r="346" spans="1:8" ht="16.5" customHeight="1" thickTop="1">
      <c r="A346" s="97">
        <v>110</v>
      </c>
      <c r="B346" s="97"/>
      <c r="C346" s="97"/>
      <c r="D346" s="130" t="s">
        <v>216</v>
      </c>
      <c r="E346" s="131"/>
      <c r="F346" s="132"/>
      <c r="G346" s="133"/>
      <c r="H346" s="131"/>
    </row>
    <row r="347" spans="1:8" ht="14.25" customHeight="1">
      <c r="A347" s="134"/>
      <c r="B347" s="134"/>
      <c r="C347" s="134"/>
      <c r="D347" s="7"/>
      <c r="E347" s="131"/>
      <c r="F347" s="132"/>
      <c r="G347" s="133"/>
      <c r="H347" s="131"/>
    </row>
    <row r="348" spans="1:8" ht="15" customHeight="1">
      <c r="A348" s="23"/>
      <c r="B348" s="23"/>
      <c r="C348" s="23">
        <v>8115</v>
      </c>
      <c r="D348" s="57" t="s">
        <v>217</v>
      </c>
      <c r="E348" s="135">
        <v>51495</v>
      </c>
      <c r="F348" s="136">
        <v>60021.1</v>
      </c>
      <c r="G348" s="137">
        <v>-8535.2</v>
      </c>
      <c r="H348" s="24">
        <f>(G348/F348)*100</f>
        <v>-14.2203325163984</v>
      </c>
    </row>
    <row r="349" spans="1:8" ht="15">
      <c r="A349" s="23"/>
      <c r="B349" s="23"/>
      <c r="C349" s="23">
        <v>8123</v>
      </c>
      <c r="D349" s="138" t="s">
        <v>218</v>
      </c>
      <c r="E349" s="28">
        <v>0</v>
      </c>
      <c r="F349" s="29">
        <v>0</v>
      </c>
      <c r="G349" s="30">
        <v>0</v>
      </c>
      <c r="H349" s="24" t="e">
        <f>(G349/F349)*100</f>
        <v>#DIV/0!</v>
      </c>
    </row>
    <row r="350" spans="1:8" ht="14.25" customHeight="1">
      <c r="A350" s="23"/>
      <c r="B350" s="23"/>
      <c r="C350" s="23">
        <v>8124</v>
      </c>
      <c r="D350" s="57" t="s">
        <v>219</v>
      </c>
      <c r="E350" s="24">
        <v>-17914</v>
      </c>
      <c r="F350" s="25">
        <v>-17914</v>
      </c>
      <c r="G350" s="26">
        <v>-4479.4</v>
      </c>
      <c r="H350" s="24">
        <f>(G350/F350)*100</f>
        <v>25.005024003572622</v>
      </c>
    </row>
    <row r="351" spans="1:8" ht="15" customHeight="1">
      <c r="A351" s="33"/>
      <c r="B351" s="33"/>
      <c r="C351" s="33">
        <v>8902</v>
      </c>
      <c r="D351" s="59" t="s">
        <v>220</v>
      </c>
      <c r="E351" s="34">
        <v>0</v>
      </c>
      <c r="F351" s="35">
        <v>0</v>
      </c>
      <c r="G351" s="36">
        <v>0</v>
      </c>
      <c r="H351" s="24" t="e">
        <f>(G351/F351)*100</f>
        <v>#DIV/0!</v>
      </c>
    </row>
    <row r="352" spans="1:8" ht="14.25" customHeight="1">
      <c r="A352" s="23"/>
      <c r="B352" s="23"/>
      <c r="C352" s="23">
        <v>8905</v>
      </c>
      <c r="D352" s="57" t="s">
        <v>221</v>
      </c>
      <c r="E352" s="24">
        <v>0</v>
      </c>
      <c r="F352" s="25">
        <v>0</v>
      </c>
      <c r="G352" s="26">
        <v>0</v>
      </c>
      <c r="H352" s="24" t="e">
        <f>(G352/F352)*100</f>
        <v>#DIV/0!</v>
      </c>
    </row>
    <row r="353" spans="1:8" ht="15" customHeight="1" thickBot="1">
      <c r="A353" s="76"/>
      <c r="B353" s="76"/>
      <c r="C353" s="76"/>
      <c r="D353" s="75"/>
      <c r="E353" s="77"/>
      <c r="F353" s="78"/>
      <c r="G353" s="79"/>
      <c r="H353" s="77"/>
    </row>
    <row r="354" spans="1:8" s="42" customFormat="1" ht="22.5" customHeight="1" thickBot="1" thickTop="1">
      <c r="A354" s="81"/>
      <c r="B354" s="81"/>
      <c r="C354" s="81"/>
      <c r="D354" s="139" t="s">
        <v>222</v>
      </c>
      <c r="E354" s="83">
        <f>SUM(E348:E352)</f>
        <v>33581</v>
      </c>
      <c r="F354" s="84">
        <f>SUM(F348:F352)</f>
        <v>42107.1</v>
      </c>
      <c r="G354" s="85">
        <f>SUM(G348:G352)</f>
        <v>-13014.6</v>
      </c>
      <c r="H354" s="83">
        <f>(G354/F354)*100</f>
        <v>-30.90832662425102</v>
      </c>
    </row>
    <row r="355" spans="1:8" s="42" customFormat="1" ht="22.5" customHeight="1">
      <c r="A355" s="61"/>
      <c r="B355" s="61"/>
      <c r="C355" s="61"/>
      <c r="D355" s="7"/>
      <c r="E355" s="62"/>
      <c r="F355" s="140"/>
      <c r="G355" s="62"/>
      <c r="H355" s="62"/>
    </row>
    <row r="356" spans="1:8" ht="15" customHeight="1">
      <c r="A356" s="42" t="s">
        <v>223</v>
      </c>
      <c r="B356" s="42"/>
      <c r="C356" s="42"/>
      <c r="D356" s="7"/>
      <c r="E356" s="62"/>
      <c r="F356" s="140"/>
      <c r="G356" s="62"/>
      <c r="H356" s="62"/>
    </row>
    <row r="357" spans="1:8" ht="15">
      <c r="A357" s="61"/>
      <c r="B357" s="42"/>
      <c r="C357" s="61"/>
      <c r="D357" s="42"/>
      <c r="E357" s="43"/>
      <c r="F357" s="141"/>
      <c r="G357" s="43"/>
      <c r="H357" s="43"/>
    </row>
    <row r="358" spans="1:8" ht="15">
      <c r="A358" s="61"/>
      <c r="B358" s="61"/>
      <c r="C358" s="61"/>
      <c r="D358" s="42"/>
      <c r="E358" s="43"/>
      <c r="F358" s="43"/>
      <c r="G358" s="43"/>
      <c r="H358" s="43"/>
    </row>
    <row r="359" spans="1:8" ht="15" hidden="1">
      <c r="A359" s="142"/>
      <c r="B359" s="142"/>
      <c r="C359" s="142"/>
      <c r="D359" s="143" t="s">
        <v>224</v>
      </c>
      <c r="E359" s="144" t="e">
        <f>SUM(E12,#REF!,#REF!,E197,E219,E251,#REF!)</f>
        <v>#REF!</v>
      </c>
      <c r="F359" s="144"/>
      <c r="G359" s="144"/>
      <c r="H359" s="144"/>
    </row>
    <row r="360" spans="1:8" ht="15">
      <c r="A360" s="142"/>
      <c r="B360" s="142"/>
      <c r="C360" s="142"/>
      <c r="D360" s="145" t="s">
        <v>225</v>
      </c>
      <c r="E360" s="146">
        <f>E333+E354</f>
        <v>424299</v>
      </c>
      <c r="F360" s="146">
        <f>F333+F354</f>
        <v>434913.1</v>
      </c>
      <c r="G360" s="146">
        <f>G333+G354</f>
        <v>91602.3</v>
      </c>
      <c r="H360" s="24">
        <f>(G360/F360)*100</f>
        <v>21.062207599633123</v>
      </c>
    </row>
    <row r="361" spans="1:8" ht="15" hidden="1">
      <c r="A361" s="142"/>
      <c r="B361" s="142"/>
      <c r="C361" s="142"/>
      <c r="D361" s="145" t="s">
        <v>226</v>
      </c>
      <c r="E361" s="146"/>
      <c r="F361" s="146"/>
      <c r="G361" s="146"/>
      <c r="H361" s="146"/>
    </row>
    <row r="362" spans="1:8" ht="15" hidden="1">
      <c r="A362" s="142"/>
      <c r="B362" s="142"/>
      <c r="C362" s="142"/>
      <c r="D362" s="142" t="s">
        <v>227</v>
      </c>
      <c r="E362" s="147">
        <f>SUM(E222,E280,E286,E298,E301)</f>
        <v>16160</v>
      </c>
      <c r="F362" s="147"/>
      <c r="G362" s="147"/>
      <c r="H362" s="147"/>
    </row>
    <row r="363" spans="1:8" ht="15" hidden="1">
      <c r="A363" s="143"/>
      <c r="B363" s="143"/>
      <c r="C363" s="143"/>
      <c r="D363" s="143" t="s">
        <v>228</v>
      </c>
      <c r="E363" s="144"/>
      <c r="F363" s="144"/>
      <c r="G363" s="144"/>
      <c r="H363" s="144"/>
    </row>
    <row r="364" spans="1:8" ht="15" hidden="1">
      <c r="A364" s="143"/>
      <c r="B364" s="143"/>
      <c r="C364" s="143"/>
      <c r="D364" s="143" t="s">
        <v>227</v>
      </c>
      <c r="E364" s="144"/>
      <c r="F364" s="144"/>
      <c r="G364" s="144"/>
      <c r="H364" s="144"/>
    </row>
    <row r="365" spans="1:8" ht="15" hidden="1">
      <c r="A365" s="143"/>
      <c r="B365" s="143"/>
      <c r="C365" s="143"/>
      <c r="D365" s="143"/>
      <c r="E365" s="144"/>
      <c r="F365" s="144"/>
      <c r="G365" s="144"/>
      <c r="H365" s="144"/>
    </row>
    <row r="366" spans="1:8" ht="15" hidden="1">
      <c r="A366" s="143"/>
      <c r="B366" s="143"/>
      <c r="C366" s="143"/>
      <c r="D366" s="143" t="s">
        <v>229</v>
      </c>
      <c r="E366" s="144"/>
      <c r="F366" s="144"/>
      <c r="G366" s="144"/>
      <c r="H366" s="144"/>
    </row>
    <row r="367" spans="1:8" ht="15" hidden="1">
      <c r="A367" s="143"/>
      <c r="B367" s="143"/>
      <c r="C367" s="143"/>
      <c r="D367" s="143" t="s">
        <v>230</v>
      </c>
      <c r="E367" s="144"/>
      <c r="F367" s="144"/>
      <c r="G367" s="144"/>
      <c r="H367" s="144"/>
    </row>
    <row r="368" spans="1:8" ht="15" hidden="1">
      <c r="A368" s="143"/>
      <c r="B368" s="143"/>
      <c r="C368" s="143"/>
      <c r="D368" s="143" t="s">
        <v>231</v>
      </c>
      <c r="E368" s="144" t="e">
        <f>SUM(E9,E10,#REF!,#REF!,#REF!,E124,E152,E153,E154,E155,E156,#REF!,E178,E180,E220,E234,E235,E236,E237,E238,E239,#REF!,#REF!,E245,E247,E248,E249)</f>
        <v>#REF!</v>
      </c>
      <c r="F368" s="144"/>
      <c r="G368" s="144"/>
      <c r="H368" s="144"/>
    </row>
    <row r="369" spans="1:8" ht="15.75" hidden="1">
      <c r="A369" s="143"/>
      <c r="B369" s="143"/>
      <c r="C369" s="143"/>
      <c r="D369" s="148" t="s">
        <v>232</v>
      </c>
      <c r="E369" s="149">
        <v>0</v>
      </c>
      <c r="F369" s="149"/>
      <c r="G369" s="149"/>
      <c r="H369" s="149"/>
    </row>
    <row r="370" spans="1:8" ht="15" hidden="1">
      <c r="A370" s="143"/>
      <c r="B370" s="143"/>
      <c r="C370" s="143"/>
      <c r="D370" s="143"/>
      <c r="E370" s="144"/>
      <c r="F370" s="144"/>
      <c r="G370" s="144"/>
      <c r="H370" s="144"/>
    </row>
    <row r="371" spans="1:8" ht="15" hidden="1">
      <c r="A371" s="143"/>
      <c r="B371" s="143"/>
      <c r="C371" s="143"/>
      <c r="D371" s="143"/>
      <c r="E371" s="144"/>
      <c r="F371" s="144"/>
      <c r="G371" s="144"/>
      <c r="H371" s="144"/>
    </row>
    <row r="372" spans="1:8" ht="15">
      <c r="A372" s="143"/>
      <c r="B372" s="143"/>
      <c r="C372" s="143"/>
      <c r="D372" s="143"/>
      <c r="E372" s="144"/>
      <c r="F372" s="144"/>
      <c r="G372" s="144"/>
      <c r="H372" s="144"/>
    </row>
    <row r="373" spans="1:8" ht="15">
      <c r="A373" s="143"/>
      <c r="B373" s="143"/>
      <c r="C373" s="143"/>
      <c r="D373" s="143"/>
      <c r="E373" s="144"/>
      <c r="F373" s="144"/>
      <c r="G373" s="144"/>
      <c r="H373" s="144"/>
    </row>
    <row r="374" spans="1:8" ht="15.75" hidden="1">
      <c r="A374" s="143"/>
      <c r="B374" s="143"/>
      <c r="C374" s="143"/>
      <c r="D374" s="143" t="s">
        <v>228</v>
      </c>
      <c r="E374" s="149" t="e">
        <f>SUM(E9,E10,#REF!,#REF!,#REF!,E87,E124,E152,E153,E154,E155,E156,#REF!,E178,E179,E180,E219,E234,E235,E236,E237,E238,E239,#REF!,#REF!,E245,E247,E248,E249)</f>
        <v>#REF!</v>
      </c>
      <c r="F374" s="149" t="e">
        <f>SUM(F9,F10,#REF!,#REF!,#REF!,F87,F124,F152,F153,F154,F155,F156,#REF!,F178,F179,F180,F219,F234,F235,F236,F237,F238,F239,#REF!,#REF!,F245,F247,F248,F249)</f>
        <v>#REF!</v>
      </c>
      <c r="G374" s="149" t="e">
        <f>SUM(G9,G10,#REF!,#REF!,#REF!,G87,G124,G152,G153,G154,G155,G156,#REF!,G178,G179,G180,G219,G234,G235,G236,G237,G238,G239,#REF!,#REF!,G245,G247,G248,G249)</f>
        <v>#REF!</v>
      </c>
      <c r="H374" s="149" t="e">
        <f>SUM(H9,H10,#REF!,#REF!,#REF!,H87,H124,H152,H153,H154,H155,H156,#REF!,H178,H179,H180,H219,H234,H235,H236,H237,H238,H239,#REF!,#REF!,H245,H247,H248,H249)</f>
        <v>#REF!</v>
      </c>
    </row>
    <row r="375" spans="1:8" ht="15" hidden="1">
      <c r="A375" s="143"/>
      <c r="B375" s="143"/>
      <c r="C375" s="143"/>
      <c r="D375" s="143" t="s">
        <v>233</v>
      </c>
      <c r="E375" s="144">
        <f>SUM(E234,E235,E236,E237,E239)</f>
        <v>196800</v>
      </c>
      <c r="F375" s="144">
        <f>SUM(F234,F235,F236,F237,F239)</f>
        <v>196800</v>
      </c>
      <c r="G375" s="144">
        <f>SUM(G234,G235,G236,G237,G239)</f>
        <v>57170.5</v>
      </c>
      <c r="H375" s="144">
        <f>SUM(H234,H235,H236,H237,H239)</f>
        <v>158.64317721661067</v>
      </c>
    </row>
    <row r="376" spans="1:8" ht="15" hidden="1">
      <c r="A376" s="143"/>
      <c r="B376" s="143"/>
      <c r="C376" s="143"/>
      <c r="D376" s="143" t="s">
        <v>234</v>
      </c>
      <c r="E376" s="144" t="e">
        <f>SUM(E9,#REF!,#REF!,#REF!,#REF!,#REF!,E245)</f>
        <v>#REF!</v>
      </c>
      <c r="F376" s="144" t="e">
        <f>SUM(F9,#REF!,#REF!,#REF!,#REF!,#REF!,F245)</f>
        <v>#REF!</v>
      </c>
      <c r="G376" s="144" t="e">
        <f>SUM(G9,#REF!,#REF!,#REF!,#REF!,#REF!,G245)</f>
        <v>#REF!</v>
      </c>
      <c r="H376" s="144" t="e">
        <f>SUM(H9,#REF!,#REF!,#REF!,#REF!,#REF!,H245)</f>
        <v>#REF!</v>
      </c>
    </row>
    <row r="377" spans="1:8" ht="15" hidden="1">
      <c r="A377" s="143"/>
      <c r="B377" s="143"/>
      <c r="C377" s="143"/>
      <c r="D377" s="143" t="s">
        <v>235</v>
      </c>
      <c r="E377" s="144" t="e">
        <f>SUM(E10,E87,E124,E156,#REF!,E180,E219,E248)</f>
        <v>#REF!</v>
      </c>
      <c r="F377" s="144" t="e">
        <f>SUM(F10,F87,F124,F156,#REF!,F180,F219,F248)</f>
        <v>#REF!</v>
      </c>
      <c r="G377" s="144" t="e">
        <f>SUM(G10,G87,G124,G156,#REF!,G180,G219,G248)</f>
        <v>#REF!</v>
      </c>
      <c r="H377" s="144" t="e">
        <f>SUM(H10,H87,H124,H156,#REF!,H180,H219,H248)</f>
        <v>#REF!</v>
      </c>
    </row>
    <row r="378" spans="1:8" ht="15" hidden="1">
      <c r="A378" s="143"/>
      <c r="B378" s="143"/>
      <c r="C378" s="143"/>
      <c r="D378" s="143" t="s">
        <v>236</v>
      </c>
      <c r="E378" s="144"/>
      <c r="F378" s="144"/>
      <c r="G378" s="144"/>
      <c r="H378" s="144"/>
    </row>
    <row r="379" spans="1:8" ht="15" hidden="1">
      <c r="A379" s="143"/>
      <c r="B379" s="143"/>
      <c r="C379" s="143"/>
      <c r="D379" s="143" t="s">
        <v>237</v>
      </c>
      <c r="E379" s="144" t="e">
        <f>+E333-E374-E382-E383</f>
        <v>#REF!</v>
      </c>
      <c r="F379" s="144" t="e">
        <f>+F333-F374-F382-F383</f>
        <v>#REF!</v>
      </c>
      <c r="G379" s="144" t="e">
        <f>+G333-G374-G382-G383</f>
        <v>#REF!</v>
      </c>
      <c r="H379" s="144" t="e">
        <f>+H333-H374-H382-H383</f>
        <v>#REF!</v>
      </c>
    </row>
    <row r="380" spans="1:8" ht="15" hidden="1">
      <c r="A380" s="143"/>
      <c r="B380" s="143"/>
      <c r="C380" s="143"/>
      <c r="D380" s="143" t="s">
        <v>238</v>
      </c>
      <c r="E380" s="144" t="e">
        <f>SUM(E21,E31,E43,E45,#REF!,#REF!,#REF!,E100,#REF!,E104,E274,E282,E293,E295)</f>
        <v>#REF!</v>
      </c>
      <c r="F380" s="144" t="e">
        <f>SUM(F21,F31,F43,F45,#REF!,#REF!,#REF!,F100,#REF!,F104,F274,F282,F293,F295)</f>
        <v>#REF!</v>
      </c>
      <c r="G380" s="144" t="e">
        <f>SUM(G21,G31,G43,G45,#REF!,#REF!,#REF!,G100,#REF!,G104,G274,G282,G293,G295)</f>
        <v>#REF!</v>
      </c>
      <c r="H380" s="144" t="e">
        <f>SUM(H21,H31,H43,H45,#REF!,#REF!,#REF!,H100,#REF!,H104,H274,H282,H293,H295)</f>
        <v>#REF!</v>
      </c>
    </row>
    <row r="381" spans="1:8" ht="15" hidden="1">
      <c r="A381" s="143"/>
      <c r="B381" s="143"/>
      <c r="C381" s="143"/>
      <c r="D381" s="143" t="s">
        <v>239</v>
      </c>
      <c r="E381" s="144" t="e">
        <f>SUM(E76,#REF!,E137,E163,#REF!,E183,E199,E221)</f>
        <v>#REF!</v>
      </c>
      <c r="F381" s="144" t="e">
        <f>SUM(F76,#REF!,F137,F163,#REF!,F183,F199,F221)</f>
        <v>#REF!</v>
      </c>
      <c r="G381" s="144" t="e">
        <f>SUM(G76,#REF!,G137,G163,#REF!,G183,G199,G221)</f>
        <v>#REF!</v>
      </c>
      <c r="H381" s="144" t="e">
        <f>SUM(H76,#REF!,H137,H163,#REF!,H183,H199,H221)</f>
        <v>#REF!</v>
      </c>
    </row>
    <row r="382" spans="1:8" ht="15" hidden="1">
      <c r="A382" s="143"/>
      <c r="B382" s="143"/>
      <c r="C382" s="143"/>
      <c r="D382" s="143" t="s">
        <v>227</v>
      </c>
      <c r="E382" s="144" t="e">
        <f>SUM(#REF!,E222,E280,E286,E298,E301)</f>
        <v>#REF!</v>
      </c>
      <c r="F382" s="144" t="e">
        <f>SUM(#REF!,F222,F280,F286,F298,F301)</f>
        <v>#REF!</v>
      </c>
      <c r="G382" s="144" t="e">
        <f>SUM(#REF!,G222,G280,G286,G298,G301)</f>
        <v>#REF!</v>
      </c>
      <c r="H382" s="144" t="e">
        <f>SUM(#REF!,H222,H280,H286,H298,H301)</f>
        <v>#REF!</v>
      </c>
    </row>
    <row r="383" spans="1:8" ht="15" hidden="1">
      <c r="A383" s="143"/>
      <c r="B383" s="143"/>
      <c r="C383" s="143"/>
      <c r="D383" s="143" t="s">
        <v>229</v>
      </c>
      <c r="E383" s="144" t="e">
        <f>SUM(E11,E12,E13,E67,#REF!,#REF!,#REF!,#REF!,E77,#REF!,#REF!,#REF!,#REF!,#REF!,#REF!,#REF!,E91,#REF!,E92,#REF!,E93,E95,#REF!,#REF!,#REF!,E158,E197,E220,E251)</f>
        <v>#REF!</v>
      </c>
      <c r="F383" s="144" t="e">
        <f>SUM(F11,F12,F13,F67,#REF!,#REF!,#REF!,#REF!,F77,#REF!,#REF!,#REF!,#REF!,#REF!,#REF!,#REF!,F91,#REF!,F92,#REF!,F93,F95,#REF!,#REF!,#REF!,F158,F197,F220,F251)</f>
        <v>#REF!</v>
      </c>
      <c r="G383" s="144" t="e">
        <f>SUM(G11,G12,G13,G67,#REF!,#REF!,#REF!,#REF!,G77,#REF!,#REF!,#REF!,#REF!,#REF!,#REF!,#REF!,G91,#REF!,G92,#REF!,G93,G95,#REF!,#REF!,#REF!,G158,G197,G220,G251)</f>
        <v>#REF!</v>
      </c>
      <c r="H383" s="144" t="e">
        <f>SUM(H11,H12,H13,H67,#REF!,#REF!,#REF!,#REF!,H77,#REF!,#REF!,#REF!,#REF!,#REF!,#REF!,#REF!,H91,#REF!,H92,#REF!,H93,H95,#REF!,#REF!,#REF!,H158,H197,H220,H251)</f>
        <v>#REF!</v>
      </c>
    </row>
    <row r="384" spans="1:8" ht="15" hidden="1">
      <c r="A384" s="143"/>
      <c r="B384" s="143"/>
      <c r="C384" s="143"/>
      <c r="D384" s="143"/>
      <c r="E384" s="144"/>
      <c r="F384" s="144"/>
      <c r="G384" s="144"/>
      <c r="H384" s="144"/>
    </row>
    <row r="385" spans="1:8" ht="15" hidden="1">
      <c r="A385" s="143"/>
      <c r="B385" s="143"/>
      <c r="C385" s="143"/>
      <c r="D385" s="143"/>
      <c r="E385" s="144"/>
      <c r="F385" s="144"/>
      <c r="G385" s="144"/>
      <c r="H385" s="144"/>
    </row>
    <row r="386" spans="1:8" ht="15" hidden="1">
      <c r="A386" s="143"/>
      <c r="B386" s="143"/>
      <c r="C386" s="143"/>
      <c r="D386" s="143"/>
      <c r="E386" s="144">
        <f>SUM(E277,E280,E286,E298,E301)</f>
        <v>16160</v>
      </c>
      <c r="F386" s="144">
        <f>SUM(F277,F280,F286,F298,F301)</f>
        <v>16160</v>
      </c>
      <c r="G386" s="144">
        <f>SUM(G277,G280,G286,G298,G301)</f>
        <v>261.09999999999997</v>
      </c>
      <c r="H386" s="144" t="e">
        <f>SUM(H277,H280,H286,H298,H301)</f>
        <v>#DIV/0!</v>
      </c>
    </row>
    <row r="387" spans="1:8" ht="15" hidden="1">
      <c r="A387" s="143"/>
      <c r="B387" s="143"/>
      <c r="C387" s="143"/>
      <c r="D387" s="143"/>
      <c r="E387" s="144" t="e">
        <f>SUM(#REF!,#REF!,E77,#REF!,#REF!,#REF!,#REF!,#REF!,#REF!,E220)</f>
        <v>#REF!</v>
      </c>
      <c r="F387" s="144" t="e">
        <f>SUM(#REF!,#REF!,F77,#REF!,#REF!,#REF!,#REF!,#REF!,#REF!,F220)</f>
        <v>#REF!</v>
      </c>
      <c r="G387" s="144" t="e">
        <f>SUM(#REF!,#REF!,G77,#REF!,#REF!,#REF!,#REF!,#REF!,#REF!,G220)</f>
        <v>#REF!</v>
      </c>
      <c r="H387" s="144" t="e">
        <f>SUM(#REF!,#REF!,H77,#REF!,#REF!,#REF!,#REF!,#REF!,#REF!,H220)</f>
        <v>#REF!</v>
      </c>
    </row>
    <row r="388" spans="1:8" ht="15" hidden="1">
      <c r="A388" s="143"/>
      <c r="B388" s="143"/>
      <c r="C388" s="143"/>
      <c r="D388" s="143"/>
      <c r="E388" s="144"/>
      <c r="F388" s="144"/>
      <c r="G388" s="144"/>
      <c r="H388" s="144"/>
    </row>
    <row r="389" spans="1:8" ht="15" hidden="1">
      <c r="A389" s="143"/>
      <c r="B389" s="143"/>
      <c r="C389" s="143"/>
      <c r="D389" s="143"/>
      <c r="E389" s="144" t="e">
        <f>SUM(E386:E388)</f>
        <v>#REF!</v>
      </c>
      <c r="F389" s="144" t="e">
        <f>SUM(F386:F388)</f>
        <v>#REF!</v>
      </c>
      <c r="G389" s="144" t="e">
        <f>SUM(G386:G388)</f>
        <v>#REF!</v>
      </c>
      <c r="H389" s="144" t="e">
        <f>SUM(H386:H388)</f>
        <v>#DIV/0!</v>
      </c>
    </row>
    <row r="390" spans="1:8" ht="15">
      <c r="A390" s="143"/>
      <c r="B390" s="143"/>
      <c r="C390" s="143"/>
      <c r="D390" s="143"/>
      <c r="E390" s="144"/>
      <c r="F390" s="144"/>
      <c r="G390" s="144"/>
      <c r="H390" s="144"/>
    </row>
    <row r="391" spans="1:8" ht="15">
      <c r="A391" s="143"/>
      <c r="B391" s="143"/>
      <c r="C391" s="143"/>
      <c r="D391" s="143"/>
      <c r="E391" s="144"/>
      <c r="F391" s="144"/>
      <c r="G391" s="144"/>
      <c r="H391" s="144"/>
    </row>
    <row r="392" spans="1:8" ht="15">
      <c r="A392" s="143"/>
      <c r="B392" s="143"/>
      <c r="C392" s="143"/>
      <c r="D392" s="143"/>
      <c r="E392" s="144"/>
      <c r="F392" s="144"/>
      <c r="G392" s="144"/>
      <c r="H392" s="144"/>
    </row>
    <row r="393" spans="1:8" ht="15">
      <c r="A393" s="143"/>
      <c r="B393" s="143"/>
      <c r="C393" s="143"/>
      <c r="D393" s="143"/>
      <c r="E393" s="144"/>
      <c r="F393" s="144"/>
      <c r="G393" s="144"/>
      <c r="H393" s="144"/>
    </row>
    <row r="394" spans="1:8" ht="15">
      <c r="A394" s="143"/>
      <c r="B394" s="143"/>
      <c r="C394" s="143"/>
      <c r="D394" s="143"/>
      <c r="E394" s="144"/>
      <c r="F394" s="144"/>
      <c r="G394" s="144"/>
      <c r="H394" s="144"/>
    </row>
    <row r="395" spans="1:8" ht="15">
      <c r="A395" s="143"/>
      <c r="B395" s="143"/>
      <c r="C395" s="143"/>
      <c r="D395" s="143"/>
      <c r="E395" s="144"/>
      <c r="F395" s="144"/>
      <c r="G395" s="144"/>
      <c r="H395" s="144"/>
    </row>
    <row r="396" spans="1:8" ht="15">
      <c r="A396" s="143"/>
      <c r="B396" s="143"/>
      <c r="C396" s="143"/>
      <c r="D396" s="143"/>
      <c r="E396" s="144"/>
      <c r="F396" s="144"/>
      <c r="G396" s="144"/>
      <c r="H396" s="144"/>
    </row>
    <row r="397" spans="1:8" ht="15">
      <c r="A397" s="143"/>
      <c r="B397" s="143"/>
      <c r="C397" s="143"/>
      <c r="D397" s="143"/>
      <c r="E397" s="144"/>
      <c r="F397" s="144"/>
      <c r="G397" s="144"/>
      <c r="H397" s="144"/>
    </row>
    <row r="398" spans="1:8" ht="15">
      <c r="A398" s="143"/>
      <c r="B398" s="143"/>
      <c r="C398" s="143"/>
      <c r="D398" s="143"/>
      <c r="E398" s="144"/>
      <c r="F398" s="144"/>
      <c r="G398" s="144"/>
      <c r="H398" s="144"/>
    </row>
    <row r="399" spans="1:8" ht="15">
      <c r="A399" s="143"/>
      <c r="B399" s="143"/>
      <c r="C399" s="143"/>
      <c r="D399" s="143"/>
      <c r="E399" s="144"/>
      <c r="F399" s="144"/>
      <c r="G399" s="144"/>
      <c r="H399" s="144"/>
    </row>
    <row r="400" spans="1:8" ht="15">
      <c r="A400" s="143"/>
      <c r="B400" s="143"/>
      <c r="C400" s="143"/>
      <c r="D400" s="143"/>
      <c r="E400" s="144"/>
      <c r="F400" s="144"/>
      <c r="G400" s="144"/>
      <c r="H400" s="144"/>
    </row>
    <row r="401" spans="1:8" ht="15">
      <c r="A401" s="143"/>
      <c r="B401" s="143"/>
      <c r="C401" s="143"/>
      <c r="D401" s="143"/>
      <c r="E401" s="144"/>
      <c r="F401" s="144"/>
      <c r="G401" s="144"/>
      <c r="H401" s="144"/>
    </row>
    <row r="402" spans="1:8" ht="15">
      <c r="A402" s="143"/>
      <c r="B402" s="143"/>
      <c r="C402" s="143"/>
      <c r="D402" s="143"/>
      <c r="E402" s="144"/>
      <c r="F402" s="144"/>
      <c r="G402" s="144"/>
      <c r="H402" s="144"/>
    </row>
    <row r="403" spans="1:8" ht="15">
      <c r="A403" s="143"/>
      <c r="B403" s="143"/>
      <c r="C403" s="143"/>
      <c r="D403" s="143"/>
      <c r="E403" s="144"/>
      <c r="F403" s="144"/>
      <c r="G403" s="144"/>
      <c r="H403" s="144"/>
    </row>
    <row r="404" spans="1:8" ht="15">
      <c r="A404" s="143"/>
      <c r="B404" s="143"/>
      <c r="C404" s="143"/>
      <c r="D404" s="143"/>
      <c r="E404" s="144"/>
      <c r="F404" s="144"/>
      <c r="G404" s="144"/>
      <c r="H404" s="144"/>
    </row>
    <row r="405" spans="1:8" ht="15">
      <c r="A405" s="143"/>
      <c r="B405" s="143"/>
      <c r="C405" s="143"/>
      <c r="D405" s="143"/>
      <c r="E405" s="144"/>
      <c r="F405" s="144"/>
      <c r="G405" s="144"/>
      <c r="H405" s="144"/>
    </row>
    <row r="406" spans="1:8" ht="15">
      <c r="A406" s="143"/>
      <c r="B406" s="143"/>
      <c r="C406" s="143"/>
      <c r="D406" s="143"/>
      <c r="E406" s="144"/>
      <c r="F406" s="144"/>
      <c r="G406" s="144"/>
      <c r="H406" s="144"/>
    </row>
    <row r="407" spans="1:8" ht="15">
      <c r="A407" s="143"/>
      <c r="B407" s="143"/>
      <c r="C407" s="143"/>
      <c r="D407" s="143"/>
      <c r="E407" s="144"/>
      <c r="F407" s="144"/>
      <c r="G407" s="144"/>
      <c r="H407" s="144"/>
    </row>
    <row r="408" spans="1:8" ht="15">
      <c r="A408" s="143"/>
      <c r="B408" s="143"/>
      <c r="C408" s="143"/>
      <c r="D408" s="143"/>
      <c r="E408" s="144"/>
      <c r="F408" s="144"/>
      <c r="G408" s="144"/>
      <c r="H408" s="144"/>
    </row>
    <row r="409" spans="1:8" ht="15">
      <c r="A409" s="143"/>
      <c r="B409" s="143"/>
      <c r="C409" s="143"/>
      <c r="D409" s="143"/>
      <c r="E409" s="144"/>
      <c r="F409" s="144"/>
      <c r="G409" s="144"/>
      <c r="H409" s="144"/>
    </row>
    <row r="410" spans="1:8" ht="15">
      <c r="A410" s="143"/>
      <c r="B410" s="143"/>
      <c r="C410" s="143"/>
      <c r="D410" s="143"/>
      <c r="E410" s="144"/>
      <c r="F410" s="144"/>
      <c r="G410" s="144"/>
      <c r="H410" s="144"/>
    </row>
    <row r="411" spans="1:8" ht="15">
      <c r="A411" s="143"/>
      <c r="B411" s="143"/>
      <c r="C411" s="143"/>
      <c r="D411" s="143"/>
      <c r="E411" s="144"/>
      <c r="F411" s="144"/>
      <c r="G411" s="144"/>
      <c r="H411" s="144"/>
    </row>
    <row r="412" spans="1:8" ht="15">
      <c r="A412" s="143"/>
      <c r="B412" s="143"/>
      <c r="C412" s="143"/>
      <c r="D412" s="143"/>
      <c r="E412" s="144"/>
      <c r="F412" s="144"/>
      <c r="G412" s="144"/>
      <c r="H412" s="144"/>
    </row>
    <row r="413" spans="1:8" ht="15">
      <c r="A413" s="143"/>
      <c r="B413" s="143"/>
      <c r="C413" s="143"/>
      <c r="D413" s="143"/>
      <c r="E413" s="144"/>
      <c r="F413" s="144"/>
      <c r="G413" s="144"/>
      <c r="H413" s="144"/>
    </row>
    <row r="414" spans="1:8" ht="15">
      <c r="A414" s="143"/>
      <c r="B414" s="143"/>
      <c r="C414" s="143"/>
      <c r="D414" s="143"/>
      <c r="E414" s="144"/>
      <c r="F414" s="144"/>
      <c r="G414" s="144"/>
      <c r="H414" s="144"/>
    </row>
    <row r="415" spans="1:8" ht="15">
      <c r="A415" s="143"/>
      <c r="B415" s="143"/>
      <c r="C415" s="143"/>
      <c r="D415" s="143"/>
      <c r="E415" s="144"/>
      <c r="F415" s="144"/>
      <c r="G415" s="144"/>
      <c r="H415" s="144"/>
    </row>
    <row r="416" spans="1:8" ht="15">
      <c r="A416" s="143"/>
      <c r="B416" s="143"/>
      <c r="C416" s="143"/>
      <c r="D416" s="143"/>
      <c r="E416" s="144"/>
      <c r="F416" s="144"/>
      <c r="G416" s="144"/>
      <c r="H416" s="144"/>
    </row>
    <row r="417" spans="1:8" ht="15">
      <c r="A417" s="143"/>
      <c r="B417" s="143"/>
      <c r="C417" s="143"/>
      <c r="D417" s="143"/>
      <c r="E417" s="144"/>
      <c r="F417" s="144"/>
      <c r="G417" s="144"/>
      <c r="H417" s="144"/>
    </row>
    <row r="418" spans="1:8" ht="15">
      <c r="A418" s="143"/>
      <c r="B418" s="143"/>
      <c r="C418" s="143"/>
      <c r="D418" s="143"/>
      <c r="E418" s="144"/>
      <c r="F418" s="144"/>
      <c r="G418" s="144"/>
      <c r="H418" s="144"/>
    </row>
    <row r="419" spans="1:8" ht="15">
      <c r="A419" s="143"/>
      <c r="B419" s="143"/>
      <c r="C419" s="143"/>
      <c r="D419" s="143"/>
      <c r="E419" s="144"/>
      <c r="F419" s="144"/>
      <c r="G419" s="144"/>
      <c r="H419" s="144"/>
    </row>
    <row r="420" spans="1:8" ht="15">
      <c r="A420" s="143"/>
      <c r="B420" s="143"/>
      <c r="C420" s="143"/>
      <c r="D420" s="143"/>
      <c r="E420" s="144"/>
      <c r="F420" s="144"/>
      <c r="G420" s="144"/>
      <c r="H420" s="144"/>
    </row>
    <row r="421" spans="1:8" ht="15">
      <c r="A421" s="143"/>
      <c r="B421" s="143"/>
      <c r="C421" s="143"/>
      <c r="D421" s="143"/>
      <c r="E421" s="144"/>
      <c r="F421" s="144"/>
      <c r="G421" s="144"/>
      <c r="H421" s="144"/>
    </row>
    <row r="422" spans="1:8" ht="15">
      <c r="A422" s="143"/>
      <c r="B422" s="143"/>
      <c r="C422" s="143"/>
      <c r="D422" s="143"/>
      <c r="E422" s="144"/>
      <c r="F422" s="144"/>
      <c r="G422" s="144"/>
      <c r="H422" s="144"/>
    </row>
    <row r="423" spans="1:8" ht="15">
      <c r="A423" s="143"/>
      <c r="B423" s="143"/>
      <c r="C423" s="143"/>
      <c r="D423" s="143"/>
      <c r="E423" s="144"/>
      <c r="F423" s="144"/>
      <c r="G423" s="144"/>
      <c r="H423" s="144"/>
    </row>
    <row r="424" spans="1:8" ht="15">
      <c r="A424" s="143"/>
      <c r="B424" s="143"/>
      <c r="C424" s="143"/>
      <c r="D424" s="143"/>
      <c r="E424" s="144"/>
      <c r="F424" s="144"/>
      <c r="G424" s="144"/>
      <c r="H424" s="144"/>
    </row>
    <row r="425" spans="1:8" ht="15">
      <c r="A425" s="143"/>
      <c r="B425" s="143"/>
      <c r="C425" s="143"/>
      <c r="D425" s="143"/>
      <c r="E425" s="144"/>
      <c r="F425" s="144"/>
      <c r="G425" s="144"/>
      <c r="H425" s="144"/>
    </row>
  </sheetData>
  <sheetProtection/>
  <mergeCells count="2">
    <mergeCell ref="A1:C1"/>
    <mergeCell ref="A3:E3"/>
  </mergeCells>
  <printOptions/>
  <pageMargins left="0.76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4"/>
  <sheetViews>
    <sheetView zoomScale="80" zoomScaleNormal="80" zoomScaleSheetLayoutView="100" zoomScalePageLayoutView="0" workbookViewId="0" topLeftCell="A100">
      <selection activeCell="A100" sqref="A100:IV102"/>
    </sheetView>
  </sheetViews>
  <sheetFormatPr defaultColWidth="9.140625" defaultRowHeight="12.75"/>
  <cols>
    <col min="1" max="1" width="13.7109375" style="154" customWidth="1"/>
    <col min="2" max="2" width="10.8515625" style="154" bestFit="1" customWidth="1"/>
    <col min="3" max="3" width="79.7109375" style="154" customWidth="1"/>
    <col min="4" max="4" width="15.7109375" style="154" customWidth="1"/>
    <col min="5" max="6" width="15.8515625" style="154" customWidth="1"/>
    <col min="7" max="7" width="13.28125" style="154" customWidth="1"/>
    <col min="8" max="16384" width="9.140625" style="154" customWidth="1"/>
  </cols>
  <sheetData>
    <row r="1" spans="1:7" ht="21" customHeight="1">
      <c r="A1" s="5" t="s">
        <v>240</v>
      </c>
      <c r="B1" s="6"/>
      <c r="C1" s="151"/>
      <c r="D1" s="152"/>
      <c r="E1" s="153"/>
      <c r="F1" s="153"/>
      <c r="G1" s="153"/>
    </row>
    <row r="2" spans="1:3" ht="15.75" customHeight="1">
      <c r="A2" s="5"/>
      <c r="B2" s="6"/>
      <c r="C2" s="155"/>
    </row>
    <row r="3" spans="1:7" s="160" customFormat="1" ht="24" customHeight="1">
      <c r="A3" s="156" t="s">
        <v>241</v>
      </c>
      <c r="B3" s="156"/>
      <c r="C3" s="156"/>
      <c r="D3" s="157"/>
      <c r="E3" s="158"/>
      <c r="F3" s="159"/>
      <c r="G3" s="159"/>
    </row>
    <row r="4" spans="4:7" s="143" customFormat="1" ht="15.75" customHeight="1" thickBot="1">
      <c r="D4" s="161"/>
      <c r="E4" s="162"/>
      <c r="F4" s="159" t="s">
        <v>242</v>
      </c>
      <c r="G4" s="161"/>
    </row>
    <row r="5" spans="1:7" s="143" customFormat="1" ht="15.75" customHeight="1">
      <c r="A5" s="163" t="s">
        <v>2</v>
      </c>
      <c r="B5" s="164" t="s">
        <v>3</v>
      </c>
      <c r="C5" s="163" t="s">
        <v>5</v>
      </c>
      <c r="D5" s="163" t="s">
        <v>6</v>
      </c>
      <c r="E5" s="163" t="s">
        <v>6</v>
      </c>
      <c r="F5" s="163" t="s">
        <v>7</v>
      </c>
      <c r="G5" s="163" t="s">
        <v>243</v>
      </c>
    </row>
    <row r="6" spans="1:7" s="143" customFormat="1" ht="15.75" customHeight="1" thickBot="1">
      <c r="A6" s="165"/>
      <c r="B6" s="166"/>
      <c r="C6" s="167"/>
      <c r="D6" s="168" t="s">
        <v>9</v>
      </c>
      <c r="E6" s="168" t="s">
        <v>10</v>
      </c>
      <c r="F6" s="168" t="s">
        <v>11</v>
      </c>
      <c r="G6" s="168" t="s">
        <v>244</v>
      </c>
    </row>
    <row r="7" spans="1:7" s="143" customFormat="1" ht="16.5" customHeight="1" thickTop="1">
      <c r="A7" s="169">
        <v>10</v>
      </c>
      <c r="B7" s="170"/>
      <c r="C7" s="111" t="s">
        <v>245</v>
      </c>
      <c r="D7" s="171"/>
      <c r="E7" s="172"/>
      <c r="F7" s="173"/>
      <c r="G7" s="171"/>
    </row>
    <row r="8" spans="1:7" s="143" customFormat="1" ht="15" customHeight="1">
      <c r="A8" s="174"/>
      <c r="B8" s="175"/>
      <c r="C8" s="174"/>
      <c r="D8" s="99"/>
      <c r="E8" s="100"/>
      <c r="F8" s="98"/>
      <c r="G8" s="99"/>
    </row>
    <row r="9" spans="1:7" s="143" customFormat="1" ht="15" customHeight="1">
      <c r="A9" s="174"/>
      <c r="B9" s="176">
        <v>2143</v>
      </c>
      <c r="C9" s="101" t="s">
        <v>246</v>
      </c>
      <c r="D9" s="99">
        <v>3000</v>
      </c>
      <c r="E9" s="100">
        <v>2500</v>
      </c>
      <c r="F9" s="98">
        <v>849.4</v>
      </c>
      <c r="G9" s="99">
        <f>(F9/E9)*100</f>
        <v>33.976</v>
      </c>
    </row>
    <row r="10" spans="1:7" s="143" customFormat="1" ht="15">
      <c r="A10" s="101"/>
      <c r="B10" s="176">
        <v>3111</v>
      </c>
      <c r="C10" s="101" t="s">
        <v>247</v>
      </c>
      <c r="D10" s="177">
        <v>8200</v>
      </c>
      <c r="E10" s="178">
        <v>8200.2</v>
      </c>
      <c r="F10" s="179">
        <v>2049.1</v>
      </c>
      <c r="G10" s="99">
        <f aca="true" t="shared" si="0" ref="G10:G31">(F10/E10)*100</f>
        <v>24.988414916709345</v>
      </c>
    </row>
    <row r="11" spans="1:7" s="143" customFormat="1" ht="15">
      <c r="A11" s="101"/>
      <c r="B11" s="176">
        <v>3113</v>
      </c>
      <c r="C11" s="101" t="s">
        <v>248</v>
      </c>
      <c r="D11" s="177">
        <v>30100</v>
      </c>
      <c r="E11" s="178">
        <v>30100</v>
      </c>
      <c r="F11" s="179">
        <v>7527</v>
      </c>
      <c r="G11" s="99">
        <f t="shared" si="0"/>
        <v>25.006644518272424</v>
      </c>
    </row>
    <row r="12" spans="1:7" s="143" customFormat="1" ht="15" hidden="1">
      <c r="A12" s="101"/>
      <c r="B12" s="176">
        <v>3114</v>
      </c>
      <c r="C12" s="101" t="s">
        <v>249</v>
      </c>
      <c r="D12" s="177">
        <v>0</v>
      </c>
      <c r="E12" s="178">
        <v>0</v>
      </c>
      <c r="F12" s="179"/>
      <c r="G12" s="99" t="e">
        <f t="shared" si="0"/>
        <v>#DIV/0!</v>
      </c>
    </row>
    <row r="13" spans="1:7" s="143" customFormat="1" ht="15">
      <c r="A13" s="101"/>
      <c r="B13" s="176">
        <v>3231</v>
      </c>
      <c r="C13" s="101" t="s">
        <v>250</v>
      </c>
      <c r="D13" s="177">
        <v>750</v>
      </c>
      <c r="E13" s="178">
        <v>750</v>
      </c>
      <c r="F13" s="179">
        <v>189</v>
      </c>
      <c r="G13" s="99">
        <f t="shared" si="0"/>
        <v>25.2</v>
      </c>
    </row>
    <row r="14" spans="1:7" s="143" customFormat="1" ht="15">
      <c r="A14" s="101"/>
      <c r="B14" s="176">
        <v>3313</v>
      </c>
      <c r="C14" s="101" t="s">
        <v>251</v>
      </c>
      <c r="D14" s="99">
        <v>1460</v>
      </c>
      <c r="E14" s="100">
        <v>1460</v>
      </c>
      <c r="F14" s="98">
        <v>143.7</v>
      </c>
      <c r="G14" s="99">
        <f t="shared" si="0"/>
        <v>9.842465753424657</v>
      </c>
    </row>
    <row r="15" spans="1:7" s="143" customFormat="1" ht="15" customHeight="1" hidden="1">
      <c r="A15" s="101"/>
      <c r="B15" s="176">
        <v>3314</v>
      </c>
      <c r="C15" s="101" t="s">
        <v>252</v>
      </c>
      <c r="D15" s="99"/>
      <c r="E15" s="100"/>
      <c r="F15" s="98"/>
      <c r="G15" s="99" t="e">
        <f t="shared" si="0"/>
        <v>#DIV/0!</v>
      </c>
    </row>
    <row r="16" spans="1:7" s="143" customFormat="1" ht="15">
      <c r="A16" s="101"/>
      <c r="B16" s="176">
        <v>3314</v>
      </c>
      <c r="C16" s="101" t="s">
        <v>253</v>
      </c>
      <c r="D16" s="99">
        <v>6700</v>
      </c>
      <c r="E16" s="100">
        <v>6700</v>
      </c>
      <c r="F16" s="98">
        <v>1677</v>
      </c>
      <c r="G16" s="99">
        <f t="shared" si="0"/>
        <v>25.029850746268657</v>
      </c>
    </row>
    <row r="17" spans="1:7" s="143" customFormat="1" ht="13.5" customHeight="1" hidden="1">
      <c r="A17" s="101"/>
      <c r="B17" s="176">
        <v>3315</v>
      </c>
      <c r="C17" s="101" t="s">
        <v>254</v>
      </c>
      <c r="D17" s="99"/>
      <c r="E17" s="100"/>
      <c r="F17" s="98"/>
      <c r="G17" s="99" t="e">
        <f t="shared" si="0"/>
        <v>#DIV/0!</v>
      </c>
    </row>
    <row r="18" spans="1:7" s="143" customFormat="1" ht="15">
      <c r="A18" s="101"/>
      <c r="B18" s="176">
        <v>3315</v>
      </c>
      <c r="C18" s="101" t="s">
        <v>255</v>
      </c>
      <c r="D18" s="99">
        <v>6750</v>
      </c>
      <c r="E18" s="100">
        <v>6750</v>
      </c>
      <c r="F18" s="98">
        <v>1689</v>
      </c>
      <c r="G18" s="99">
        <f t="shared" si="0"/>
        <v>25.022222222222222</v>
      </c>
    </row>
    <row r="19" spans="1:7" s="143" customFormat="1" ht="15">
      <c r="A19" s="101"/>
      <c r="B19" s="176">
        <v>3319</v>
      </c>
      <c r="C19" s="101" t="s">
        <v>256</v>
      </c>
      <c r="D19" s="99">
        <v>500</v>
      </c>
      <c r="E19" s="100">
        <v>520</v>
      </c>
      <c r="F19" s="98">
        <v>203.2</v>
      </c>
      <c r="G19" s="99">
        <f t="shared" si="0"/>
        <v>39.07692307692307</v>
      </c>
    </row>
    <row r="20" spans="1:7" s="143" customFormat="1" ht="15">
      <c r="A20" s="101"/>
      <c r="B20" s="176">
        <v>3322</v>
      </c>
      <c r="C20" s="101" t="s">
        <v>257</v>
      </c>
      <c r="D20" s="99">
        <v>50</v>
      </c>
      <c r="E20" s="100">
        <v>0</v>
      </c>
      <c r="F20" s="98">
        <v>0</v>
      </c>
      <c r="G20" s="99" t="e">
        <f t="shared" si="0"/>
        <v>#DIV/0!</v>
      </c>
    </row>
    <row r="21" spans="1:7" s="143" customFormat="1" ht="15">
      <c r="A21" s="101"/>
      <c r="B21" s="176">
        <v>3326</v>
      </c>
      <c r="C21" s="101" t="s">
        <v>258</v>
      </c>
      <c r="D21" s="99">
        <v>50</v>
      </c>
      <c r="E21" s="100">
        <v>0</v>
      </c>
      <c r="F21" s="98">
        <v>0</v>
      </c>
      <c r="G21" s="99" t="e">
        <f t="shared" si="0"/>
        <v>#DIV/0!</v>
      </c>
    </row>
    <row r="22" spans="1:7" s="143" customFormat="1" ht="15">
      <c r="A22" s="101"/>
      <c r="B22" s="176">
        <v>3330</v>
      </c>
      <c r="C22" s="101" t="s">
        <v>259</v>
      </c>
      <c r="D22" s="99">
        <v>50</v>
      </c>
      <c r="E22" s="100">
        <v>0</v>
      </c>
      <c r="F22" s="98">
        <v>0</v>
      </c>
      <c r="G22" s="99" t="e">
        <f t="shared" si="0"/>
        <v>#DIV/0!</v>
      </c>
    </row>
    <row r="23" spans="1:7" s="143" customFormat="1" ht="15">
      <c r="A23" s="101"/>
      <c r="B23" s="176">
        <v>3392</v>
      </c>
      <c r="C23" s="101" t="s">
        <v>260</v>
      </c>
      <c r="D23" s="99">
        <v>800</v>
      </c>
      <c r="E23" s="100">
        <v>800</v>
      </c>
      <c r="F23" s="98">
        <v>200</v>
      </c>
      <c r="G23" s="99">
        <f t="shared" si="0"/>
        <v>25</v>
      </c>
    </row>
    <row r="24" spans="1:7" s="143" customFormat="1" ht="15">
      <c r="A24" s="101"/>
      <c r="B24" s="176">
        <v>3399</v>
      </c>
      <c r="C24" s="101" t="s">
        <v>261</v>
      </c>
      <c r="D24" s="99">
        <v>2700</v>
      </c>
      <c r="E24" s="100">
        <v>2680</v>
      </c>
      <c r="F24" s="98">
        <v>437</v>
      </c>
      <c r="G24" s="99">
        <f t="shared" si="0"/>
        <v>16.30597014925373</v>
      </c>
    </row>
    <row r="25" spans="1:7" s="143" customFormat="1" ht="15">
      <c r="A25" s="101"/>
      <c r="B25" s="176">
        <v>3412</v>
      </c>
      <c r="C25" s="101" t="s">
        <v>262</v>
      </c>
      <c r="D25" s="99">
        <v>8000</v>
      </c>
      <c r="E25" s="100">
        <f>8000+1158.6</f>
        <v>9158.6</v>
      </c>
      <c r="F25" s="98">
        <f>2600+1158.6</f>
        <v>3758.6</v>
      </c>
      <c r="G25" s="99">
        <f t="shared" si="0"/>
        <v>41.03902343152883</v>
      </c>
    </row>
    <row r="26" spans="1:7" s="143" customFormat="1" ht="15">
      <c r="A26" s="101"/>
      <c r="B26" s="176">
        <v>3412</v>
      </c>
      <c r="C26" s="101" t="s">
        <v>263</v>
      </c>
      <c r="D26" s="99">
        <f>15400-8000</f>
        <v>7400</v>
      </c>
      <c r="E26" s="178">
        <f>15568.4-9158.6</f>
        <v>6409.799999999999</v>
      </c>
      <c r="F26" s="98">
        <f>5774.4-3758.6</f>
        <v>2015.7999999999997</v>
      </c>
      <c r="G26" s="99">
        <f t="shared" si="0"/>
        <v>31.448719148803395</v>
      </c>
    </row>
    <row r="27" spans="1:7" s="143" customFormat="1" ht="15">
      <c r="A27" s="101"/>
      <c r="B27" s="176">
        <v>3419</v>
      </c>
      <c r="C27" s="101" t="s">
        <v>264</v>
      </c>
      <c r="D27" s="177">
        <v>2120</v>
      </c>
      <c r="E27" s="178">
        <v>2115</v>
      </c>
      <c r="F27" s="179">
        <v>471</v>
      </c>
      <c r="G27" s="99">
        <f t="shared" si="0"/>
        <v>22.26950354609929</v>
      </c>
    </row>
    <row r="28" spans="1:7" s="143" customFormat="1" ht="15">
      <c r="A28" s="101"/>
      <c r="B28" s="176">
        <v>3421</v>
      </c>
      <c r="C28" s="101" t="s">
        <v>265</v>
      </c>
      <c r="D28" s="177">
        <v>7200</v>
      </c>
      <c r="E28" s="178">
        <v>4986.4</v>
      </c>
      <c r="F28" s="179">
        <v>1032.3</v>
      </c>
      <c r="G28" s="99">
        <f t="shared" si="0"/>
        <v>20.702310283972405</v>
      </c>
    </row>
    <row r="29" spans="1:7" s="143" customFormat="1" ht="15">
      <c r="A29" s="101"/>
      <c r="B29" s="176">
        <v>3429</v>
      </c>
      <c r="C29" s="101" t="s">
        <v>266</v>
      </c>
      <c r="D29" s="177">
        <v>1500</v>
      </c>
      <c r="E29" s="178">
        <v>1200</v>
      </c>
      <c r="F29" s="179">
        <v>57</v>
      </c>
      <c r="G29" s="99">
        <f t="shared" si="0"/>
        <v>4.75</v>
      </c>
    </row>
    <row r="30" spans="1:7" s="143" customFormat="1" ht="15">
      <c r="A30" s="101"/>
      <c r="B30" s="176">
        <v>6223</v>
      </c>
      <c r="C30" s="101" t="s">
        <v>267</v>
      </c>
      <c r="D30" s="99">
        <v>150</v>
      </c>
      <c r="E30" s="100">
        <v>150</v>
      </c>
      <c r="F30" s="98">
        <v>0</v>
      </c>
      <c r="G30" s="99">
        <f t="shared" si="0"/>
        <v>0</v>
      </c>
    </row>
    <row r="31" spans="1:7" s="143" customFormat="1" ht="15">
      <c r="A31" s="101"/>
      <c r="B31" s="176">
        <v>6409</v>
      </c>
      <c r="C31" s="101" t="s">
        <v>268</v>
      </c>
      <c r="D31" s="99">
        <v>0</v>
      </c>
      <c r="E31" s="100">
        <v>3000</v>
      </c>
      <c r="F31" s="98">
        <v>0</v>
      </c>
      <c r="G31" s="99">
        <f t="shared" si="0"/>
        <v>0</v>
      </c>
    </row>
    <row r="32" spans="1:7" s="143" customFormat="1" ht="14.25" customHeight="1" thickBot="1">
      <c r="A32" s="180"/>
      <c r="B32" s="181"/>
      <c r="C32" s="182"/>
      <c r="D32" s="183"/>
      <c r="E32" s="184"/>
      <c r="F32" s="185"/>
      <c r="G32" s="183"/>
    </row>
    <row r="33" spans="1:7" s="143" customFormat="1" ht="18.75" customHeight="1" thickBot="1" thickTop="1">
      <c r="A33" s="186"/>
      <c r="B33" s="187"/>
      <c r="C33" s="188" t="s">
        <v>269</v>
      </c>
      <c r="D33" s="189">
        <f>SUM(D9:D32)</f>
        <v>87480</v>
      </c>
      <c r="E33" s="190">
        <f>SUM(E9:E32)</f>
        <v>87480</v>
      </c>
      <c r="F33" s="191">
        <f>SUM(F9:F32)</f>
        <v>22299.1</v>
      </c>
      <c r="G33" s="189">
        <f>(F33/E33)*100</f>
        <v>25.490512117055324</v>
      </c>
    </row>
    <row r="34" spans="1:7" s="143" customFormat="1" ht="15.75" customHeight="1">
      <c r="A34" s="142"/>
      <c r="B34" s="145"/>
      <c r="C34" s="192"/>
      <c r="D34" s="193"/>
      <c r="E34" s="193"/>
      <c r="F34" s="193"/>
      <c r="G34" s="193"/>
    </row>
    <row r="35" spans="1:7" s="143" customFormat="1" ht="18.75" customHeight="1" hidden="1">
      <c r="A35" s="142"/>
      <c r="B35" s="145"/>
      <c r="C35" s="192"/>
      <c r="D35" s="193"/>
      <c r="E35" s="193"/>
      <c r="F35" s="193"/>
      <c r="G35" s="193"/>
    </row>
    <row r="36" spans="1:7" s="143" customFormat="1" ht="18.75" customHeight="1" hidden="1">
      <c r="A36" s="142"/>
      <c r="B36" s="145"/>
      <c r="C36" s="192"/>
      <c r="D36" s="193"/>
      <c r="E36" s="193"/>
      <c r="F36" s="193"/>
      <c r="G36" s="193"/>
    </row>
    <row r="37" spans="1:7" s="143" customFormat="1" ht="15.75" customHeight="1" hidden="1">
      <c r="A37" s="142"/>
      <c r="B37" s="145"/>
      <c r="C37" s="192"/>
      <c r="D37" s="193"/>
      <c r="E37" s="193"/>
      <c r="F37" s="193"/>
      <c r="G37" s="193"/>
    </row>
    <row r="38" spans="1:7" s="143" customFormat="1" ht="15.75" customHeight="1">
      <c r="A38" s="142"/>
      <c r="B38" s="145"/>
      <c r="C38" s="192"/>
      <c r="D38" s="194"/>
      <c r="E38" s="194"/>
      <c r="F38" s="194"/>
      <c r="G38" s="194"/>
    </row>
    <row r="39" spans="1:7" s="143" customFormat="1" ht="12.75" customHeight="1" hidden="1">
      <c r="A39" s="142"/>
      <c r="B39" s="145"/>
      <c r="C39" s="192"/>
      <c r="D39" s="194"/>
      <c r="E39" s="194"/>
      <c r="F39" s="194"/>
      <c r="G39" s="194"/>
    </row>
    <row r="40" spans="1:7" s="143" customFormat="1" ht="12.75" customHeight="1" hidden="1">
      <c r="A40" s="142"/>
      <c r="B40" s="145"/>
      <c r="C40" s="192"/>
      <c r="D40" s="194"/>
      <c r="E40" s="194"/>
      <c r="F40" s="194"/>
      <c r="G40" s="194"/>
    </row>
    <row r="41" s="143" customFormat="1" ht="15.75" customHeight="1" thickBot="1">
      <c r="B41" s="195"/>
    </row>
    <row r="42" spans="1:7" s="143" customFormat="1" ht="15.75">
      <c r="A42" s="163" t="s">
        <v>2</v>
      </c>
      <c r="B42" s="164" t="s">
        <v>3</v>
      </c>
      <c r="C42" s="163" t="s">
        <v>5</v>
      </c>
      <c r="D42" s="163" t="s">
        <v>6</v>
      </c>
      <c r="E42" s="163" t="s">
        <v>6</v>
      </c>
      <c r="F42" s="163" t="s">
        <v>7</v>
      </c>
      <c r="G42" s="163" t="s">
        <v>243</v>
      </c>
    </row>
    <row r="43" spans="1:7" s="143" customFormat="1" ht="15.75" customHeight="1" thickBot="1">
      <c r="A43" s="165"/>
      <c r="B43" s="166"/>
      <c r="C43" s="167"/>
      <c r="D43" s="168" t="s">
        <v>9</v>
      </c>
      <c r="E43" s="168" t="s">
        <v>10</v>
      </c>
      <c r="F43" s="168" t="s">
        <v>11</v>
      </c>
      <c r="G43" s="168" t="s">
        <v>244</v>
      </c>
    </row>
    <row r="44" spans="1:7" s="143" customFormat="1" ht="16.5" customHeight="1" thickTop="1">
      <c r="A44" s="169">
        <v>20</v>
      </c>
      <c r="B44" s="170"/>
      <c r="C44" s="19" t="s">
        <v>270</v>
      </c>
      <c r="D44" s="74"/>
      <c r="E44" s="72"/>
      <c r="F44" s="73"/>
      <c r="G44" s="74"/>
    </row>
    <row r="45" spans="1:7" s="143" customFormat="1" ht="15" customHeight="1">
      <c r="A45" s="174"/>
      <c r="B45" s="175"/>
      <c r="C45" s="19"/>
      <c r="D45" s="99"/>
      <c r="E45" s="100"/>
      <c r="F45" s="98"/>
      <c r="G45" s="99"/>
    </row>
    <row r="46" spans="1:7" s="143" customFormat="1" ht="15">
      <c r="A46" s="101"/>
      <c r="B46" s="176">
        <v>2212</v>
      </c>
      <c r="C46" s="103" t="s">
        <v>271</v>
      </c>
      <c r="D46" s="58">
        <f>21400-7250</f>
        <v>14150</v>
      </c>
      <c r="E46" s="25">
        <f>18533-7250</f>
        <v>11283</v>
      </c>
      <c r="F46" s="26">
        <f>1395.2-0</f>
        <v>1395.2</v>
      </c>
      <c r="G46" s="99">
        <f aca="true" t="shared" si="1" ref="G46:G90">(F46/E46)*100</f>
        <v>12.365505627935832</v>
      </c>
    </row>
    <row r="47" spans="1:7" s="143" customFormat="1" ht="15" customHeight="1">
      <c r="A47" s="101"/>
      <c r="B47" s="176">
        <v>2219</v>
      </c>
      <c r="C47" s="103" t="s">
        <v>272</v>
      </c>
      <c r="D47" s="58">
        <f>13638-7593</f>
        <v>6045</v>
      </c>
      <c r="E47" s="25">
        <f>16993-12482</f>
        <v>4511</v>
      </c>
      <c r="F47" s="26">
        <f>919.6-262.2</f>
        <v>657.4000000000001</v>
      </c>
      <c r="G47" s="99">
        <f t="shared" si="1"/>
        <v>14.573265351363334</v>
      </c>
    </row>
    <row r="48" spans="1:7" s="143" customFormat="1" ht="15">
      <c r="A48" s="101"/>
      <c r="B48" s="176">
        <v>2221</v>
      </c>
      <c r="C48" s="103" t="s">
        <v>273</v>
      </c>
      <c r="D48" s="58">
        <v>100</v>
      </c>
      <c r="E48" s="25">
        <v>100</v>
      </c>
      <c r="F48" s="26">
        <v>0</v>
      </c>
      <c r="G48" s="99">
        <f t="shared" si="1"/>
        <v>0</v>
      </c>
    </row>
    <row r="49" spans="1:7" s="143" customFormat="1" ht="15">
      <c r="A49" s="101"/>
      <c r="B49" s="176">
        <v>2229</v>
      </c>
      <c r="C49" s="103" t="s">
        <v>274</v>
      </c>
      <c r="D49" s="58">
        <v>50</v>
      </c>
      <c r="E49" s="25">
        <v>50</v>
      </c>
      <c r="F49" s="26">
        <v>0</v>
      </c>
      <c r="G49" s="99">
        <f t="shared" si="1"/>
        <v>0</v>
      </c>
    </row>
    <row r="50" spans="1:7" s="143" customFormat="1" ht="15">
      <c r="A50" s="101"/>
      <c r="B50" s="176">
        <v>2241</v>
      </c>
      <c r="C50" s="103" t="s">
        <v>275</v>
      </c>
      <c r="D50" s="58">
        <v>0</v>
      </c>
      <c r="E50" s="25">
        <v>17</v>
      </c>
      <c r="F50" s="26">
        <v>16.6</v>
      </c>
      <c r="G50" s="99">
        <f t="shared" si="1"/>
        <v>97.64705882352942</v>
      </c>
    </row>
    <row r="51" spans="1:7" s="143" customFormat="1" ht="15">
      <c r="A51" s="101"/>
      <c r="B51" s="176">
        <v>2321</v>
      </c>
      <c r="C51" s="103" t="s">
        <v>276</v>
      </c>
      <c r="D51" s="58">
        <v>100</v>
      </c>
      <c r="E51" s="25">
        <v>100</v>
      </c>
      <c r="F51" s="26">
        <v>18</v>
      </c>
      <c r="G51" s="99">
        <f t="shared" si="1"/>
        <v>18</v>
      </c>
    </row>
    <row r="52" spans="1:7" s="143" customFormat="1" ht="15">
      <c r="A52" s="101"/>
      <c r="B52" s="176">
        <v>3111</v>
      </c>
      <c r="C52" s="196" t="s">
        <v>277</v>
      </c>
      <c r="D52" s="58">
        <v>0</v>
      </c>
      <c r="E52" s="25">
        <v>200.4</v>
      </c>
      <c r="F52" s="26">
        <v>95.2</v>
      </c>
      <c r="G52" s="99">
        <f t="shared" si="1"/>
        <v>47.50499001996008</v>
      </c>
    </row>
    <row r="53" spans="1:7" s="143" customFormat="1" ht="15">
      <c r="A53" s="101"/>
      <c r="B53" s="176">
        <v>3113</v>
      </c>
      <c r="C53" s="196" t="s">
        <v>278</v>
      </c>
      <c r="D53" s="58">
        <v>0</v>
      </c>
      <c r="E53" s="25">
        <v>111.8</v>
      </c>
      <c r="F53" s="26">
        <v>57.4</v>
      </c>
      <c r="G53" s="99">
        <f t="shared" si="1"/>
        <v>51.341681574239715</v>
      </c>
    </row>
    <row r="54" spans="1:7" s="143" customFormat="1" ht="15" hidden="1">
      <c r="A54" s="101"/>
      <c r="B54" s="176">
        <v>3313</v>
      </c>
      <c r="C54" s="196" t="s">
        <v>279</v>
      </c>
      <c r="D54" s="58">
        <v>0</v>
      </c>
      <c r="E54" s="25">
        <v>0</v>
      </c>
      <c r="F54" s="26"/>
      <c r="G54" s="99" t="e">
        <f t="shared" si="1"/>
        <v>#DIV/0!</v>
      </c>
    </row>
    <row r="55" spans="1:7" s="143" customFormat="1" ht="15">
      <c r="A55" s="101"/>
      <c r="B55" s="176">
        <v>3322</v>
      </c>
      <c r="C55" s="196" t="s">
        <v>280</v>
      </c>
      <c r="D55" s="58">
        <v>0</v>
      </c>
      <c r="E55" s="25">
        <v>0</v>
      </c>
      <c r="F55" s="26">
        <v>0</v>
      </c>
      <c r="G55" s="99" t="e">
        <f t="shared" si="1"/>
        <v>#DIV/0!</v>
      </c>
    </row>
    <row r="56" spans="1:7" s="143" customFormat="1" ht="15">
      <c r="A56" s="101"/>
      <c r="B56" s="176">
        <v>3412</v>
      </c>
      <c r="C56" s="196" t="s">
        <v>281</v>
      </c>
      <c r="D56" s="58">
        <v>0</v>
      </c>
      <c r="E56" s="25">
        <v>100</v>
      </c>
      <c r="F56" s="26">
        <v>0</v>
      </c>
      <c r="G56" s="99">
        <f t="shared" si="1"/>
        <v>0</v>
      </c>
    </row>
    <row r="57" spans="1:7" s="143" customFormat="1" ht="15">
      <c r="A57" s="101"/>
      <c r="B57" s="176">
        <v>3612</v>
      </c>
      <c r="C57" s="196" t="s">
        <v>282</v>
      </c>
      <c r="D57" s="58">
        <v>0</v>
      </c>
      <c r="E57" s="25">
        <v>60</v>
      </c>
      <c r="F57" s="26">
        <v>59.3</v>
      </c>
      <c r="G57" s="99">
        <f t="shared" si="1"/>
        <v>98.83333333333333</v>
      </c>
    </row>
    <row r="58" spans="1:7" s="143" customFormat="1" ht="15">
      <c r="A58" s="101"/>
      <c r="B58" s="176">
        <v>3631</v>
      </c>
      <c r="C58" s="196" t="s">
        <v>283</v>
      </c>
      <c r="D58" s="58">
        <v>8190</v>
      </c>
      <c r="E58" s="25">
        <v>7020.8</v>
      </c>
      <c r="F58" s="26">
        <v>799.2</v>
      </c>
      <c r="G58" s="99">
        <f t="shared" si="1"/>
        <v>11.383318140382864</v>
      </c>
    </row>
    <row r="59" spans="1:7" s="143" customFormat="1" ht="15">
      <c r="A59" s="101"/>
      <c r="B59" s="176">
        <v>3635</v>
      </c>
      <c r="C59" s="196" t="s">
        <v>284</v>
      </c>
      <c r="D59" s="58">
        <f>3700-2200</f>
        <v>1500</v>
      </c>
      <c r="E59" s="25">
        <f>3123-2200</f>
        <v>923</v>
      </c>
      <c r="F59" s="26">
        <f>53.7-0</f>
        <v>53.7</v>
      </c>
      <c r="G59" s="99">
        <f t="shared" si="1"/>
        <v>5.81798483206934</v>
      </c>
    </row>
    <row r="60" spans="1:7" s="143" customFormat="1" ht="15">
      <c r="A60" s="101"/>
      <c r="B60" s="176">
        <v>3699</v>
      </c>
      <c r="C60" s="196" t="s">
        <v>285</v>
      </c>
      <c r="D60" s="102">
        <v>5</v>
      </c>
      <c r="E60" s="21">
        <v>39</v>
      </c>
      <c r="F60" s="22">
        <v>38.5</v>
      </c>
      <c r="G60" s="99">
        <f t="shared" si="1"/>
        <v>98.71794871794873</v>
      </c>
    </row>
    <row r="61" spans="1:7" s="143" customFormat="1" ht="15">
      <c r="A61" s="101"/>
      <c r="B61" s="176">
        <v>3722</v>
      </c>
      <c r="C61" s="196" t="s">
        <v>286</v>
      </c>
      <c r="D61" s="58">
        <v>20065</v>
      </c>
      <c r="E61" s="25">
        <v>20065</v>
      </c>
      <c r="F61" s="26">
        <v>4869.7</v>
      </c>
      <c r="G61" s="99">
        <f t="shared" si="1"/>
        <v>24.269623722900572</v>
      </c>
    </row>
    <row r="62" spans="1:7" s="148" customFormat="1" ht="15.75">
      <c r="A62" s="101"/>
      <c r="B62" s="176">
        <v>3745</v>
      </c>
      <c r="C62" s="103" t="s">
        <v>287</v>
      </c>
      <c r="D62" s="197">
        <v>18467</v>
      </c>
      <c r="E62" s="100">
        <v>17469</v>
      </c>
      <c r="F62" s="98">
        <v>3525.2</v>
      </c>
      <c r="G62" s="99">
        <f t="shared" si="1"/>
        <v>20.179746980365216</v>
      </c>
    </row>
    <row r="63" spans="1:7" s="148" customFormat="1" ht="15.75">
      <c r="A63" s="101"/>
      <c r="B63" s="176">
        <v>4349</v>
      </c>
      <c r="C63" s="103" t="s">
        <v>288</v>
      </c>
      <c r="D63" s="102">
        <v>17</v>
      </c>
      <c r="E63" s="21">
        <v>17</v>
      </c>
      <c r="F63" s="22">
        <v>0.1</v>
      </c>
      <c r="G63" s="99">
        <f t="shared" si="1"/>
        <v>0.5882352941176471</v>
      </c>
    </row>
    <row r="64" spans="1:7" s="143" customFormat="1" ht="15" hidden="1">
      <c r="A64" s="46"/>
      <c r="B64" s="176">
        <v>6223</v>
      </c>
      <c r="C64" s="196" t="s">
        <v>289</v>
      </c>
      <c r="D64" s="102">
        <v>0</v>
      </c>
      <c r="E64" s="21">
        <v>0</v>
      </c>
      <c r="F64" s="22"/>
      <c r="G64" s="99" t="e">
        <f t="shared" si="1"/>
        <v>#DIV/0!</v>
      </c>
    </row>
    <row r="65" spans="1:7" s="143" customFormat="1" ht="15">
      <c r="A65" s="46">
        <v>6409</v>
      </c>
      <c r="B65" s="176">
        <v>6409</v>
      </c>
      <c r="C65" s="196" t="s">
        <v>290</v>
      </c>
      <c r="D65" s="102">
        <v>342</v>
      </c>
      <c r="E65" s="21">
        <v>479</v>
      </c>
      <c r="F65" s="22">
        <v>0</v>
      </c>
      <c r="G65" s="99">
        <f t="shared" si="1"/>
        <v>0</v>
      </c>
    </row>
    <row r="66" spans="1:7" s="143" customFormat="1" ht="15">
      <c r="A66" s="101"/>
      <c r="B66" s="176">
        <v>6409</v>
      </c>
      <c r="C66" s="101" t="s">
        <v>291</v>
      </c>
      <c r="D66" s="99">
        <v>0</v>
      </c>
      <c r="E66" s="100">
        <v>7000</v>
      </c>
      <c r="F66" s="98">
        <v>0</v>
      </c>
      <c r="G66" s="99">
        <f t="shared" si="1"/>
        <v>0</v>
      </c>
    </row>
    <row r="67" spans="1:7" s="148" customFormat="1" ht="15.75">
      <c r="A67" s="111"/>
      <c r="B67" s="175"/>
      <c r="C67" s="198" t="s">
        <v>292</v>
      </c>
      <c r="D67" s="199">
        <f>SUM(D46:D66)</f>
        <v>69031</v>
      </c>
      <c r="E67" s="200">
        <f>SUM(E46:E66)</f>
        <v>69546</v>
      </c>
      <c r="F67" s="201">
        <f>SUM(F46:F66)</f>
        <v>11585.5</v>
      </c>
      <c r="G67" s="99">
        <f t="shared" si="1"/>
        <v>16.658758231961578</v>
      </c>
    </row>
    <row r="68" spans="1:7" s="148" customFormat="1" ht="14.25" customHeight="1">
      <c r="A68" s="101"/>
      <c r="B68" s="176"/>
      <c r="C68" s="103"/>
      <c r="D68" s="202"/>
      <c r="E68" s="203"/>
      <c r="F68" s="204"/>
      <c r="G68" s="99"/>
    </row>
    <row r="69" spans="1:7" s="148" customFormat="1" ht="15.75">
      <c r="A69" s="101">
        <v>1026000000</v>
      </c>
      <c r="B69" s="176">
        <v>2212</v>
      </c>
      <c r="C69" s="103" t="s">
        <v>293</v>
      </c>
      <c r="D69" s="99">
        <v>800</v>
      </c>
      <c r="E69" s="100">
        <v>800</v>
      </c>
      <c r="F69" s="98">
        <v>0</v>
      </c>
      <c r="G69" s="99">
        <f t="shared" si="1"/>
        <v>0</v>
      </c>
    </row>
    <row r="70" spans="1:7" s="148" customFormat="1" ht="15.75">
      <c r="A70" s="101">
        <v>1027000000</v>
      </c>
      <c r="B70" s="176">
        <v>2212</v>
      </c>
      <c r="C70" s="103" t="s">
        <v>294</v>
      </c>
      <c r="D70" s="99">
        <v>500</v>
      </c>
      <c r="E70" s="100">
        <v>500</v>
      </c>
      <c r="F70" s="98">
        <v>0</v>
      </c>
      <c r="G70" s="99">
        <f t="shared" si="1"/>
        <v>0</v>
      </c>
    </row>
    <row r="71" spans="1:7" s="148" customFormat="1" ht="15.75">
      <c r="A71" s="101">
        <v>1028000000</v>
      </c>
      <c r="B71" s="176">
        <v>2212</v>
      </c>
      <c r="C71" s="205" t="s">
        <v>295</v>
      </c>
      <c r="D71" s="99">
        <v>3000</v>
      </c>
      <c r="E71" s="100">
        <v>3000</v>
      </c>
      <c r="F71" s="98">
        <v>0</v>
      </c>
      <c r="G71" s="99">
        <f t="shared" si="1"/>
        <v>0</v>
      </c>
    </row>
    <row r="72" spans="1:7" s="148" customFormat="1" ht="15.75">
      <c r="A72" s="101">
        <v>1029000000</v>
      </c>
      <c r="B72" s="176">
        <v>2212</v>
      </c>
      <c r="C72" s="103" t="s">
        <v>296</v>
      </c>
      <c r="D72" s="99">
        <v>800</v>
      </c>
      <c r="E72" s="100">
        <v>800</v>
      </c>
      <c r="F72" s="98">
        <v>0</v>
      </c>
      <c r="G72" s="99">
        <f t="shared" si="1"/>
        <v>0</v>
      </c>
    </row>
    <row r="73" spans="1:7" s="148" customFormat="1" ht="15.75">
      <c r="A73" s="101">
        <v>1030000000</v>
      </c>
      <c r="B73" s="176">
        <v>2212</v>
      </c>
      <c r="C73" s="205" t="s">
        <v>297</v>
      </c>
      <c r="D73" s="99">
        <v>2000</v>
      </c>
      <c r="E73" s="100">
        <v>2000</v>
      </c>
      <c r="F73" s="98">
        <v>0</v>
      </c>
      <c r="G73" s="99">
        <f t="shared" si="1"/>
        <v>0</v>
      </c>
    </row>
    <row r="74" spans="1:7" s="148" customFormat="1" ht="15.75">
      <c r="A74" s="101">
        <v>1032000000</v>
      </c>
      <c r="B74" s="176">
        <v>2212</v>
      </c>
      <c r="C74" s="103" t="s">
        <v>298</v>
      </c>
      <c r="D74" s="99">
        <v>150</v>
      </c>
      <c r="E74" s="100">
        <v>150</v>
      </c>
      <c r="F74" s="98">
        <v>0</v>
      </c>
      <c r="G74" s="99">
        <f t="shared" si="1"/>
        <v>0</v>
      </c>
    </row>
    <row r="75" spans="1:7" s="148" customFormat="1" ht="15.75">
      <c r="A75" s="101">
        <v>1002010002</v>
      </c>
      <c r="B75" s="176">
        <v>2219</v>
      </c>
      <c r="C75" s="103" t="s">
        <v>299</v>
      </c>
      <c r="D75" s="99">
        <v>6900</v>
      </c>
      <c r="E75" s="100">
        <v>6900</v>
      </c>
      <c r="F75" s="98">
        <v>0</v>
      </c>
      <c r="G75" s="99">
        <f t="shared" si="1"/>
        <v>0</v>
      </c>
    </row>
    <row r="76" spans="1:7" s="148" customFormat="1" ht="15.75">
      <c r="A76" s="101">
        <v>1005010022</v>
      </c>
      <c r="B76" s="176">
        <v>2219</v>
      </c>
      <c r="C76" s="103" t="s">
        <v>300</v>
      </c>
      <c r="D76" s="99">
        <v>0</v>
      </c>
      <c r="E76" s="100">
        <v>471</v>
      </c>
      <c r="F76" s="98">
        <v>0</v>
      </c>
      <c r="G76" s="99">
        <f t="shared" si="1"/>
        <v>0</v>
      </c>
    </row>
    <row r="77" spans="1:7" s="148" customFormat="1" ht="15.75">
      <c r="A77" s="101">
        <v>1006010023</v>
      </c>
      <c r="B77" s="176">
        <v>2219</v>
      </c>
      <c r="C77" s="103" t="s">
        <v>301</v>
      </c>
      <c r="D77" s="99">
        <v>134</v>
      </c>
      <c r="E77" s="100">
        <v>134</v>
      </c>
      <c r="F77" s="98">
        <v>0</v>
      </c>
      <c r="G77" s="99">
        <f t="shared" si="1"/>
        <v>0</v>
      </c>
    </row>
    <row r="78" spans="1:7" s="148" customFormat="1" ht="15.75" customHeight="1">
      <c r="A78" s="101">
        <v>1013091005</v>
      </c>
      <c r="B78" s="176">
        <v>2219</v>
      </c>
      <c r="C78" s="206" t="s">
        <v>302</v>
      </c>
      <c r="D78" s="99">
        <v>159</v>
      </c>
      <c r="E78" s="100">
        <v>159</v>
      </c>
      <c r="F78" s="98">
        <v>22.2</v>
      </c>
      <c r="G78" s="99">
        <f t="shared" si="1"/>
        <v>13.962264150943396</v>
      </c>
    </row>
    <row r="79" spans="1:7" s="148" customFormat="1" ht="15.75" customHeight="1">
      <c r="A79" s="101">
        <v>1031000000</v>
      </c>
      <c r="B79" s="176">
        <v>2219</v>
      </c>
      <c r="C79" s="206" t="s">
        <v>303</v>
      </c>
      <c r="D79" s="99">
        <v>400</v>
      </c>
      <c r="E79" s="100">
        <v>400</v>
      </c>
      <c r="F79" s="98">
        <v>0</v>
      </c>
      <c r="G79" s="99">
        <f t="shared" si="1"/>
        <v>0</v>
      </c>
    </row>
    <row r="80" spans="1:7" s="148" customFormat="1" ht="15.75" customHeight="1">
      <c r="A80" s="101">
        <v>1033000000</v>
      </c>
      <c r="B80" s="176">
        <v>2219</v>
      </c>
      <c r="C80" s="206" t="s">
        <v>304</v>
      </c>
      <c r="D80" s="99">
        <v>0</v>
      </c>
      <c r="E80" s="100">
        <v>4418</v>
      </c>
      <c r="F80" s="98">
        <v>240</v>
      </c>
      <c r="G80" s="99">
        <f t="shared" si="1"/>
        <v>5.432322317790855</v>
      </c>
    </row>
    <row r="81" spans="1:7" s="148" customFormat="1" ht="15.75">
      <c r="A81" s="23">
        <v>1003071007</v>
      </c>
      <c r="B81" s="207">
        <v>2221</v>
      </c>
      <c r="C81" s="57" t="s">
        <v>305</v>
      </c>
      <c r="D81" s="99">
        <v>4000</v>
      </c>
      <c r="E81" s="100">
        <v>4000</v>
      </c>
      <c r="F81" s="98">
        <v>181.8</v>
      </c>
      <c r="G81" s="99">
        <f t="shared" si="1"/>
        <v>4.545000000000001</v>
      </c>
    </row>
    <row r="82" spans="1:7" s="148" customFormat="1" ht="15.75">
      <c r="A82" s="23">
        <v>1017000000</v>
      </c>
      <c r="B82" s="207">
        <v>3313</v>
      </c>
      <c r="C82" s="57" t="s">
        <v>306</v>
      </c>
      <c r="D82" s="99">
        <v>400</v>
      </c>
      <c r="E82" s="100">
        <v>500</v>
      </c>
      <c r="F82" s="98">
        <v>0</v>
      </c>
      <c r="G82" s="99">
        <f t="shared" si="1"/>
        <v>0</v>
      </c>
    </row>
    <row r="83" spans="1:7" s="148" customFormat="1" ht="15.75">
      <c r="A83" s="101">
        <v>1012081019</v>
      </c>
      <c r="B83" s="176">
        <v>3329</v>
      </c>
      <c r="C83" s="103" t="s">
        <v>307</v>
      </c>
      <c r="D83" s="99">
        <v>15</v>
      </c>
      <c r="E83" s="100">
        <v>15</v>
      </c>
      <c r="F83" s="98">
        <v>0</v>
      </c>
      <c r="G83" s="99">
        <f t="shared" si="1"/>
        <v>0</v>
      </c>
    </row>
    <row r="84" spans="1:7" s="148" customFormat="1" ht="15.75">
      <c r="A84" s="101">
        <v>1023000000</v>
      </c>
      <c r="B84" s="176">
        <v>3421</v>
      </c>
      <c r="C84" s="103" t="s">
        <v>308</v>
      </c>
      <c r="D84" s="99">
        <v>1402</v>
      </c>
      <c r="E84" s="100">
        <v>1403</v>
      </c>
      <c r="F84" s="98">
        <v>0</v>
      </c>
      <c r="G84" s="99">
        <f t="shared" si="1"/>
        <v>0</v>
      </c>
    </row>
    <row r="85" spans="1:7" s="148" customFormat="1" ht="15.75">
      <c r="A85" s="101">
        <v>1016092001</v>
      </c>
      <c r="B85" s="176">
        <v>3635</v>
      </c>
      <c r="C85" s="103" t="s">
        <v>309</v>
      </c>
      <c r="D85" s="99">
        <v>2200</v>
      </c>
      <c r="E85" s="100">
        <v>2200</v>
      </c>
      <c r="F85" s="98">
        <v>0</v>
      </c>
      <c r="G85" s="99">
        <f t="shared" si="1"/>
        <v>0</v>
      </c>
    </row>
    <row r="86" spans="1:7" s="148" customFormat="1" ht="15.75">
      <c r="A86" s="101">
        <v>1001081012</v>
      </c>
      <c r="B86" s="176">
        <v>4357</v>
      </c>
      <c r="C86" s="103" t="s">
        <v>310</v>
      </c>
      <c r="D86" s="99">
        <v>25500</v>
      </c>
      <c r="E86" s="100">
        <v>25500</v>
      </c>
      <c r="F86" s="98">
        <v>19.2</v>
      </c>
      <c r="G86" s="99">
        <f t="shared" si="1"/>
        <v>0.07529411764705882</v>
      </c>
    </row>
    <row r="87" spans="1:7" s="148" customFormat="1" ht="15.75">
      <c r="A87" s="101">
        <v>1000071024</v>
      </c>
      <c r="B87" s="176">
        <v>6171</v>
      </c>
      <c r="C87" s="103" t="s">
        <v>311</v>
      </c>
      <c r="D87" s="99">
        <v>14500</v>
      </c>
      <c r="E87" s="100">
        <v>14500</v>
      </c>
      <c r="F87" s="98">
        <v>0</v>
      </c>
      <c r="G87" s="99">
        <f t="shared" si="1"/>
        <v>0</v>
      </c>
    </row>
    <row r="88" spans="1:7" s="148" customFormat="1" ht="15.75">
      <c r="A88" s="101">
        <v>1015010026</v>
      </c>
      <c r="B88" s="176">
        <v>6171</v>
      </c>
      <c r="C88" s="103" t="s">
        <v>312</v>
      </c>
      <c r="D88" s="99">
        <v>1280</v>
      </c>
      <c r="E88" s="100">
        <f>15780-14500</f>
        <v>1280</v>
      </c>
      <c r="F88" s="98">
        <f>1261.8-0</f>
        <v>1261.8</v>
      </c>
      <c r="G88" s="99">
        <f t="shared" si="1"/>
        <v>98.578125</v>
      </c>
    </row>
    <row r="89" spans="1:7" s="148" customFormat="1" ht="15.75">
      <c r="A89" s="101"/>
      <c r="B89" s="176"/>
      <c r="C89" s="103"/>
      <c r="D89" s="99"/>
      <c r="E89" s="100"/>
      <c r="F89" s="98"/>
      <c r="G89" s="99"/>
    </row>
    <row r="90" spans="1:7" s="155" customFormat="1" ht="16.5" customHeight="1">
      <c r="A90" s="67"/>
      <c r="B90" s="208"/>
      <c r="C90" s="66" t="s">
        <v>313</v>
      </c>
      <c r="D90" s="209">
        <f>SUM(D69:D89)</f>
        <v>64140</v>
      </c>
      <c r="E90" s="210">
        <f>SUM(E69:E89)</f>
        <v>69130</v>
      </c>
      <c r="F90" s="211">
        <f>SUM(F69:F89)</f>
        <v>1725</v>
      </c>
      <c r="G90" s="99">
        <f t="shared" si="1"/>
        <v>2.495298712570519</v>
      </c>
    </row>
    <row r="91" spans="1:7" s="155" customFormat="1" ht="16.5" customHeight="1" hidden="1">
      <c r="A91" s="67"/>
      <c r="B91" s="208"/>
      <c r="C91" s="66" t="s">
        <v>314</v>
      </c>
      <c r="D91" s="209" t="e">
        <f>SUM(#REF!+#REF!+#REF!+#REF!)</f>
        <v>#REF!</v>
      </c>
      <c r="E91" s="210" t="e">
        <f>SUM(#REF!+92+#REF!+#REF!)</f>
        <v>#REF!</v>
      </c>
      <c r="F91" s="211" t="e">
        <f>SUM(#REF!+#REF!+#REF!+#REF!)</f>
        <v>#REF!</v>
      </c>
      <c r="G91" s="99" t="e">
        <f>(#REF!/E91)*100</f>
        <v>#REF!</v>
      </c>
    </row>
    <row r="92" spans="1:7" s="148" customFormat="1" ht="15.75" customHeight="1" thickBot="1">
      <c r="A92" s="101"/>
      <c r="B92" s="176"/>
      <c r="C92" s="103"/>
      <c r="D92" s="99"/>
      <c r="E92" s="100"/>
      <c r="F92" s="98"/>
      <c r="G92" s="99"/>
    </row>
    <row r="93" spans="1:7" s="148" customFormat="1" ht="12.75" customHeight="1" hidden="1" thickBot="1">
      <c r="A93" s="212"/>
      <c r="B93" s="213"/>
      <c r="C93" s="214"/>
      <c r="D93" s="215"/>
      <c r="E93" s="216"/>
      <c r="F93" s="217"/>
      <c r="G93" s="215"/>
    </row>
    <row r="94" spans="1:7" s="143" customFormat="1" ht="18.75" customHeight="1" thickBot="1" thickTop="1">
      <c r="A94" s="218"/>
      <c r="B94" s="187"/>
      <c r="C94" s="219" t="s">
        <v>315</v>
      </c>
      <c r="D94" s="189">
        <f>SUM(D67,D90)</f>
        <v>133171</v>
      </c>
      <c r="E94" s="190">
        <f>SUM(E67,E90)</f>
        <v>138676</v>
      </c>
      <c r="F94" s="191">
        <f>SUM(F67,F90)</f>
        <v>13310.5</v>
      </c>
      <c r="G94" s="189">
        <f>(F94/E94)*100</f>
        <v>9.598272231676715</v>
      </c>
    </row>
    <row r="95" spans="1:7" s="148" customFormat="1" ht="16.5" customHeight="1">
      <c r="A95" s="192"/>
      <c r="B95" s="220"/>
      <c r="C95" s="192"/>
      <c r="D95" s="194"/>
      <c r="E95" s="221"/>
      <c r="F95" s="153"/>
      <c r="G95" s="153"/>
    </row>
    <row r="96" spans="1:7" s="143" customFormat="1" ht="12.75" customHeight="1">
      <c r="A96" s="142"/>
      <c r="B96" s="145"/>
      <c r="C96" s="192"/>
      <c r="D96" s="194"/>
      <c r="E96" s="194"/>
      <c r="F96" s="194"/>
      <c r="G96" s="194"/>
    </row>
    <row r="97" spans="1:7" s="143" customFormat="1" ht="12.75" customHeight="1">
      <c r="A97" s="142"/>
      <c r="B97" s="145"/>
      <c r="C97" s="192"/>
      <c r="D97" s="194"/>
      <c r="E97" s="194"/>
      <c r="F97" s="194"/>
      <c r="G97" s="194"/>
    </row>
    <row r="98" spans="1:7" s="143" customFormat="1" ht="12.75" customHeight="1">
      <c r="A98" s="142"/>
      <c r="B98" s="145"/>
      <c r="C98" s="192"/>
      <c r="D98" s="194"/>
      <c r="E98" s="194"/>
      <c r="F98" s="194"/>
      <c r="G98" s="194"/>
    </row>
    <row r="99" spans="1:7" s="143" customFormat="1" ht="12.75" customHeight="1">
      <c r="A99" s="142"/>
      <c r="B99" s="145"/>
      <c r="C99" s="192"/>
      <c r="D99" s="194"/>
      <c r="E99" s="194"/>
      <c r="F99" s="194"/>
      <c r="G99" s="194"/>
    </row>
    <row r="100" spans="1:7" s="143" customFormat="1" ht="12.75" customHeight="1">
      <c r="A100" s="142"/>
      <c r="B100" s="145"/>
      <c r="C100" s="192"/>
      <c r="D100" s="194"/>
      <c r="E100" s="194"/>
      <c r="F100" s="194"/>
      <c r="G100" s="194"/>
    </row>
    <row r="101" spans="1:7" s="143" customFormat="1" ht="12.75" customHeight="1">
      <c r="A101" s="142"/>
      <c r="B101" s="145"/>
      <c r="C101" s="192"/>
      <c r="D101" s="194"/>
      <c r="E101" s="194"/>
      <c r="F101" s="194"/>
      <c r="G101" s="194"/>
    </row>
    <row r="102" spans="1:7" s="143" customFormat="1" ht="15.75" customHeight="1" thickBot="1">
      <c r="A102" s="142"/>
      <c r="B102" s="145"/>
      <c r="C102" s="192"/>
      <c r="D102" s="194"/>
      <c r="E102" s="159"/>
      <c r="F102" s="159"/>
      <c r="G102" s="159"/>
    </row>
    <row r="103" spans="1:7" s="143" customFormat="1" ht="15.75">
      <c r="A103" s="163" t="s">
        <v>2</v>
      </c>
      <c r="B103" s="164" t="s">
        <v>3</v>
      </c>
      <c r="C103" s="163" t="s">
        <v>5</v>
      </c>
      <c r="D103" s="163" t="s">
        <v>6</v>
      </c>
      <c r="E103" s="163" t="s">
        <v>6</v>
      </c>
      <c r="F103" s="163" t="s">
        <v>7</v>
      </c>
      <c r="G103" s="163" t="s">
        <v>243</v>
      </c>
    </row>
    <row r="104" spans="1:7" s="143" customFormat="1" ht="15.75" customHeight="1" thickBot="1">
      <c r="A104" s="165"/>
      <c r="B104" s="166"/>
      <c r="C104" s="167"/>
      <c r="D104" s="168" t="s">
        <v>9</v>
      </c>
      <c r="E104" s="168" t="s">
        <v>10</v>
      </c>
      <c r="F104" s="168" t="s">
        <v>11</v>
      </c>
      <c r="G104" s="168" t="s">
        <v>244</v>
      </c>
    </row>
    <row r="105" spans="1:7" s="143" customFormat="1" ht="16.5" customHeight="1" thickTop="1">
      <c r="A105" s="169">
        <v>30</v>
      </c>
      <c r="B105" s="169"/>
      <c r="C105" s="67" t="s">
        <v>316</v>
      </c>
      <c r="D105" s="74"/>
      <c r="E105" s="72"/>
      <c r="F105" s="73"/>
      <c r="G105" s="74"/>
    </row>
    <row r="106" spans="1:7" s="143" customFormat="1" ht="16.5" customHeight="1">
      <c r="A106" s="222">
        <v>31</v>
      </c>
      <c r="B106" s="222"/>
      <c r="C106" s="67"/>
      <c r="D106" s="99"/>
      <c r="E106" s="100"/>
      <c r="F106" s="98"/>
      <c r="G106" s="99"/>
    </row>
    <row r="107" spans="1:7" s="143" customFormat="1" ht="15">
      <c r="A107" s="101"/>
      <c r="B107" s="223">
        <v>3341</v>
      </c>
      <c r="C107" s="142" t="s">
        <v>317</v>
      </c>
      <c r="D107" s="99">
        <v>1030</v>
      </c>
      <c r="E107" s="100">
        <v>1030</v>
      </c>
      <c r="F107" s="98">
        <v>0</v>
      </c>
      <c r="G107" s="99">
        <f aca="true" t="shared" si="2" ref="G107:G115">(F107/E107)*100</f>
        <v>0</v>
      </c>
    </row>
    <row r="108" spans="1:7" s="143" customFormat="1" ht="15.75" customHeight="1">
      <c r="A108" s="101"/>
      <c r="B108" s="223">
        <v>3349</v>
      </c>
      <c r="C108" s="103" t="s">
        <v>318</v>
      </c>
      <c r="D108" s="99">
        <v>735</v>
      </c>
      <c r="E108" s="100">
        <v>735</v>
      </c>
      <c r="F108" s="98">
        <v>189.5</v>
      </c>
      <c r="G108" s="99">
        <f t="shared" si="2"/>
        <v>25.78231292517007</v>
      </c>
    </row>
    <row r="109" spans="1:7" s="143" customFormat="1" ht="15">
      <c r="A109" s="101"/>
      <c r="B109" s="223">
        <v>5512</v>
      </c>
      <c r="C109" s="142" t="s">
        <v>319</v>
      </c>
      <c r="D109" s="99">
        <v>3839</v>
      </c>
      <c r="E109" s="100">
        <v>3839</v>
      </c>
      <c r="F109" s="98">
        <v>256.2</v>
      </c>
      <c r="G109" s="99">
        <f t="shared" si="2"/>
        <v>6.673612920031258</v>
      </c>
    </row>
    <row r="110" spans="1:7" s="143" customFormat="1" ht="15.75" customHeight="1">
      <c r="A110" s="101"/>
      <c r="B110" s="223">
        <v>6112</v>
      </c>
      <c r="C110" s="103" t="s">
        <v>320</v>
      </c>
      <c r="D110" s="99">
        <v>4985</v>
      </c>
      <c r="E110" s="100">
        <v>4988.3</v>
      </c>
      <c r="F110" s="98">
        <v>1141.5</v>
      </c>
      <c r="G110" s="99">
        <f t="shared" si="2"/>
        <v>22.883547501152695</v>
      </c>
    </row>
    <row r="111" spans="1:7" s="143" customFormat="1" ht="15.75" customHeight="1" hidden="1">
      <c r="A111" s="101"/>
      <c r="B111" s="223">
        <v>6114</v>
      </c>
      <c r="C111" s="103" t="s">
        <v>321</v>
      </c>
      <c r="D111" s="99">
        <v>0</v>
      </c>
      <c r="E111" s="100">
        <v>0</v>
      </c>
      <c r="F111" s="98"/>
      <c r="G111" s="99" t="e">
        <f t="shared" si="2"/>
        <v>#DIV/0!</v>
      </c>
    </row>
    <row r="112" spans="1:7" s="143" customFormat="1" ht="15.75" customHeight="1" hidden="1">
      <c r="A112" s="101"/>
      <c r="B112" s="223">
        <v>6115</v>
      </c>
      <c r="C112" s="103" t="s">
        <v>322</v>
      </c>
      <c r="D112" s="99">
        <v>0</v>
      </c>
      <c r="E112" s="100">
        <v>0</v>
      </c>
      <c r="F112" s="98"/>
      <c r="G112" s="99" t="e">
        <f t="shared" si="2"/>
        <v>#DIV/0!</v>
      </c>
    </row>
    <row r="113" spans="1:7" s="143" customFormat="1" ht="15.75" customHeight="1" hidden="1">
      <c r="A113" s="101"/>
      <c r="B113" s="223">
        <v>6149</v>
      </c>
      <c r="C113" s="103" t="s">
        <v>323</v>
      </c>
      <c r="D113" s="224">
        <v>0</v>
      </c>
      <c r="E113" s="225">
        <v>0</v>
      </c>
      <c r="F113" s="98"/>
      <c r="G113" s="99" t="e">
        <f t="shared" si="2"/>
        <v>#DIV/0!</v>
      </c>
    </row>
    <row r="114" spans="1:7" s="143" customFormat="1" ht="17.25" customHeight="1">
      <c r="A114" s="223" t="s">
        <v>324</v>
      </c>
      <c r="B114" s="223">
        <v>6171</v>
      </c>
      <c r="C114" s="103" t="s">
        <v>325</v>
      </c>
      <c r="D114" s="99">
        <f>99016+200</f>
        <v>99216</v>
      </c>
      <c r="E114" s="100">
        <f>100607.7+200-2000</f>
        <v>98807.7</v>
      </c>
      <c r="F114" s="98">
        <f>20906.1+46.9</f>
        <v>20953</v>
      </c>
      <c r="G114" s="99">
        <f t="shared" si="2"/>
        <v>21.20583719689862</v>
      </c>
    </row>
    <row r="115" spans="1:7" s="143" customFormat="1" ht="17.25" customHeight="1">
      <c r="A115" s="226"/>
      <c r="B115" s="226">
        <v>6171</v>
      </c>
      <c r="C115" s="101" t="s">
        <v>291</v>
      </c>
      <c r="D115" s="224">
        <v>0</v>
      </c>
      <c r="E115" s="225">
        <v>2000</v>
      </c>
      <c r="F115" s="98">
        <v>0</v>
      </c>
      <c r="G115" s="99">
        <f t="shared" si="2"/>
        <v>0</v>
      </c>
    </row>
    <row r="116" spans="1:7" s="143" customFormat="1" ht="15.75" customHeight="1" thickBot="1">
      <c r="A116" s="227"/>
      <c r="B116" s="228"/>
      <c r="C116" s="229"/>
      <c r="D116" s="224"/>
      <c r="E116" s="225"/>
      <c r="F116" s="230"/>
      <c r="G116" s="224"/>
    </row>
    <row r="117" spans="1:7" s="143" customFormat="1" ht="18.75" customHeight="1" thickBot="1" thickTop="1">
      <c r="A117" s="218"/>
      <c r="B117" s="231"/>
      <c r="C117" s="232" t="s">
        <v>326</v>
      </c>
      <c r="D117" s="189">
        <f>SUM(D107:D116)</f>
        <v>109805</v>
      </c>
      <c r="E117" s="190">
        <f>SUM(E107:E116)</f>
        <v>111400</v>
      </c>
      <c r="F117" s="191">
        <f>SUM(F107:F116)</f>
        <v>22540.2</v>
      </c>
      <c r="G117" s="189">
        <f>(F117/E117)*100</f>
        <v>20.233572710951528</v>
      </c>
    </row>
    <row r="118" spans="1:7" s="143" customFormat="1" ht="15.75" customHeight="1">
      <c r="A118" s="142"/>
      <c r="B118" s="145"/>
      <c r="C118" s="192"/>
      <c r="D118" s="194"/>
      <c r="E118" s="233"/>
      <c r="F118" s="194"/>
      <c r="G118" s="194"/>
    </row>
    <row r="119" spans="1:7" s="143" customFormat="1" ht="12.75" customHeight="1" hidden="1">
      <c r="A119" s="142"/>
      <c r="B119" s="145"/>
      <c r="C119" s="192"/>
      <c r="D119" s="194"/>
      <c r="E119" s="194"/>
      <c r="F119" s="194"/>
      <c r="G119" s="194"/>
    </row>
    <row r="120" spans="1:7" s="143" customFormat="1" ht="12.75" customHeight="1" hidden="1">
      <c r="A120" s="142"/>
      <c r="B120" s="145"/>
      <c r="C120" s="192"/>
      <c r="D120" s="194"/>
      <c r="E120" s="194"/>
      <c r="F120" s="194"/>
      <c r="G120" s="194"/>
    </row>
    <row r="121" spans="1:7" s="143" customFormat="1" ht="12.75" customHeight="1" hidden="1">
      <c r="A121" s="142"/>
      <c r="B121" s="145"/>
      <c r="C121" s="192"/>
      <c r="D121" s="194"/>
      <c r="E121" s="194"/>
      <c r="F121" s="194"/>
      <c r="G121" s="194"/>
    </row>
    <row r="122" spans="1:7" s="143" customFormat="1" ht="12.75" customHeight="1" hidden="1">
      <c r="A122" s="142"/>
      <c r="B122" s="145"/>
      <c r="C122" s="192"/>
      <c r="D122" s="194"/>
      <c r="E122" s="194"/>
      <c r="F122" s="194"/>
      <c r="G122" s="194"/>
    </row>
    <row r="123" spans="1:7" s="143" customFormat="1" ht="15.75" customHeight="1" thickBot="1">
      <c r="A123" s="142"/>
      <c r="B123" s="145"/>
      <c r="C123" s="192"/>
      <c r="D123" s="194"/>
      <c r="E123" s="194"/>
      <c r="F123" s="194"/>
      <c r="G123" s="194"/>
    </row>
    <row r="124" spans="1:7" s="143" customFormat="1" ht="15.75">
      <c r="A124" s="163" t="s">
        <v>2</v>
      </c>
      <c r="B124" s="164" t="s">
        <v>3</v>
      </c>
      <c r="C124" s="163" t="s">
        <v>5</v>
      </c>
      <c r="D124" s="163" t="s">
        <v>6</v>
      </c>
      <c r="E124" s="163" t="s">
        <v>6</v>
      </c>
      <c r="F124" s="163" t="s">
        <v>7</v>
      </c>
      <c r="G124" s="163" t="s">
        <v>243</v>
      </c>
    </row>
    <row r="125" spans="1:7" s="143" customFormat="1" ht="15.75" customHeight="1" thickBot="1">
      <c r="A125" s="165"/>
      <c r="B125" s="166"/>
      <c r="C125" s="167"/>
      <c r="D125" s="168" t="s">
        <v>9</v>
      </c>
      <c r="E125" s="168" t="s">
        <v>10</v>
      </c>
      <c r="F125" s="168" t="s">
        <v>11</v>
      </c>
      <c r="G125" s="168" t="s">
        <v>244</v>
      </c>
    </row>
    <row r="126" spans="1:7" s="143" customFormat="1" ht="16.5" thickTop="1">
      <c r="A126" s="169">
        <v>50</v>
      </c>
      <c r="B126" s="170"/>
      <c r="C126" s="111" t="s">
        <v>100</v>
      </c>
      <c r="D126" s="74"/>
      <c r="E126" s="72"/>
      <c r="F126" s="73"/>
      <c r="G126" s="74"/>
    </row>
    <row r="127" spans="1:7" s="143" customFormat="1" ht="14.25" customHeight="1">
      <c r="A127" s="169"/>
      <c r="B127" s="170"/>
      <c r="C127" s="111"/>
      <c r="D127" s="74"/>
      <c r="E127" s="72"/>
      <c r="F127" s="73"/>
      <c r="G127" s="74"/>
    </row>
    <row r="128" spans="1:7" s="143" customFormat="1" ht="15">
      <c r="A128" s="101"/>
      <c r="B128" s="176">
        <v>3541</v>
      </c>
      <c r="C128" s="101" t="s">
        <v>327</v>
      </c>
      <c r="D128" s="58">
        <v>350</v>
      </c>
      <c r="E128" s="25">
        <v>350</v>
      </c>
      <c r="F128" s="26">
        <v>175</v>
      </c>
      <c r="G128" s="99">
        <f aca="true" t="shared" si="3" ref="G128:G144">(F128/E128)*100</f>
        <v>50</v>
      </c>
    </row>
    <row r="129" spans="1:7" s="143" customFormat="1" ht="15">
      <c r="A129" s="101"/>
      <c r="B129" s="176">
        <v>3599</v>
      </c>
      <c r="C129" s="101" t="s">
        <v>328</v>
      </c>
      <c r="D129" s="58">
        <v>3</v>
      </c>
      <c r="E129" s="25">
        <v>3.1</v>
      </c>
      <c r="F129" s="26">
        <v>3</v>
      </c>
      <c r="G129" s="99">
        <f t="shared" si="3"/>
        <v>96.77419354838709</v>
      </c>
    </row>
    <row r="130" spans="1:7" s="143" customFormat="1" ht="15">
      <c r="A130" s="234"/>
      <c r="B130" s="176">
        <v>4329</v>
      </c>
      <c r="C130" s="101" t="s">
        <v>329</v>
      </c>
      <c r="D130" s="58">
        <v>45</v>
      </c>
      <c r="E130" s="25">
        <v>45</v>
      </c>
      <c r="F130" s="26">
        <v>0</v>
      </c>
      <c r="G130" s="99">
        <f t="shared" si="3"/>
        <v>0</v>
      </c>
    </row>
    <row r="131" spans="1:7" s="143" customFormat="1" ht="15">
      <c r="A131" s="101"/>
      <c r="B131" s="176">
        <v>4333</v>
      </c>
      <c r="C131" s="101" t="s">
        <v>330</v>
      </c>
      <c r="D131" s="58">
        <v>125</v>
      </c>
      <c r="E131" s="25">
        <v>125</v>
      </c>
      <c r="F131" s="26">
        <v>125</v>
      </c>
      <c r="G131" s="99">
        <f t="shared" si="3"/>
        <v>100</v>
      </c>
    </row>
    <row r="132" spans="1:7" s="143" customFormat="1" ht="15" customHeight="1" hidden="1">
      <c r="A132" s="101"/>
      <c r="B132" s="176">
        <v>4341</v>
      </c>
      <c r="C132" s="101" t="s">
        <v>331</v>
      </c>
      <c r="D132" s="58">
        <v>0</v>
      </c>
      <c r="E132" s="25">
        <v>0</v>
      </c>
      <c r="F132" s="26"/>
      <c r="G132" s="99" t="e">
        <f t="shared" si="3"/>
        <v>#DIV/0!</v>
      </c>
    </row>
    <row r="133" spans="1:7" s="143" customFormat="1" ht="15">
      <c r="A133" s="101"/>
      <c r="B133" s="176">
        <v>4342</v>
      </c>
      <c r="C133" s="101" t="s">
        <v>332</v>
      </c>
      <c r="D133" s="58">
        <v>20</v>
      </c>
      <c r="E133" s="25">
        <v>20</v>
      </c>
      <c r="F133" s="26">
        <v>0</v>
      </c>
      <c r="G133" s="99">
        <f t="shared" si="3"/>
        <v>0</v>
      </c>
    </row>
    <row r="134" spans="1:7" s="143" customFormat="1" ht="15">
      <c r="A134" s="101"/>
      <c r="B134" s="176">
        <v>4343</v>
      </c>
      <c r="C134" s="101" t="s">
        <v>333</v>
      </c>
      <c r="D134" s="58">
        <v>50</v>
      </c>
      <c r="E134" s="25">
        <v>50</v>
      </c>
      <c r="F134" s="26">
        <v>0</v>
      </c>
      <c r="G134" s="99">
        <f t="shared" si="3"/>
        <v>0</v>
      </c>
    </row>
    <row r="135" spans="1:7" s="143" customFormat="1" ht="15">
      <c r="A135" s="101"/>
      <c r="B135" s="176">
        <v>4349</v>
      </c>
      <c r="C135" s="101" t="s">
        <v>334</v>
      </c>
      <c r="D135" s="58">
        <v>470</v>
      </c>
      <c r="E135" s="25">
        <v>464.9</v>
      </c>
      <c r="F135" s="26">
        <v>90</v>
      </c>
      <c r="G135" s="99">
        <f t="shared" si="3"/>
        <v>19.359001935900196</v>
      </c>
    </row>
    <row r="136" spans="1:7" s="143" customFormat="1" ht="15">
      <c r="A136" s="234"/>
      <c r="B136" s="235">
        <v>4351</v>
      </c>
      <c r="C136" s="234" t="s">
        <v>335</v>
      </c>
      <c r="D136" s="58">
        <v>2018</v>
      </c>
      <c r="E136" s="25">
        <v>2023</v>
      </c>
      <c r="F136" s="26">
        <v>925</v>
      </c>
      <c r="G136" s="99">
        <f t="shared" si="3"/>
        <v>45.72417202174988</v>
      </c>
    </row>
    <row r="137" spans="1:7" s="143" customFormat="1" ht="15">
      <c r="A137" s="234"/>
      <c r="B137" s="235">
        <v>4356</v>
      </c>
      <c r="C137" s="234" t="s">
        <v>336</v>
      </c>
      <c r="D137" s="58">
        <v>550</v>
      </c>
      <c r="E137" s="25">
        <v>550</v>
      </c>
      <c r="F137" s="26">
        <v>275</v>
      </c>
      <c r="G137" s="99">
        <f t="shared" si="3"/>
        <v>50</v>
      </c>
    </row>
    <row r="138" spans="1:7" s="143" customFormat="1" ht="15">
      <c r="A138" s="234"/>
      <c r="B138" s="235">
        <v>4357</v>
      </c>
      <c r="C138" s="234" t="s">
        <v>337</v>
      </c>
      <c r="D138" s="58">
        <v>8200</v>
      </c>
      <c r="E138" s="25">
        <v>8200</v>
      </c>
      <c r="F138" s="26">
        <v>6000</v>
      </c>
      <c r="G138" s="99">
        <f t="shared" si="3"/>
        <v>73.17073170731707</v>
      </c>
    </row>
    <row r="139" spans="1:7" s="143" customFormat="1" ht="15">
      <c r="A139" s="234"/>
      <c r="B139" s="235">
        <v>4357</v>
      </c>
      <c r="C139" s="234" t="s">
        <v>338</v>
      </c>
      <c r="D139" s="58">
        <f>8695-8200</f>
        <v>495</v>
      </c>
      <c r="E139" s="25">
        <f>8695-8200</f>
        <v>495</v>
      </c>
      <c r="F139" s="26">
        <v>247.5</v>
      </c>
      <c r="G139" s="99">
        <f t="shared" si="3"/>
        <v>50</v>
      </c>
    </row>
    <row r="140" spans="1:7" s="143" customFormat="1" ht="15">
      <c r="A140" s="234"/>
      <c r="B140" s="236">
        <v>4359</v>
      </c>
      <c r="C140" s="237" t="s">
        <v>339</v>
      </c>
      <c r="D140" s="238">
        <v>82</v>
      </c>
      <c r="E140" s="29">
        <v>82</v>
      </c>
      <c r="F140" s="30">
        <v>82</v>
      </c>
      <c r="G140" s="99">
        <f t="shared" si="3"/>
        <v>100</v>
      </c>
    </row>
    <row r="141" spans="1:7" s="143" customFormat="1" ht="15">
      <c r="A141" s="101"/>
      <c r="B141" s="176">
        <v>4371</v>
      </c>
      <c r="C141" s="205" t="s">
        <v>340</v>
      </c>
      <c r="D141" s="58">
        <v>440</v>
      </c>
      <c r="E141" s="25">
        <v>440</v>
      </c>
      <c r="F141" s="26">
        <v>220</v>
      </c>
      <c r="G141" s="99">
        <f t="shared" si="3"/>
        <v>50</v>
      </c>
    </row>
    <row r="142" spans="1:7" s="143" customFormat="1" ht="15">
      <c r="A142" s="101"/>
      <c r="B142" s="176">
        <v>4374</v>
      </c>
      <c r="C142" s="101" t="s">
        <v>341</v>
      </c>
      <c r="D142" s="58">
        <v>250</v>
      </c>
      <c r="E142" s="25">
        <v>250</v>
      </c>
      <c r="F142" s="26">
        <v>250</v>
      </c>
      <c r="G142" s="99">
        <f t="shared" si="3"/>
        <v>100</v>
      </c>
    </row>
    <row r="143" spans="1:7" s="143" customFormat="1" ht="15">
      <c r="A143" s="234"/>
      <c r="B143" s="235">
        <v>4399</v>
      </c>
      <c r="C143" s="234" t="s">
        <v>342</v>
      </c>
      <c r="D143" s="238">
        <v>55</v>
      </c>
      <c r="E143" s="29">
        <v>55</v>
      </c>
      <c r="F143" s="30">
        <v>1</v>
      </c>
      <c r="G143" s="99">
        <f t="shared" si="3"/>
        <v>1.8181818181818181</v>
      </c>
    </row>
    <row r="144" spans="1:7" s="143" customFormat="1" ht="15">
      <c r="A144" s="234"/>
      <c r="B144" s="235">
        <v>6402</v>
      </c>
      <c r="C144" s="234" t="s">
        <v>343</v>
      </c>
      <c r="D144" s="224">
        <v>50</v>
      </c>
      <c r="E144" s="225">
        <v>50</v>
      </c>
      <c r="F144" s="30">
        <v>0</v>
      </c>
      <c r="G144" s="99">
        <f t="shared" si="3"/>
        <v>0</v>
      </c>
    </row>
    <row r="145" spans="1:7" s="143" customFormat="1" ht="15" customHeight="1" hidden="1">
      <c r="A145" s="234"/>
      <c r="B145" s="235">
        <v>6409</v>
      </c>
      <c r="C145" s="234" t="s">
        <v>344</v>
      </c>
      <c r="D145" s="224">
        <v>0</v>
      </c>
      <c r="E145" s="225">
        <v>0</v>
      </c>
      <c r="F145" s="230"/>
      <c r="G145" s="99" t="e">
        <f>(#REF!/E145)*100</f>
        <v>#REF!</v>
      </c>
    </row>
    <row r="146" spans="1:7" s="143" customFormat="1" ht="15" customHeight="1" thickBot="1">
      <c r="A146" s="234"/>
      <c r="B146" s="235"/>
      <c r="C146" s="234"/>
      <c r="D146" s="224"/>
      <c r="E146" s="225"/>
      <c r="F146" s="230"/>
      <c r="G146" s="99"/>
    </row>
    <row r="147" spans="1:7" s="143" customFormat="1" ht="18.75" customHeight="1" thickBot="1" thickTop="1">
      <c r="A147" s="218"/>
      <c r="B147" s="187"/>
      <c r="C147" s="188" t="s">
        <v>345</v>
      </c>
      <c r="D147" s="189">
        <f>SUM(D128:D146)</f>
        <v>13203</v>
      </c>
      <c r="E147" s="190">
        <f>SUM(E128:E146)</f>
        <v>13203</v>
      </c>
      <c r="F147" s="191">
        <f>SUM(F128:F146)</f>
        <v>8393.5</v>
      </c>
      <c r="G147" s="189">
        <f>(F147/E147)*100</f>
        <v>63.572672877376355</v>
      </c>
    </row>
    <row r="148" spans="1:7" s="143" customFormat="1" ht="15.75" customHeight="1">
      <c r="A148" s="142"/>
      <c r="B148" s="145"/>
      <c r="C148" s="192"/>
      <c r="D148" s="193"/>
      <c r="E148" s="193"/>
      <c r="F148" s="193"/>
      <c r="G148" s="193"/>
    </row>
    <row r="149" spans="1:7" s="143" customFormat="1" ht="15.75" customHeight="1" hidden="1">
      <c r="A149" s="142"/>
      <c r="B149" s="145"/>
      <c r="C149" s="192"/>
      <c r="D149" s="194"/>
      <c r="E149" s="194"/>
      <c r="F149" s="194"/>
      <c r="G149" s="194"/>
    </row>
    <row r="150" spans="1:7" s="143" customFormat="1" ht="12.75" customHeight="1" hidden="1">
      <c r="A150" s="142"/>
      <c r="C150" s="145"/>
      <c r="D150" s="194"/>
      <c r="E150" s="194"/>
      <c r="F150" s="194"/>
      <c r="G150" s="194"/>
    </row>
    <row r="151" spans="1:7" s="143" customFormat="1" ht="12.75" customHeight="1" hidden="1">
      <c r="A151" s="142"/>
      <c r="B151" s="145"/>
      <c r="C151" s="192"/>
      <c r="D151" s="194"/>
      <c r="E151" s="194"/>
      <c r="F151" s="194"/>
      <c r="G151" s="194"/>
    </row>
    <row r="152" spans="1:7" s="143" customFormat="1" ht="12.75" customHeight="1" hidden="1">
      <c r="A152" s="142"/>
      <c r="B152" s="145"/>
      <c r="C152" s="192"/>
      <c r="D152" s="194"/>
      <c r="E152" s="194"/>
      <c r="F152" s="194"/>
      <c r="G152" s="194"/>
    </row>
    <row r="153" spans="1:7" s="143" customFormat="1" ht="12.75" customHeight="1" hidden="1">
      <c r="A153" s="142"/>
      <c r="B153" s="145"/>
      <c r="C153" s="192"/>
      <c r="D153" s="194"/>
      <c r="E153" s="194"/>
      <c r="F153" s="194"/>
      <c r="G153" s="194"/>
    </row>
    <row r="154" spans="1:7" s="143" customFormat="1" ht="12.75" customHeight="1" hidden="1">
      <c r="A154" s="142"/>
      <c r="B154" s="145"/>
      <c r="C154" s="192"/>
      <c r="D154" s="194"/>
      <c r="E154" s="194"/>
      <c r="F154" s="194"/>
      <c r="G154" s="194"/>
    </row>
    <row r="155" spans="1:7" s="143" customFormat="1" ht="12.75" customHeight="1" hidden="1">
      <c r="A155" s="142"/>
      <c r="B155" s="145"/>
      <c r="C155" s="192"/>
      <c r="D155" s="194"/>
      <c r="E155" s="194"/>
      <c r="F155" s="194"/>
      <c r="G155" s="194"/>
    </row>
    <row r="156" spans="1:7" s="143" customFormat="1" ht="12.75" customHeight="1" hidden="1">
      <c r="A156" s="142"/>
      <c r="B156" s="145"/>
      <c r="C156" s="192"/>
      <c r="D156" s="194"/>
      <c r="E156" s="153"/>
      <c r="F156" s="153"/>
      <c r="G156" s="153"/>
    </row>
    <row r="157" spans="1:7" s="143" customFormat="1" ht="12.75" customHeight="1" hidden="1">
      <c r="A157" s="142"/>
      <c r="B157" s="145"/>
      <c r="C157" s="192"/>
      <c r="D157" s="194"/>
      <c r="E157" s="194"/>
      <c r="F157" s="194"/>
      <c r="G157" s="194"/>
    </row>
    <row r="158" spans="1:7" s="143" customFormat="1" ht="12.75" customHeight="1" hidden="1">
      <c r="A158" s="142"/>
      <c r="B158" s="145"/>
      <c r="C158" s="192"/>
      <c r="D158" s="194"/>
      <c r="E158" s="194"/>
      <c r="F158" s="194"/>
      <c r="G158" s="194"/>
    </row>
    <row r="159" spans="1:7" s="143" customFormat="1" ht="18" customHeight="1" hidden="1">
      <c r="A159" s="142"/>
      <c r="B159" s="145"/>
      <c r="C159" s="192"/>
      <c r="D159" s="194"/>
      <c r="E159" s="153"/>
      <c r="F159" s="153"/>
      <c r="G159" s="153"/>
    </row>
    <row r="160" spans="1:7" s="143" customFormat="1" ht="15.75" customHeight="1" thickBot="1">
      <c r="A160" s="142"/>
      <c r="B160" s="145"/>
      <c r="C160" s="192"/>
      <c r="D160" s="194"/>
      <c r="E160" s="159"/>
      <c r="F160" s="159"/>
      <c r="G160" s="159"/>
    </row>
    <row r="161" spans="1:7" s="143" customFormat="1" ht="15.75">
      <c r="A161" s="163" t="s">
        <v>2</v>
      </c>
      <c r="B161" s="164" t="s">
        <v>3</v>
      </c>
      <c r="C161" s="163" t="s">
        <v>5</v>
      </c>
      <c r="D161" s="163" t="s">
        <v>6</v>
      </c>
      <c r="E161" s="163" t="s">
        <v>6</v>
      </c>
      <c r="F161" s="163" t="s">
        <v>7</v>
      </c>
      <c r="G161" s="163" t="s">
        <v>243</v>
      </c>
    </row>
    <row r="162" spans="1:7" s="143" customFormat="1" ht="15.75" customHeight="1" thickBot="1">
      <c r="A162" s="165"/>
      <c r="B162" s="166"/>
      <c r="C162" s="167"/>
      <c r="D162" s="168" t="s">
        <v>9</v>
      </c>
      <c r="E162" s="168" t="s">
        <v>10</v>
      </c>
      <c r="F162" s="168" t="s">
        <v>11</v>
      </c>
      <c r="G162" s="168" t="s">
        <v>244</v>
      </c>
    </row>
    <row r="163" spans="1:7" s="143" customFormat="1" ht="16.5" thickTop="1">
      <c r="A163" s="169">
        <v>60</v>
      </c>
      <c r="B163" s="170"/>
      <c r="C163" s="111" t="s">
        <v>115</v>
      </c>
      <c r="D163" s="74"/>
      <c r="E163" s="72"/>
      <c r="F163" s="73"/>
      <c r="G163" s="74"/>
    </row>
    <row r="164" spans="1:7" s="143" customFormat="1" ht="15.75">
      <c r="A164" s="174"/>
      <c r="B164" s="175"/>
      <c r="C164" s="174"/>
      <c r="D164" s="99"/>
      <c r="E164" s="100"/>
      <c r="F164" s="98"/>
      <c r="G164" s="99"/>
    </row>
    <row r="165" spans="1:7" s="143" customFormat="1" ht="15">
      <c r="A165" s="101"/>
      <c r="B165" s="176">
        <v>1014</v>
      </c>
      <c r="C165" s="101" t="s">
        <v>346</v>
      </c>
      <c r="D165" s="24">
        <v>600</v>
      </c>
      <c r="E165" s="25">
        <v>600</v>
      </c>
      <c r="F165" s="26">
        <v>40.9</v>
      </c>
      <c r="G165" s="99">
        <f aca="true" t="shared" si="4" ref="G165:G178">(F165/E165)*100</f>
        <v>6.816666666666666</v>
      </c>
    </row>
    <row r="166" spans="1:7" s="143" customFormat="1" ht="15" customHeight="1" hidden="1">
      <c r="A166" s="234"/>
      <c r="B166" s="235">
        <v>1031</v>
      </c>
      <c r="C166" s="234" t="s">
        <v>347</v>
      </c>
      <c r="D166" s="28"/>
      <c r="E166" s="29"/>
      <c r="F166" s="30"/>
      <c r="G166" s="99" t="e">
        <f t="shared" si="4"/>
        <v>#DIV/0!</v>
      </c>
    </row>
    <row r="167" spans="1:7" s="143" customFormat="1" ht="15" hidden="1">
      <c r="A167" s="101"/>
      <c r="B167" s="176">
        <v>1036</v>
      </c>
      <c r="C167" s="101" t="s">
        <v>348</v>
      </c>
      <c r="D167" s="24">
        <v>0</v>
      </c>
      <c r="E167" s="25">
        <v>0</v>
      </c>
      <c r="F167" s="26"/>
      <c r="G167" s="99" t="e">
        <f t="shared" si="4"/>
        <v>#DIV/0!</v>
      </c>
    </row>
    <row r="168" spans="1:7" s="143" customFormat="1" ht="15" customHeight="1" hidden="1">
      <c r="A168" s="234"/>
      <c r="B168" s="235">
        <v>1037</v>
      </c>
      <c r="C168" s="234" t="s">
        <v>349</v>
      </c>
      <c r="D168" s="28">
        <v>0</v>
      </c>
      <c r="E168" s="29">
        <v>0</v>
      </c>
      <c r="F168" s="30"/>
      <c r="G168" s="99" t="e">
        <f t="shared" si="4"/>
        <v>#DIV/0!</v>
      </c>
    </row>
    <row r="169" spans="1:7" s="143" customFormat="1" ht="15" hidden="1">
      <c r="A169" s="234"/>
      <c r="B169" s="235">
        <v>1039</v>
      </c>
      <c r="C169" s="234" t="s">
        <v>350</v>
      </c>
      <c r="D169" s="28">
        <v>0</v>
      </c>
      <c r="E169" s="29"/>
      <c r="F169" s="30"/>
      <c r="G169" s="99" t="e">
        <f t="shared" si="4"/>
        <v>#DIV/0!</v>
      </c>
    </row>
    <row r="170" spans="1:7" s="143" customFormat="1" ht="15" customHeight="1" hidden="1">
      <c r="A170" s="101"/>
      <c r="B170" s="176">
        <v>2331</v>
      </c>
      <c r="C170" s="101" t="s">
        <v>351</v>
      </c>
      <c r="D170" s="24">
        <v>0</v>
      </c>
      <c r="E170" s="25"/>
      <c r="F170" s="26"/>
      <c r="G170" s="99" t="e">
        <f t="shared" si="4"/>
        <v>#DIV/0!</v>
      </c>
    </row>
    <row r="171" spans="1:7" s="143" customFormat="1" ht="15" customHeight="1" hidden="1">
      <c r="A171" s="101"/>
      <c r="B171" s="176">
        <v>2339</v>
      </c>
      <c r="C171" s="101" t="s">
        <v>352</v>
      </c>
      <c r="D171" s="24">
        <v>0</v>
      </c>
      <c r="E171" s="25"/>
      <c r="F171" s="26"/>
      <c r="G171" s="99" t="e">
        <f t="shared" si="4"/>
        <v>#DIV/0!</v>
      </c>
    </row>
    <row r="172" spans="1:7" s="143" customFormat="1" ht="15" customHeight="1" hidden="1">
      <c r="A172" s="101"/>
      <c r="B172" s="176">
        <v>2399</v>
      </c>
      <c r="C172" s="101" t="s">
        <v>353</v>
      </c>
      <c r="D172" s="24">
        <v>0</v>
      </c>
      <c r="E172" s="25"/>
      <c r="F172" s="26"/>
      <c r="G172" s="99" t="e">
        <f t="shared" si="4"/>
        <v>#DIV/0!</v>
      </c>
    </row>
    <row r="173" spans="1:7" s="143" customFormat="1" ht="15" customHeight="1" hidden="1">
      <c r="A173" s="101"/>
      <c r="B173" s="176">
        <v>3728</v>
      </c>
      <c r="C173" s="101" t="s">
        <v>354</v>
      </c>
      <c r="D173" s="24"/>
      <c r="E173" s="25"/>
      <c r="F173" s="26"/>
      <c r="G173" s="99" t="e">
        <f t="shared" si="4"/>
        <v>#DIV/0!</v>
      </c>
    </row>
    <row r="174" spans="1:7" s="143" customFormat="1" ht="15" customHeight="1" hidden="1">
      <c r="A174" s="234"/>
      <c r="B174" s="235">
        <v>3729</v>
      </c>
      <c r="C174" s="234" t="s">
        <v>355</v>
      </c>
      <c r="D174" s="28"/>
      <c r="E174" s="29"/>
      <c r="F174" s="30"/>
      <c r="G174" s="99" t="e">
        <f t="shared" si="4"/>
        <v>#DIV/0!</v>
      </c>
    </row>
    <row r="175" spans="1:7" s="143" customFormat="1" ht="15">
      <c r="A175" s="234"/>
      <c r="B175" s="235">
        <v>1070</v>
      </c>
      <c r="C175" s="234" t="s">
        <v>356</v>
      </c>
      <c r="D175" s="28">
        <v>10</v>
      </c>
      <c r="E175" s="29">
        <v>10</v>
      </c>
      <c r="F175" s="30">
        <v>0</v>
      </c>
      <c r="G175" s="99">
        <f t="shared" si="4"/>
        <v>0</v>
      </c>
    </row>
    <row r="176" spans="1:7" s="143" customFormat="1" ht="15">
      <c r="A176" s="234"/>
      <c r="B176" s="235">
        <v>2331</v>
      </c>
      <c r="C176" s="234" t="s">
        <v>357</v>
      </c>
      <c r="D176" s="28">
        <v>800</v>
      </c>
      <c r="E176" s="29">
        <v>800</v>
      </c>
      <c r="F176" s="26">
        <v>0</v>
      </c>
      <c r="G176" s="99">
        <f t="shared" si="4"/>
        <v>0</v>
      </c>
    </row>
    <row r="177" spans="1:7" s="143" customFormat="1" ht="15">
      <c r="A177" s="234"/>
      <c r="B177" s="235">
        <v>3739</v>
      </c>
      <c r="C177" s="234" t="s">
        <v>358</v>
      </c>
      <c r="D177" s="24">
        <v>50</v>
      </c>
      <c r="E177" s="25">
        <v>50</v>
      </c>
      <c r="F177" s="26">
        <v>0.4</v>
      </c>
      <c r="G177" s="99">
        <f t="shared" si="4"/>
        <v>0.8</v>
      </c>
    </row>
    <row r="178" spans="1:7" s="143" customFormat="1" ht="15">
      <c r="A178" s="101"/>
      <c r="B178" s="176">
        <v>3741</v>
      </c>
      <c r="C178" s="101" t="s">
        <v>359</v>
      </c>
      <c r="D178" s="24">
        <v>50</v>
      </c>
      <c r="E178" s="25">
        <v>50</v>
      </c>
      <c r="F178" s="26">
        <v>0</v>
      </c>
      <c r="G178" s="99">
        <f t="shared" si="4"/>
        <v>0</v>
      </c>
    </row>
    <row r="179" spans="1:7" s="143" customFormat="1" ht="15" hidden="1">
      <c r="A179" s="101"/>
      <c r="B179" s="176">
        <v>3749</v>
      </c>
      <c r="C179" s="101" t="s">
        <v>360</v>
      </c>
      <c r="D179" s="24">
        <v>0</v>
      </c>
      <c r="E179" s="25">
        <v>0</v>
      </c>
      <c r="F179" s="26"/>
      <c r="G179" s="99" t="e">
        <f>(#REF!/E179)*100</f>
        <v>#REF!</v>
      </c>
    </row>
    <row r="180" spans="1:7" s="143" customFormat="1" ht="15.75" thickBot="1">
      <c r="A180" s="180"/>
      <c r="B180" s="239"/>
      <c r="C180" s="180"/>
      <c r="D180" s="224"/>
      <c r="E180" s="225"/>
      <c r="F180" s="230"/>
      <c r="G180" s="224"/>
    </row>
    <row r="181" spans="1:7" s="143" customFormat="1" ht="18.75" customHeight="1" thickBot="1" thickTop="1">
      <c r="A181" s="186"/>
      <c r="B181" s="240"/>
      <c r="C181" s="241" t="s">
        <v>361</v>
      </c>
      <c r="D181" s="189">
        <f>SUM(D163:D180)</f>
        <v>1510</v>
      </c>
      <c r="E181" s="190">
        <f>SUM(E163:E180)</f>
        <v>1510</v>
      </c>
      <c r="F181" s="191">
        <f>SUM(F163:F180)</f>
        <v>41.3</v>
      </c>
      <c r="G181" s="189">
        <f>(F181/E181)*100</f>
        <v>2.735099337748344</v>
      </c>
    </row>
    <row r="182" spans="1:7" s="143" customFormat="1" ht="12.75" customHeight="1">
      <c r="A182" s="142"/>
      <c r="B182" s="145"/>
      <c r="C182" s="192"/>
      <c r="D182" s="194"/>
      <c r="E182" s="194"/>
      <c r="F182" s="194"/>
      <c r="G182" s="194"/>
    </row>
    <row r="183" spans="1:7" s="143" customFormat="1" ht="12.75" customHeight="1" hidden="1">
      <c r="A183" s="142"/>
      <c r="B183" s="145"/>
      <c r="C183" s="192"/>
      <c r="D183" s="194"/>
      <c r="E183" s="194"/>
      <c r="F183" s="194"/>
      <c r="G183" s="194"/>
    </row>
    <row r="184" spans="1:7" s="143" customFormat="1" ht="12.75" customHeight="1" hidden="1">
      <c r="A184" s="142"/>
      <c r="B184" s="145"/>
      <c r="C184" s="192"/>
      <c r="D184" s="194"/>
      <c r="E184" s="194"/>
      <c r="F184" s="194"/>
      <c r="G184" s="194"/>
    </row>
    <row r="185" spans="1:7" s="143" customFormat="1" ht="12.75" customHeight="1" hidden="1">
      <c r="A185" s="142"/>
      <c r="B185" s="145"/>
      <c r="C185" s="192"/>
      <c r="D185" s="194"/>
      <c r="E185" s="194"/>
      <c r="F185" s="194"/>
      <c r="G185" s="194"/>
    </row>
    <row r="186" s="143" customFormat="1" ht="12.75" customHeight="1" hidden="1">
      <c r="B186" s="195"/>
    </row>
    <row r="187" s="143" customFormat="1" ht="12.75" customHeight="1">
      <c r="B187" s="195"/>
    </row>
    <row r="188" s="143" customFormat="1" ht="12.75" customHeight="1" thickBot="1">
      <c r="B188" s="195"/>
    </row>
    <row r="189" spans="1:7" s="143" customFormat="1" ht="15.75">
      <c r="A189" s="163" t="s">
        <v>2</v>
      </c>
      <c r="B189" s="164" t="s">
        <v>3</v>
      </c>
      <c r="C189" s="163" t="s">
        <v>5</v>
      </c>
      <c r="D189" s="163" t="s">
        <v>6</v>
      </c>
      <c r="E189" s="163" t="s">
        <v>6</v>
      </c>
      <c r="F189" s="163" t="s">
        <v>7</v>
      </c>
      <c r="G189" s="163" t="s">
        <v>243</v>
      </c>
    </row>
    <row r="190" spans="1:7" s="143" customFormat="1" ht="15.75" customHeight="1" thickBot="1">
      <c r="A190" s="165"/>
      <c r="B190" s="166"/>
      <c r="C190" s="167"/>
      <c r="D190" s="168" t="s">
        <v>9</v>
      </c>
      <c r="E190" s="168" t="s">
        <v>10</v>
      </c>
      <c r="F190" s="168" t="s">
        <v>11</v>
      </c>
      <c r="G190" s="168" t="s">
        <v>244</v>
      </c>
    </row>
    <row r="191" spans="1:7" s="143" customFormat="1" ht="16.5" thickTop="1">
      <c r="A191" s="169">
        <v>80</v>
      </c>
      <c r="B191" s="169"/>
      <c r="C191" s="111" t="s">
        <v>129</v>
      </c>
      <c r="D191" s="74"/>
      <c r="E191" s="72"/>
      <c r="F191" s="73"/>
      <c r="G191" s="74"/>
    </row>
    <row r="192" spans="1:7" s="143" customFormat="1" ht="15.75">
      <c r="A192" s="174"/>
      <c r="B192" s="222"/>
      <c r="C192" s="174"/>
      <c r="D192" s="99"/>
      <c r="E192" s="100"/>
      <c r="F192" s="98"/>
      <c r="G192" s="99"/>
    </row>
    <row r="193" spans="1:7" s="143" customFormat="1" ht="15">
      <c r="A193" s="101"/>
      <c r="B193" s="223">
        <v>2219</v>
      </c>
      <c r="C193" s="101" t="s">
        <v>362</v>
      </c>
      <c r="D193" s="105">
        <v>3070</v>
      </c>
      <c r="E193" s="25">
        <v>3070</v>
      </c>
      <c r="F193" s="26">
        <v>929.3</v>
      </c>
      <c r="G193" s="99">
        <f>(F193/E193)*100</f>
        <v>30.27035830618892</v>
      </c>
    </row>
    <row r="194" spans="1:82" s="142" customFormat="1" ht="15">
      <c r="A194" s="101"/>
      <c r="B194" s="223">
        <v>2221</v>
      </c>
      <c r="C194" s="101" t="s">
        <v>363</v>
      </c>
      <c r="D194" s="105">
        <v>16180</v>
      </c>
      <c r="E194" s="25">
        <v>16180</v>
      </c>
      <c r="F194" s="26">
        <v>3752.7</v>
      </c>
      <c r="G194" s="99">
        <f>(F194/E194)*100</f>
        <v>23.193448702101357</v>
      </c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</row>
    <row r="195" spans="1:82" s="142" customFormat="1" ht="15">
      <c r="A195" s="101"/>
      <c r="B195" s="223">
        <v>2232</v>
      </c>
      <c r="C195" s="101" t="s">
        <v>364</v>
      </c>
      <c r="D195" s="24">
        <v>200</v>
      </c>
      <c r="E195" s="25">
        <v>260</v>
      </c>
      <c r="F195" s="26">
        <v>0</v>
      </c>
      <c r="G195" s="99">
        <f>(F195/E195)*100</f>
        <v>0</v>
      </c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</row>
    <row r="196" spans="1:82" s="142" customFormat="1" ht="15">
      <c r="A196" s="234"/>
      <c r="B196" s="226">
        <v>6171</v>
      </c>
      <c r="C196" s="234" t="s">
        <v>365</v>
      </c>
      <c r="D196" s="99">
        <v>0</v>
      </c>
      <c r="E196" s="100">
        <v>0</v>
      </c>
      <c r="F196" s="98">
        <v>27</v>
      </c>
      <c r="G196" s="99" t="e">
        <f>(F196/E196)*100</f>
        <v>#DIV/0!</v>
      </c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</row>
    <row r="197" spans="1:82" s="142" customFormat="1" ht="15.75" thickBot="1">
      <c r="A197" s="229"/>
      <c r="B197" s="228"/>
      <c r="C197" s="229"/>
      <c r="D197" s="183"/>
      <c r="E197" s="184"/>
      <c r="F197" s="185"/>
      <c r="G197" s="18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</row>
    <row r="198" spans="1:82" s="142" customFormat="1" ht="18.75" customHeight="1" thickBot="1" thickTop="1">
      <c r="A198" s="186"/>
      <c r="B198" s="242"/>
      <c r="C198" s="241" t="s">
        <v>366</v>
      </c>
      <c r="D198" s="189">
        <f>SUM(D193:D196)</f>
        <v>19450</v>
      </c>
      <c r="E198" s="190">
        <f>SUM(E193:E196)</f>
        <v>19510</v>
      </c>
      <c r="F198" s="191">
        <f>SUM(F193:F196)</f>
        <v>4709</v>
      </c>
      <c r="G198" s="189">
        <f>(F198/E198)*100</f>
        <v>24.136340338288058</v>
      </c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</row>
    <row r="199" spans="2:82" s="142" customFormat="1" ht="15.75" customHeight="1">
      <c r="B199" s="145"/>
      <c r="C199" s="192"/>
      <c r="D199" s="194"/>
      <c r="E199" s="194"/>
      <c r="F199" s="194"/>
      <c r="G199" s="194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</row>
    <row r="200" spans="2:82" s="142" customFormat="1" ht="12.75" customHeight="1" hidden="1">
      <c r="B200" s="145"/>
      <c r="C200" s="192"/>
      <c r="D200" s="194"/>
      <c r="E200" s="194"/>
      <c r="F200" s="194"/>
      <c r="G200" s="194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</row>
    <row r="201" spans="2:82" s="142" customFormat="1" ht="12.75" customHeight="1" hidden="1">
      <c r="B201" s="145"/>
      <c r="C201" s="192"/>
      <c r="D201" s="194"/>
      <c r="E201" s="194"/>
      <c r="F201" s="194"/>
      <c r="G201" s="194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</row>
    <row r="202" spans="2:82" s="142" customFormat="1" ht="12.75" customHeight="1" hidden="1">
      <c r="B202" s="145"/>
      <c r="C202" s="192"/>
      <c r="D202" s="194"/>
      <c r="E202" s="194"/>
      <c r="F202" s="194"/>
      <c r="G202" s="194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</row>
    <row r="203" spans="2:82" s="142" customFormat="1" ht="12.75" customHeight="1" hidden="1">
      <c r="B203" s="145"/>
      <c r="C203" s="192"/>
      <c r="D203" s="194"/>
      <c r="E203" s="194"/>
      <c r="F203" s="194"/>
      <c r="G203" s="194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</row>
    <row r="204" spans="2:82" s="142" customFormat="1" ht="12.75" customHeight="1" hidden="1">
      <c r="B204" s="145"/>
      <c r="C204" s="192"/>
      <c r="D204" s="194"/>
      <c r="E204" s="194"/>
      <c r="F204" s="194"/>
      <c r="G204" s="194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</row>
    <row r="205" spans="2:82" s="142" customFormat="1" ht="12.75" customHeight="1" hidden="1">
      <c r="B205" s="145"/>
      <c r="C205" s="192"/>
      <c r="D205" s="194"/>
      <c r="E205" s="194"/>
      <c r="F205" s="194"/>
      <c r="G205" s="194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</row>
    <row r="206" spans="2:82" s="142" customFormat="1" ht="12.75" customHeight="1" hidden="1">
      <c r="B206" s="145"/>
      <c r="C206" s="192"/>
      <c r="D206" s="194"/>
      <c r="E206" s="194"/>
      <c r="F206" s="194"/>
      <c r="G206" s="194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</row>
    <row r="207" spans="2:82" s="142" customFormat="1" ht="15.75" customHeight="1" hidden="1">
      <c r="B207" s="145"/>
      <c r="C207" s="192"/>
      <c r="D207" s="194"/>
      <c r="E207" s="153"/>
      <c r="F207" s="153"/>
      <c r="G207" s="15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</row>
    <row r="208" spans="2:82" s="142" customFormat="1" ht="15.75" customHeight="1">
      <c r="B208" s="145"/>
      <c r="C208" s="192"/>
      <c r="D208" s="194"/>
      <c r="E208" s="194"/>
      <c r="F208" s="194"/>
      <c r="G208" s="194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</row>
    <row r="209" spans="2:82" s="142" customFormat="1" ht="15.75" customHeight="1" thickBot="1">
      <c r="B209" s="145"/>
      <c r="C209" s="192"/>
      <c r="D209" s="194"/>
      <c r="E209" s="159"/>
      <c r="F209" s="159"/>
      <c r="G209" s="159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</row>
    <row r="210" spans="1:82" s="142" customFormat="1" ht="15.75" customHeight="1">
      <c r="A210" s="163" t="s">
        <v>2</v>
      </c>
      <c r="B210" s="164" t="s">
        <v>3</v>
      </c>
      <c r="C210" s="163" t="s">
        <v>5</v>
      </c>
      <c r="D210" s="163" t="s">
        <v>6</v>
      </c>
      <c r="E210" s="163" t="s">
        <v>6</v>
      </c>
      <c r="F210" s="163" t="s">
        <v>7</v>
      </c>
      <c r="G210" s="163" t="s">
        <v>243</v>
      </c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</row>
    <row r="211" spans="1:7" s="143" customFormat="1" ht="15.75" customHeight="1" thickBot="1">
      <c r="A211" s="165"/>
      <c r="B211" s="166"/>
      <c r="C211" s="167"/>
      <c r="D211" s="168" t="s">
        <v>9</v>
      </c>
      <c r="E211" s="168" t="s">
        <v>10</v>
      </c>
      <c r="F211" s="168" t="s">
        <v>11</v>
      </c>
      <c r="G211" s="168" t="s">
        <v>244</v>
      </c>
    </row>
    <row r="212" spans="1:7" s="143" customFormat="1" ht="16.5" thickTop="1">
      <c r="A212" s="169">
        <v>90</v>
      </c>
      <c r="B212" s="169"/>
      <c r="C212" s="111" t="s">
        <v>138</v>
      </c>
      <c r="D212" s="74"/>
      <c r="E212" s="72"/>
      <c r="F212" s="73"/>
      <c r="G212" s="74"/>
    </row>
    <row r="213" spans="1:7" s="143" customFormat="1" ht="15.75">
      <c r="A213" s="174"/>
      <c r="B213" s="222"/>
      <c r="C213" s="174"/>
      <c r="D213" s="99"/>
      <c r="E213" s="100"/>
      <c r="F213" s="98"/>
      <c r="G213" s="99"/>
    </row>
    <row r="214" spans="1:7" s="143" customFormat="1" ht="15">
      <c r="A214" s="101"/>
      <c r="B214" s="223">
        <v>5311</v>
      </c>
      <c r="C214" s="101" t="s">
        <v>367</v>
      </c>
      <c r="D214" s="99">
        <v>12949</v>
      </c>
      <c r="E214" s="100">
        <v>12949</v>
      </c>
      <c r="F214" s="98">
        <v>3092.5</v>
      </c>
      <c r="G214" s="99" t="e">
        <f>(#REF!/E214)*100</f>
        <v>#REF!</v>
      </c>
    </row>
    <row r="215" spans="1:7" s="143" customFormat="1" ht="16.5" thickBot="1">
      <c r="A215" s="227"/>
      <c r="B215" s="227"/>
      <c r="C215" s="243"/>
      <c r="D215" s="244"/>
      <c r="E215" s="245"/>
      <c r="F215" s="246"/>
      <c r="G215" s="244"/>
    </row>
    <row r="216" spans="1:7" s="143" customFormat="1" ht="18.75" customHeight="1" thickBot="1" thickTop="1">
      <c r="A216" s="186"/>
      <c r="B216" s="242"/>
      <c r="C216" s="241" t="s">
        <v>368</v>
      </c>
      <c r="D216" s="189">
        <f>SUM(D212:D215)</f>
        <v>12949</v>
      </c>
      <c r="E216" s="190">
        <f>SUM(E212:E215)</f>
        <v>12949</v>
      </c>
      <c r="F216" s="191">
        <f>SUM(F212:F215)</f>
        <v>3092.5</v>
      </c>
      <c r="G216" s="189">
        <f>(F216/E216)*100</f>
        <v>23.88215306201251</v>
      </c>
    </row>
    <row r="217" spans="1:7" s="143" customFormat="1" ht="15.75" customHeight="1">
      <c r="A217" s="142"/>
      <c r="B217" s="145"/>
      <c r="C217" s="192"/>
      <c r="D217" s="194"/>
      <c r="E217" s="194"/>
      <c r="F217" s="194"/>
      <c r="G217" s="194"/>
    </row>
    <row r="218" spans="1:7" s="143" customFormat="1" ht="15.75" customHeight="1" thickBot="1">
      <c r="A218" s="142"/>
      <c r="B218" s="145"/>
      <c r="C218" s="192"/>
      <c r="D218" s="194"/>
      <c r="E218" s="194"/>
      <c r="F218" s="194"/>
      <c r="G218" s="194"/>
    </row>
    <row r="219" spans="1:82" s="142" customFormat="1" ht="15.75" customHeight="1">
      <c r="A219" s="163" t="s">
        <v>2</v>
      </c>
      <c r="B219" s="164" t="s">
        <v>3</v>
      </c>
      <c r="C219" s="163" t="s">
        <v>5</v>
      </c>
      <c r="D219" s="163" t="s">
        <v>6</v>
      </c>
      <c r="E219" s="163" t="s">
        <v>6</v>
      </c>
      <c r="F219" s="163" t="s">
        <v>7</v>
      </c>
      <c r="G219" s="163" t="s">
        <v>243</v>
      </c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</row>
    <row r="220" spans="1:7" s="143" customFormat="1" ht="15.75" customHeight="1" thickBot="1">
      <c r="A220" s="165"/>
      <c r="B220" s="166"/>
      <c r="C220" s="167"/>
      <c r="D220" s="168" t="s">
        <v>9</v>
      </c>
      <c r="E220" s="168" t="s">
        <v>10</v>
      </c>
      <c r="F220" s="168" t="s">
        <v>369</v>
      </c>
      <c r="G220" s="168" t="s">
        <v>244</v>
      </c>
    </row>
    <row r="221" spans="1:7" s="143" customFormat="1" ht="16.5" thickTop="1">
      <c r="A221" s="169">
        <v>100</v>
      </c>
      <c r="B221" s="169"/>
      <c r="C221" s="174" t="s">
        <v>370</v>
      </c>
      <c r="D221" s="74"/>
      <c r="E221" s="72"/>
      <c r="F221" s="73"/>
      <c r="G221" s="74"/>
    </row>
    <row r="222" spans="1:7" s="143" customFormat="1" ht="15.75">
      <c r="A222" s="174"/>
      <c r="B222" s="222"/>
      <c r="C222" s="174"/>
      <c r="D222" s="99"/>
      <c r="E222" s="100"/>
      <c r="F222" s="98"/>
      <c r="G222" s="99"/>
    </row>
    <row r="223" spans="1:7" s="143" customFormat="1" ht="15.75">
      <c r="A223" s="174"/>
      <c r="B223" s="222"/>
      <c r="C223" s="174"/>
      <c r="D223" s="99"/>
      <c r="E223" s="100"/>
      <c r="F223" s="98"/>
      <c r="G223" s="99"/>
    </row>
    <row r="224" spans="1:7" s="143" customFormat="1" ht="15.75">
      <c r="A224" s="222"/>
      <c r="B224" s="247">
        <v>2169</v>
      </c>
      <c r="C224" s="248" t="s">
        <v>371</v>
      </c>
      <c r="D224" s="58">
        <v>300</v>
      </c>
      <c r="E224" s="25">
        <v>300</v>
      </c>
      <c r="F224" s="26">
        <v>0</v>
      </c>
      <c r="G224" s="99">
        <f>(F224/E224)*100</f>
        <v>0</v>
      </c>
    </row>
    <row r="225" spans="1:7" s="143" customFormat="1" ht="16.5" thickBot="1">
      <c r="A225" s="227"/>
      <c r="B225" s="249"/>
      <c r="C225" s="250"/>
      <c r="D225" s="251"/>
      <c r="E225" s="117"/>
      <c r="F225" s="118"/>
      <c r="G225" s="99"/>
    </row>
    <row r="226" spans="1:7" s="143" customFormat="1" ht="18.75" customHeight="1" thickBot="1" thickTop="1">
      <c r="A226" s="186"/>
      <c r="B226" s="242"/>
      <c r="C226" s="241" t="s">
        <v>372</v>
      </c>
      <c r="D226" s="189">
        <f>SUM(D221:D225)</f>
        <v>300</v>
      </c>
      <c r="E226" s="190">
        <f>SUM(E221:E225)</f>
        <v>300</v>
      </c>
      <c r="F226" s="191">
        <f>SUM(F221:F225)</f>
        <v>0</v>
      </c>
      <c r="G226" s="189">
        <f>(F226/E226)*100</f>
        <v>0</v>
      </c>
    </row>
    <row r="227" spans="1:7" s="143" customFormat="1" ht="15.75" customHeight="1">
      <c r="A227" s="142"/>
      <c r="B227" s="145"/>
      <c r="C227" s="192"/>
      <c r="D227" s="194"/>
      <c r="E227" s="194"/>
      <c r="F227" s="194"/>
      <c r="G227" s="194"/>
    </row>
    <row r="228" spans="1:7" s="143" customFormat="1" ht="15.75" customHeight="1">
      <c r="A228" s="142"/>
      <c r="B228" s="145"/>
      <c r="C228" s="192"/>
      <c r="D228" s="194"/>
      <c r="E228" s="194"/>
      <c r="F228" s="194"/>
      <c r="G228" s="194"/>
    </row>
    <row r="229" s="143" customFormat="1" ht="15.75" customHeight="1" thickBot="1">
      <c r="B229" s="195"/>
    </row>
    <row r="230" spans="1:7" s="143" customFormat="1" ht="15.75">
      <c r="A230" s="163" t="s">
        <v>2</v>
      </c>
      <c r="B230" s="164" t="s">
        <v>3</v>
      </c>
      <c r="C230" s="163" t="s">
        <v>5</v>
      </c>
      <c r="D230" s="163" t="s">
        <v>6</v>
      </c>
      <c r="E230" s="163" t="s">
        <v>6</v>
      </c>
      <c r="F230" s="163" t="s">
        <v>7</v>
      </c>
      <c r="G230" s="163" t="s">
        <v>243</v>
      </c>
    </row>
    <row r="231" spans="1:7" s="143" customFormat="1" ht="15.75" customHeight="1" thickBot="1">
      <c r="A231" s="165"/>
      <c r="B231" s="166"/>
      <c r="C231" s="167"/>
      <c r="D231" s="168" t="s">
        <v>9</v>
      </c>
      <c r="E231" s="168" t="s">
        <v>10</v>
      </c>
      <c r="F231" s="168" t="s">
        <v>11</v>
      </c>
      <c r="G231" s="168" t="s">
        <v>244</v>
      </c>
    </row>
    <row r="232" spans="1:7" s="143" customFormat="1" ht="16.5" thickTop="1">
      <c r="A232" s="169">
        <v>110</v>
      </c>
      <c r="B232" s="169"/>
      <c r="C232" s="111" t="s">
        <v>150</v>
      </c>
      <c r="D232" s="74"/>
      <c r="E232" s="72"/>
      <c r="F232" s="73"/>
      <c r="G232" s="74"/>
    </row>
    <row r="233" spans="1:7" s="143" customFormat="1" ht="15" customHeight="1">
      <c r="A233" s="174"/>
      <c r="B233" s="222"/>
      <c r="C233" s="174"/>
      <c r="D233" s="99"/>
      <c r="E233" s="100"/>
      <c r="F233" s="98"/>
      <c r="G233" s="99"/>
    </row>
    <row r="234" spans="1:7" s="143" customFormat="1" ht="15" customHeight="1">
      <c r="A234" s="101"/>
      <c r="B234" s="223">
        <v>6171</v>
      </c>
      <c r="C234" s="101" t="s">
        <v>373</v>
      </c>
      <c r="D234" s="99">
        <v>0</v>
      </c>
      <c r="E234" s="100">
        <v>0</v>
      </c>
      <c r="F234" s="98">
        <v>5</v>
      </c>
      <c r="G234" s="99"/>
    </row>
    <row r="235" spans="1:7" s="143" customFormat="1" ht="15">
      <c r="A235" s="101"/>
      <c r="B235" s="223">
        <v>6310</v>
      </c>
      <c r="C235" s="101" t="s">
        <v>374</v>
      </c>
      <c r="D235" s="99">
        <v>2626</v>
      </c>
      <c r="E235" s="100">
        <v>2616.5</v>
      </c>
      <c r="F235" s="98">
        <v>704.8</v>
      </c>
      <c r="G235" s="99">
        <f>(F235/E235)*100</f>
        <v>26.936747563539075</v>
      </c>
    </row>
    <row r="236" spans="1:7" s="143" customFormat="1" ht="15">
      <c r="A236" s="101"/>
      <c r="B236" s="223">
        <v>6399</v>
      </c>
      <c r="C236" s="101" t="s">
        <v>375</v>
      </c>
      <c r="D236" s="99">
        <v>13411</v>
      </c>
      <c r="E236" s="100">
        <v>13411</v>
      </c>
      <c r="F236" s="98">
        <v>8876.9</v>
      </c>
      <c r="G236" s="99">
        <f>(F236/E236)*100</f>
        <v>66.191186339572</v>
      </c>
    </row>
    <row r="237" spans="1:7" s="143" customFormat="1" ht="15">
      <c r="A237" s="101"/>
      <c r="B237" s="223">
        <v>6402</v>
      </c>
      <c r="C237" s="101" t="s">
        <v>376</v>
      </c>
      <c r="D237" s="99">
        <v>0</v>
      </c>
      <c r="E237" s="100">
        <v>3463.6</v>
      </c>
      <c r="F237" s="98">
        <v>3463.4</v>
      </c>
      <c r="G237" s="99">
        <f>(F237/E237)*100</f>
        <v>99.9942256611618</v>
      </c>
    </row>
    <row r="238" spans="1:7" s="143" customFormat="1" ht="15">
      <c r="A238" s="101"/>
      <c r="B238" s="223">
        <v>6409</v>
      </c>
      <c r="C238" s="101" t="s">
        <v>377</v>
      </c>
      <c r="D238" s="99">
        <v>0</v>
      </c>
      <c r="E238" s="100">
        <v>0</v>
      </c>
      <c r="F238" s="98">
        <v>8.8</v>
      </c>
      <c r="G238" s="99" t="e">
        <f>(F238/E238)*100</f>
        <v>#DIV/0!</v>
      </c>
    </row>
    <row r="239" spans="1:7" s="148" customFormat="1" ht="20.25" customHeight="1">
      <c r="A239" s="111"/>
      <c r="B239" s="169">
        <v>6409</v>
      </c>
      <c r="C239" s="111" t="s">
        <v>378</v>
      </c>
      <c r="D239" s="252">
        <v>0</v>
      </c>
      <c r="E239" s="253">
        <v>0</v>
      </c>
      <c r="F239" s="201">
        <v>0</v>
      </c>
      <c r="G239" s="99" t="e">
        <f>(F239/E239)*100</f>
        <v>#DIV/0!</v>
      </c>
    </row>
    <row r="240" spans="1:7" s="143" customFormat="1" ht="15.75" thickBot="1">
      <c r="A240" s="229"/>
      <c r="B240" s="228"/>
      <c r="C240" s="229"/>
      <c r="D240" s="254"/>
      <c r="E240" s="255"/>
      <c r="F240" s="256"/>
      <c r="G240" s="254"/>
    </row>
    <row r="241" spans="1:7" s="143" customFormat="1" ht="18.75" customHeight="1" thickBot="1" thickTop="1">
      <c r="A241" s="186"/>
      <c r="B241" s="242"/>
      <c r="C241" s="241" t="s">
        <v>379</v>
      </c>
      <c r="D241" s="257">
        <f>SUM(D233:D239)</f>
        <v>16037</v>
      </c>
      <c r="E241" s="258">
        <f>SUM(E233:E239)</f>
        <v>19491.1</v>
      </c>
      <c r="F241" s="259">
        <f>SUM(F233:F239)</f>
        <v>13058.899999999998</v>
      </c>
      <c r="G241" s="189">
        <f>(F241/E241)*100</f>
        <v>66.99929711509355</v>
      </c>
    </row>
    <row r="242" spans="1:7" s="143" customFormat="1" ht="18.75" customHeight="1">
      <c r="A242" s="142"/>
      <c r="B242" s="145"/>
      <c r="C242" s="192"/>
      <c r="D242" s="194"/>
      <c r="E242" s="194"/>
      <c r="F242" s="194"/>
      <c r="G242" s="194"/>
    </row>
    <row r="243" spans="1:7" s="143" customFormat="1" ht="13.5" customHeight="1" hidden="1">
      <c r="A243" s="142"/>
      <c r="B243" s="145"/>
      <c r="C243" s="192"/>
      <c r="D243" s="194"/>
      <c r="E243" s="194"/>
      <c r="F243" s="194"/>
      <c r="G243" s="194"/>
    </row>
    <row r="244" spans="1:7" s="143" customFormat="1" ht="13.5" customHeight="1" hidden="1">
      <c r="A244" s="142"/>
      <c r="B244" s="145"/>
      <c r="C244" s="192"/>
      <c r="D244" s="194"/>
      <c r="E244" s="194"/>
      <c r="F244" s="194"/>
      <c r="G244" s="194"/>
    </row>
    <row r="245" spans="1:7" s="143" customFormat="1" ht="13.5" customHeight="1" hidden="1">
      <c r="A245" s="142"/>
      <c r="B245" s="145"/>
      <c r="C245" s="192"/>
      <c r="D245" s="194"/>
      <c r="E245" s="194"/>
      <c r="F245" s="194"/>
      <c r="G245" s="194"/>
    </row>
    <row r="246" spans="1:7" s="143" customFormat="1" ht="13.5" customHeight="1" hidden="1">
      <c r="A246" s="142"/>
      <c r="B246" s="145"/>
      <c r="C246" s="192"/>
      <c r="D246" s="194"/>
      <c r="E246" s="194"/>
      <c r="F246" s="194"/>
      <c r="G246" s="194"/>
    </row>
    <row r="247" spans="1:7" s="143" customFormat="1" ht="13.5" customHeight="1" hidden="1">
      <c r="A247" s="142"/>
      <c r="B247" s="145"/>
      <c r="C247" s="192"/>
      <c r="D247" s="194"/>
      <c r="E247" s="194"/>
      <c r="F247" s="194"/>
      <c r="G247" s="194"/>
    </row>
    <row r="248" spans="1:7" s="143" customFormat="1" ht="16.5" customHeight="1">
      <c r="A248" s="142"/>
      <c r="B248" s="145"/>
      <c r="C248" s="192"/>
      <c r="D248" s="194"/>
      <c r="E248" s="194"/>
      <c r="F248" s="194"/>
      <c r="G248" s="194"/>
    </row>
    <row r="249" spans="1:7" s="143" customFormat="1" ht="15.75" customHeight="1" thickBot="1">
      <c r="A249" s="142"/>
      <c r="B249" s="145"/>
      <c r="C249" s="192"/>
      <c r="D249" s="194"/>
      <c r="E249" s="194"/>
      <c r="F249" s="194"/>
      <c r="G249" s="194"/>
    </row>
    <row r="250" spans="1:7" s="143" customFormat="1" ht="15.75">
      <c r="A250" s="163" t="s">
        <v>2</v>
      </c>
      <c r="B250" s="164" t="s">
        <v>3</v>
      </c>
      <c r="C250" s="163" t="s">
        <v>5</v>
      </c>
      <c r="D250" s="163" t="s">
        <v>6</v>
      </c>
      <c r="E250" s="163" t="s">
        <v>6</v>
      </c>
      <c r="F250" s="163" t="s">
        <v>7</v>
      </c>
      <c r="G250" s="163" t="s">
        <v>243</v>
      </c>
    </row>
    <row r="251" spans="1:7" s="143" customFormat="1" ht="15.75" customHeight="1" thickBot="1">
      <c r="A251" s="165"/>
      <c r="B251" s="166"/>
      <c r="C251" s="167"/>
      <c r="D251" s="168" t="s">
        <v>9</v>
      </c>
      <c r="E251" s="168" t="s">
        <v>10</v>
      </c>
      <c r="F251" s="168" t="s">
        <v>11</v>
      </c>
      <c r="G251" s="168" t="s">
        <v>244</v>
      </c>
    </row>
    <row r="252" spans="1:7" s="143" customFormat="1" ht="16.5" thickTop="1">
      <c r="A252" s="169">
        <v>120</v>
      </c>
      <c r="B252" s="169"/>
      <c r="C252" s="67" t="s">
        <v>380</v>
      </c>
      <c r="D252" s="74"/>
      <c r="E252" s="72"/>
      <c r="F252" s="73"/>
      <c r="G252" s="74"/>
    </row>
    <row r="253" spans="1:7" s="143" customFormat="1" ht="15" customHeight="1">
      <c r="A253" s="174"/>
      <c r="B253" s="222"/>
      <c r="C253" s="67"/>
      <c r="D253" s="99"/>
      <c r="E253" s="100"/>
      <c r="F253" s="98"/>
      <c r="G253" s="99"/>
    </row>
    <row r="254" spans="1:7" s="143" customFormat="1" ht="15" customHeight="1">
      <c r="A254" s="174"/>
      <c r="B254" s="222"/>
      <c r="C254" s="67"/>
      <c r="D254" s="224"/>
      <c r="E254" s="225"/>
      <c r="F254" s="230"/>
      <c r="G254" s="99"/>
    </row>
    <row r="255" spans="1:7" s="143" customFormat="1" ht="15.75">
      <c r="A255" s="174"/>
      <c r="B255" s="223">
        <v>2310</v>
      </c>
      <c r="C255" s="101" t="s">
        <v>381</v>
      </c>
      <c r="D255" s="224">
        <v>30</v>
      </c>
      <c r="E255" s="225">
        <v>30</v>
      </c>
      <c r="F255" s="230">
        <v>0</v>
      </c>
      <c r="G255" s="99">
        <f aca="true" t="shared" si="5" ref="G255:G265">(F255/E255)*100</f>
        <v>0</v>
      </c>
    </row>
    <row r="256" spans="1:7" s="143" customFormat="1" ht="15.75" customHeight="1" hidden="1">
      <c r="A256" s="174"/>
      <c r="B256" s="223">
        <v>2321</v>
      </c>
      <c r="C256" s="101" t="s">
        <v>382</v>
      </c>
      <c r="D256" s="224">
        <v>0</v>
      </c>
      <c r="E256" s="225"/>
      <c r="F256" s="230"/>
      <c r="G256" s="99" t="e">
        <f t="shared" si="5"/>
        <v>#DIV/0!</v>
      </c>
    </row>
    <row r="257" spans="1:7" s="143" customFormat="1" ht="15">
      <c r="A257" s="101"/>
      <c r="B257" s="223">
        <v>3612</v>
      </c>
      <c r="C257" s="101" t="s">
        <v>383</v>
      </c>
      <c r="D257" s="99">
        <v>10846</v>
      </c>
      <c r="E257" s="100">
        <v>10846</v>
      </c>
      <c r="F257" s="98">
        <v>2875.8</v>
      </c>
      <c r="G257" s="99">
        <f t="shared" si="5"/>
        <v>26.51484418218698</v>
      </c>
    </row>
    <row r="258" spans="1:7" s="143" customFormat="1" ht="15">
      <c r="A258" s="101"/>
      <c r="B258" s="223">
        <v>3613</v>
      </c>
      <c r="C258" s="101" t="s">
        <v>384</v>
      </c>
      <c r="D258" s="99">
        <v>4431</v>
      </c>
      <c r="E258" s="100">
        <v>4431</v>
      </c>
      <c r="F258" s="98">
        <v>518.5</v>
      </c>
      <c r="G258" s="99">
        <f t="shared" si="5"/>
        <v>11.701647483638004</v>
      </c>
    </row>
    <row r="259" spans="1:7" s="143" customFormat="1" ht="15">
      <c r="A259" s="101"/>
      <c r="B259" s="223">
        <v>3632</v>
      </c>
      <c r="C259" s="101" t="s">
        <v>385</v>
      </c>
      <c r="D259" s="99">
        <v>891</v>
      </c>
      <c r="E259" s="100">
        <v>891</v>
      </c>
      <c r="F259" s="98">
        <v>47.1</v>
      </c>
      <c r="G259" s="99">
        <f t="shared" si="5"/>
        <v>5.286195286195286</v>
      </c>
    </row>
    <row r="260" spans="1:7" s="143" customFormat="1" ht="15">
      <c r="A260" s="101"/>
      <c r="B260" s="223">
        <v>3634</v>
      </c>
      <c r="C260" s="101" t="s">
        <v>386</v>
      </c>
      <c r="D260" s="99">
        <v>700</v>
      </c>
      <c r="E260" s="100">
        <v>700</v>
      </c>
      <c r="F260" s="98">
        <v>0</v>
      </c>
      <c r="G260" s="99">
        <f t="shared" si="5"/>
        <v>0</v>
      </c>
    </row>
    <row r="261" spans="1:7" s="143" customFormat="1" ht="15">
      <c r="A261" s="101"/>
      <c r="B261" s="223">
        <v>3639</v>
      </c>
      <c r="C261" s="101" t="s">
        <v>387</v>
      </c>
      <c r="D261" s="99">
        <f>13495-13200</f>
        <v>295</v>
      </c>
      <c r="E261" s="100">
        <f>9495-9200</f>
        <v>295</v>
      </c>
      <c r="F261" s="98">
        <f>715.9-688.8</f>
        <v>27.100000000000023</v>
      </c>
      <c r="G261" s="99">
        <f t="shared" si="5"/>
        <v>9.18644067796611</v>
      </c>
    </row>
    <row r="262" spans="1:7" s="143" customFormat="1" ht="15" customHeight="1" hidden="1">
      <c r="A262" s="101"/>
      <c r="B262" s="223">
        <v>3639</v>
      </c>
      <c r="C262" s="101" t="s">
        <v>388</v>
      </c>
      <c r="D262" s="99">
        <v>0</v>
      </c>
      <c r="E262" s="100"/>
      <c r="F262" s="98"/>
      <c r="G262" s="99" t="e">
        <f t="shared" si="5"/>
        <v>#DIV/0!</v>
      </c>
    </row>
    <row r="263" spans="1:7" s="143" customFormat="1" ht="15">
      <c r="A263" s="101"/>
      <c r="B263" s="223">
        <v>3639</v>
      </c>
      <c r="C263" s="101" t="s">
        <v>389</v>
      </c>
      <c r="D263" s="99">
        <v>13200</v>
      </c>
      <c r="E263" s="100">
        <v>9200</v>
      </c>
      <c r="F263" s="98">
        <v>688.8</v>
      </c>
      <c r="G263" s="99">
        <f t="shared" si="5"/>
        <v>7.486956521739129</v>
      </c>
    </row>
    <row r="264" spans="1:7" s="143" customFormat="1" ht="15">
      <c r="A264" s="101"/>
      <c r="B264" s="223">
        <v>3729</v>
      </c>
      <c r="C264" s="101" t="s">
        <v>390</v>
      </c>
      <c r="D264" s="99">
        <v>1</v>
      </c>
      <c r="E264" s="100">
        <v>1</v>
      </c>
      <c r="F264" s="98">
        <v>0</v>
      </c>
      <c r="G264" s="99">
        <f t="shared" si="5"/>
        <v>0</v>
      </c>
    </row>
    <row r="265" spans="1:7" s="143" customFormat="1" ht="15">
      <c r="A265" s="234"/>
      <c r="B265" s="226">
        <v>6409</v>
      </c>
      <c r="C265" s="101" t="s">
        <v>391</v>
      </c>
      <c r="D265" s="224">
        <v>0</v>
      </c>
      <c r="E265" s="225">
        <v>4000</v>
      </c>
      <c r="F265" s="230">
        <v>0</v>
      </c>
      <c r="G265" s="99">
        <f t="shared" si="5"/>
        <v>0</v>
      </c>
    </row>
    <row r="266" spans="1:7" s="143" customFormat="1" ht="15" customHeight="1" thickBot="1">
      <c r="A266" s="227"/>
      <c r="B266" s="227"/>
      <c r="C266" s="243"/>
      <c r="D266" s="254"/>
      <c r="E266" s="255"/>
      <c r="F266" s="256"/>
      <c r="G266" s="254"/>
    </row>
    <row r="267" spans="1:7" s="143" customFormat="1" ht="18.75" customHeight="1" thickBot="1" thickTop="1">
      <c r="A267" s="218"/>
      <c r="B267" s="242"/>
      <c r="C267" s="241" t="s">
        <v>392</v>
      </c>
      <c r="D267" s="257">
        <f>SUM(D255:D265)</f>
        <v>30394</v>
      </c>
      <c r="E267" s="258">
        <f>SUM(E255:E265)</f>
        <v>30394</v>
      </c>
      <c r="F267" s="259">
        <f>SUM(F255:F265)</f>
        <v>4157.3</v>
      </c>
      <c r="G267" s="189">
        <f>(F267/E267)*100</f>
        <v>13.67802855826808</v>
      </c>
    </row>
    <row r="268" spans="1:7" s="143" customFormat="1" ht="15.75" customHeight="1">
      <c r="A268" s="142"/>
      <c r="B268" s="145"/>
      <c r="C268" s="192"/>
      <c r="D268" s="194"/>
      <c r="E268" s="194"/>
      <c r="F268" s="194"/>
      <c r="G268" s="194"/>
    </row>
    <row r="269" spans="1:7" s="143" customFormat="1" ht="15.75" customHeight="1">
      <c r="A269" s="142"/>
      <c r="B269" s="145"/>
      <c r="C269" s="192"/>
      <c r="D269" s="194"/>
      <c r="E269" s="194"/>
      <c r="F269" s="194"/>
      <c r="G269" s="194"/>
    </row>
    <row r="270" s="143" customFormat="1" ht="15.75" customHeight="1" thickBot="1"/>
    <row r="271" spans="1:7" s="143" customFormat="1" ht="15.75">
      <c r="A271" s="163" t="s">
        <v>2</v>
      </c>
      <c r="B271" s="164" t="s">
        <v>3</v>
      </c>
      <c r="C271" s="163" t="s">
        <v>5</v>
      </c>
      <c r="D271" s="163" t="s">
        <v>6</v>
      </c>
      <c r="E271" s="163" t="s">
        <v>6</v>
      </c>
      <c r="F271" s="163" t="s">
        <v>7</v>
      </c>
      <c r="G271" s="163" t="s">
        <v>243</v>
      </c>
    </row>
    <row r="272" spans="1:7" s="143" customFormat="1" ht="15.75" customHeight="1" thickBot="1">
      <c r="A272" s="165"/>
      <c r="B272" s="166"/>
      <c r="C272" s="167"/>
      <c r="D272" s="168" t="s">
        <v>9</v>
      </c>
      <c r="E272" s="168" t="s">
        <v>10</v>
      </c>
      <c r="F272" s="168" t="s">
        <v>11</v>
      </c>
      <c r="G272" s="168" t="s">
        <v>244</v>
      </c>
    </row>
    <row r="273" spans="1:7" s="143" customFormat="1" ht="38.25" customHeight="1" thickBot="1" thickTop="1">
      <c r="A273" s="241"/>
      <c r="B273" s="260"/>
      <c r="C273" s="261" t="s">
        <v>393</v>
      </c>
      <c r="D273" s="262">
        <f>SUM(D33,D94,D117,D147,D181,D198,D216,D226,D241,D267,)</f>
        <v>424299</v>
      </c>
      <c r="E273" s="263">
        <f>SUM(E33,E94,E117,E147,E181,E198,E216,E226,E241,E267)</f>
        <v>434913.1</v>
      </c>
      <c r="F273" s="264">
        <f>SUM(F33,F94,F117,F147,F181,F198,F216,F226,F241,F267,)</f>
        <v>91602.3</v>
      </c>
      <c r="G273" s="265">
        <f>(F273/E273)*100</f>
        <v>21.062207599633123</v>
      </c>
    </row>
    <row r="274" spans="1:7" ht="15">
      <c r="A274" s="42"/>
      <c r="B274" s="42"/>
      <c r="C274" s="42"/>
      <c r="D274" s="42"/>
      <c r="E274" s="42"/>
      <c r="F274" s="42"/>
      <c r="G274" s="42"/>
    </row>
    <row r="275" spans="1:7" ht="15" customHeight="1">
      <c r="A275" s="42"/>
      <c r="B275" s="42"/>
      <c r="C275" s="42"/>
      <c r="D275" s="42"/>
      <c r="E275" s="42"/>
      <c r="F275" s="42"/>
      <c r="G275" s="42"/>
    </row>
    <row r="276" spans="1:7" ht="15" customHeight="1">
      <c r="A276" s="42"/>
      <c r="B276" s="42"/>
      <c r="C276" s="42"/>
      <c r="D276" s="42"/>
      <c r="E276" s="42"/>
      <c r="F276" s="42"/>
      <c r="G276" s="42"/>
    </row>
    <row r="277" spans="1:7" ht="15" customHeight="1">
      <c r="A277" s="42"/>
      <c r="B277" s="42"/>
      <c r="C277" s="42"/>
      <c r="D277" s="42"/>
      <c r="E277" s="42"/>
      <c r="F277" s="42"/>
      <c r="G277" s="42"/>
    </row>
    <row r="278" spans="1:7" ht="15">
      <c r="A278" s="42"/>
      <c r="B278" s="42"/>
      <c r="C278" s="42"/>
      <c r="D278" s="42"/>
      <c r="E278" s="42"/>
      <c r="F278" s="42"/>
      <c r="G278" s="42"/>
    </row>
    <row r="279" spans="1:7" ht="15">
      <c r="A279" s="42"/>
      <c r="B279" s="42"/>
      <c r="C279" s="42"/>
      <c r="D279" s="42"/>
      <c r="E279" s="42"/>
      <c r="F279" s="42"/>
      <c r="G279" s="42"/>
    </row>
    <row r="280" spans="1:7" ht="15">
      <c r="A280" s="42"/>
      <c r="B280" s="42"/>
      <c r="C280" s="43"/>
      <c r="D280" s="42"/>
      <c r="E280" s="42"/>
      <c r="F280" s="42"/>
      <c r="G280" s="42"/>
    </row>
    <row r="281" spans="1:7" ht="15">
      <c r="A281" s="42"/>
      <c r="B281" s="42"/>
      <c r="C281" s="42"/>
      <c r="D281" s="42"/>
      <c r="E281" s="42"/>
      <c r="F281" s="42"/>
      <c r="G281" s="42"/>
    </row>
    <row r="282" spans="1:7" ht="15">
      <c r="A282" s="42"/>
      <c r="B282" s="42"/>
      <c r="C282" s="42"/>
      <c r="D282" s="42"/>
      <c r="E282" s="42"/>
      <c r="F282" s="42"/>
      <c r="G282" s="42"/>
    </row>
    <row r="283" spans="1:7" ht="15">
      <c r="A283" s="42"/>
      <c r="B283" s="42"/>
      <c r="C283" s="42"/>
      <c r="D283" s="42"/>
      <c r="E283" s="42"/>
      <c r="F283" s="42"/>
      <c r="G283" s="42"/>
    </row>
    <row r="284" spans="1:7" ht="15">
      <c r="A284" s="42"/>
      <c r="B284" s="42"/>
      <c r="C284" s="42"/>
      <c r="D284" s="42"/>
      <c r="E284" s="42"/>
      <c r="F284" s="42"/>
      <c r="G284" s="42"/>
    </row>
    <row r="285" spans="1:7" ht="15">
      <c r="A285" s="42"/>
      <c r="B285" s="42"/>
      <c r="C285" s="42"/>
      <c r="D285" s="42"/>
      <c r="E285" s="42"/>
      <c r="F285" s="42"/>
      <c r="G285" s="42"/>
    </row>
    <row r="286" spans="1:7" ht="15">
      <c r="A286" s="42"/>
      <c r="B286" s="42"/>
      <c r="C286" s="42"/>
      <c r="D286" s="42"/>
      <c r="E286" s="42"/>
      <c r="F286" s="42"/>
      <c r="G286" s="42"/>
    </row>
    <row r="287" spans="1:7" ht="15">
      <c r="A287" s="42"/>
      <c r="B287" s="42"/>
      <c r="C287" s="42"/>
      <c r="D287" s="42"/>
      <c r="E287" s="42"/>
      <c r="F287" s="42"/>
      <c r="G287" s="42"/>
    </row>
    <row r="288" spans="1:7" ht="15">
      <c r="A288" s="42"/>
      <c r="B288" s="42"/>
      <c r="C288" s="42"/>
      <c r="D288" s="42"/>
      <c r="E288" s="42"/>
      <c r="F288" s="42"/>
      <c r="G288" s="42"/>
    </row>
    <row r="289" spans="1:7" ht="15">
      <c r="A289" s="42"/>
      <c r="B289" s="42"/>
      <c r="C289" s="42"/>
      <c r="D289" s="42"/>
      <c r="E289" s="42"/>
      <c r="F289" s="42"/>
      <c r="G289" s="42"/>
    </row>
    <row r="290" spans="1:7" ht="15">
      <c r="A290" s="42"/>
      <c r="B290" s="42"/>
      <c r="C290" s="42"/>
      <c r="D290" s="42"/>
      <c r="E290" s="42"/>
      <c r="F290" s="42"/>
      <c r="G290" s="42"/>
    </row>
    <row r="291" spans="1:7" ht="15">
      <c r="A291" s="42"/>
      <c r="B291" s="42"/>
      <c r="C291" s="42"/>
      <c r="D291" s="42"/>
      <c r="E291" s="42"/>
      <c r="F291" s="42"/>
      <c r="G291" s="42"/>
    </row>
    <row r="292" spans="1:7" ht="15">
      <c r="A292" s="42"/>
      <c r="B292" s="42"/>
      <c r="C292" s="42"/>
      <c r="D292" s="42"/>
      <c r="E292" s="42"/>
      <c r="F292" s="42"/>
      <c r="G292" s="42"/>
    </row>
    <row r="293" spans="1:7" ht="15">
      <c r="A293" s="42"/>
      <c r="B293" s="42"/>
      <c r="C293" s="42"/>
      <c r="D293" s="42"/>
      <c r="E293" s="42"/>
      <c r="F293" s="42"/>
      <c r="G293" s="42"/>
    </row>
    <row r="294" spans="1:7" ht="15">
      <c r="A294" s="42"/>
      <c r="B294" s="42"/>
      <c r="C294" s="42"/>
      <c r="D294" s="42"/>
      <c r="E294" s="42"/>
      <c r="F294" s="42"/>
      <c r="G294" s="42"/>
    </row>
  </sheetData>
  <sheetProtection/>
  <printOptions/>
  <pageMargins left="0.2755905511811024" right="0.196850393700787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Chobotnicka</dc:creator>
  <cp:keywords/>
  <dc:description/>
  <cp:lastModifiedBy>vasicek</cp:lastModifiedBy>
  <cp:lastPrinted>2012-04-18T16:47:38Z</cp:lastPrinted>
  <dcterms:created xsi:type="dcterms:W3CDTF">2012-04-16T14:38:15Z</dcterms:created>
  <dcterms:modified xsi:type="dcterms:W3CDTF">2012-04-20T12:15:05Z</dcterms:modified>
  <cp:category/>
  <cp:version/>
  <cp:contentType/>
  <cp:contentStatus/>
</cp:coreProperties>
</file>