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35" windowWidth="20715" windowHeight="9720" tabRatio="605" activeTab="1"/>
  </bookViews>
  <sheets>
    <sheet name="Doplň. ukaz.3_2013" sheetId="1" r:id="rId1"/>
    <sheet name="Město_příjmy" sheetId="2" r:id="rId2"/>
    <sheet name="Město_výdaje " sheetId="3" r:id="rId3"/>
  </sheets>
  <definedNames/>
  <calcPr fullCalcOnLoad="1"/>
</workbook>
</file>

<file path=xl/sharedStrings.xml><?xml version="1.0" encoding="utf-8"?>
<sst xmlns="http://schemas.openxmlformats.org/spreadsheetml/2006/main" count="763" uniqueCount="465">
  <si>
    <t>Město Břeclav</t>
  </si>
  <si>
    <t>ORJ</t>
  </si>
  <si>
    <t>Paragraf</t>
  </si>
  <si>
    <t>Položka</t>
  </si>
  <si>
    <t>Text</t>
  </si>
  <si>
    <t>Rozpočet</t>
  </si>
  <si>
    <t>Skutečnost</t>
  </si>
  <si>
    <t>%</t>
  </si>
  <si>
    <t>schválený</t>
  </si>
  <si>
    <t>upravený</t>
  </si>
  <si>
    <t>plnění</t>
  </si>
  <si>
    <t>ODBOR ŠKOLSTVÍ, KULT., MLÁDEŽE A SPORTU</t>
  </si>
  <si>
    <t xml:space="preserve">Místní poplatek ze vstupného </t>
  </si>
  <si>
    <t>Správní poplatky</t>
  </si>
  <si>
    <t xml:space="preserve">Neinvestiční přijaté transfery od obcí na žáka </t>
  </si>
  <si>
    <t xml:space="preserve">Příjmy z poskyt. služeb - TIC </t>
  </si>
  <si>
    <t xml:space="preserve">Příjmy z prodeje zboží - TIC </t>
  </si>
  <si>
    <t>Sankční platby od jiných subjektů - TIC</t>
  </si>
  <si>
    <t>Přijaté nekapitálové příspěvky a náhrady - TIC</t>
  </si>
  <si>
    <t>Ostatní nedaňové příjmy jinde nezařazené - TIC</t>
  </si>
  <si>
    <t>Příjmy z pronájmu ost. nemovitostí - kino</t>
  </si>
  <si>
    <t>Příjmy z pronájmu movitých věcí-kino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</si>
  <si>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</si>
  <si>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</si>
  <si>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</si>
  <si>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</si>
  <si>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Sankční platby od jiných subjektů - památková péče</t>
  </si>
  <si>
    <t>Přijaté nekapitálové příspěvky - památková péče</t>
  </si>
  <si>
    <t>Příjmy z poskytovaných služeb</t>
  </si>
  <si>
    <t>Příjmy z pronájmu movitých věcí</t>
  </si>
  <si>
    <t>Přijaté neinvestiční dary - na ples, apod.</t>
  </si>
  <si>
    <t>Přijaté nekapitálové příspěvky - ples</t>
  </si>
  <si>
    <t>Přijaté nekapitálové příspěvky</t>
  </si>
  <si>
    <t>Přijaté nekapitálové příspěvky - Sportovní zařízení v maj. obce</t>
  </si>
  <si>
    <t>Ostatní nedaňové příjmy - Sportovní zařízení v maj. obce</t>
  </si>
  <si>
    <t>Příjmy z pronájmu ost. nemovit. a jejich částí-sport. zař. v maj. obce</t>
  </si>
  <si>
    <t>Příjmy z pronájmu movitých věcí-sport. zař. v maj. obce</t>
  </si>
  <si>
    <t>Ostatní přijaté vratky transferů - Tereza Břeclav</t>
  </si>
  <si>
    <t>Přijaté nekapitálové příspěvky a náhrady - sport. zařízení v maj. obce</t>
  </si>
  <si>
    <t>Příjmy z pronájmu nemovitého maj. - Ostatní tělových. čin.</t>
  </si>
  <si>
    <t>Ostatní tělovýchovná činnost</t>
  </si>
  <si>
    <t>Příjmy z pronájmu ost.nem. - využití vol. času dětí a mlád.</t>
  </si>
  <si>
    <t>Ostatní přijaté  vratky transferů - využití volného času dětí a ml.</t>
  </si>
  <si>
    <t>Přijaté nekapitálové příspěvky - využití vol. času dětí a ml.</t>
  </si>
  <si>
    <t xml:space="preserve">Ostat. přij. vratky transferů - ostat. zájmová činnost </t>
  </si>
  <si>
    <t>Sankční platby od jiných subjektů - činnost místní správy</t>
  </si>
  <si>
    <t>Neidentifikované příjmy</t>
  </si>
  <si>
    <t>PŘÍJMY ORJ 10 CELKEM</t>
  </si>
  <si>
    <t>Splátky půjčených prostředků - SOJM</t>
  </si>
  <si>
    <t>Ostat. neinv. přij. transfery ze SR a ESF - aktiv. politika zaměst.</t>
  </si>
  <si>
    <t>Ost. neinv. přij. transfery ze SR - prevence kriminality</t>
  </si>
  <si>
    <t>Neinv. přij. transfery od krajů - prevence kriminality</t>
  </si>
  <si>
    <t>Inv. přij. transfery ze stát. fondů - SF kinematogr. -Digitalizace kina-dopl.</t>
  </si>
  <si>
    <t>Inv. přij. transfery ze stát. fondů - OPŽP- MěÚ Břeclav-okna, zateplení</t>
  </si>
  <si>
    <t>Inv. přij. transfery ze stát. fondů - OPŽP - Domov seniorů-okna, zateplení</t>
  </si>
  <si>
    <t>Ostat. investič. přij. transf. ze SR-MěÚ Břeclav</t>
  </si>
  <si>
    <t>Ostat. investič. přij. transf. ze SR-Domov seniorů Břeclav</t>
  </si>
  <si>
    <t>Přijaté nekapitál. přísp. a náhrady - silnice</t>
  </si>
  <si>
    <t>Přijaté neinvestiční dary - ostatní záležit. pozem. komunikací</t>
  </si>
  <si>
    <t>Přijaté nekapitál. přísp. a náhrady - veřejné osvětlení</t>
  </si>
  <si>
    <t>Přijaté nekapitál. přísp. a náhrady - využív. a zneškod. komun. odpadů</t>
  </si>
  <si>
    <t>PŘÍJMY ORJ 20 CELKEM</t>
  </si>
  <si>
    <t>Splátky půjček ze sociálního fondu</t>
  </si>
  <si>
    <t>Neinvestič. přij. transf. ze SR-volby do Parlamentu ČR</t>
  </si>
  <si>
    <t>Neinvestič. přij. transf. ze SR-volby do zastupitelstev ÚSC</t>
  </si>
  <si>
    <t>Neinvestič. přij. transf. ze SR-výk. st. spr. -sociálně-práv. ochr. dětí</t>
  </si>
  <si>
    <t>Neinvestiční přij. transfery od obcí a krajů</t>
  </si>
  <si>
    <t>Neinvestiční přij. transfery od krajů - JSDH</t>
  </si>
  <si>
    <t xml:space="preserve">Převody z ostatních vlastních fondů </t>
  </si>
  <si>
    <t xml:space="preserve">Investiční přijaté transfery ze SR </t>
  </si>
  <si>
    <t xml:space="preserve">Investič. příj. transfery od krajů </t>
  </si>
  <si>
    <t>Příjmy z poskyt. služeb - ostat. zál. sdělovacích prostředků</t>
  </si>
  <si>
    <t>Příjmy z pronájmu ost. nemovitostí - požární ochrana</t>
  </si>
  <si>
    <t>Přijaté nekapitálové příspěvky a náhrady - požární ochrana</t>
  </si>
  <si>
    <t>Příjmy z prodeje ostatního hmot. dlouhodob. maj. - požární ochrana</t>
  </si>
  <si>
    <t>Příjmy z poskytovaných služeb - místní relace - § vnitřní správa</t>
  </si>
  <si>
    <t>Příjmy z pronájmu ostatních nemovitostí - vnitřní správa</t>
  </si>
  <si>
    <t>Přijaté sankční poplatky</t>
  </si>
  <si>
    <t>Příjmy z prodeje krátkodobého a drobného majetku</t>
  </si>
  <si>
    <t>Příjmy z pronájmu movitých věcí -vnitřní správa</t>
  </si>
  <si>
    <t>Přijaté pojistné náhrady-vnitřní správa</t>
  </si>
  <si>
    <t>Přijaté nekapitálové příspěvky a náhrady - vnitřní správa</t>
  </si>
  <si>
    <t>Ostatní nedaňové příjmy - vnitřní správa</t>
  </si>
  <si>
    <t>Příjmy z prodeje ostat. hmot dlouhodob. majetku - vnitřní správa</t>
  </si>
  <si>
    <t>PŘÍJMY ORJ 30 CELKEM</t>
  </si>
  <si>
    <t>ODBOR SOCIÁLNÍCH VĚCÍ</t>
  </si>
  <si>
    <t xml:space="preserve">Ost. neinvest.přij. transfery ze SR </t>
  </si>
  <si>
    <t>Ost. neinv. přij. transfery od krajů - komunitní plánování</t>
  </si>
  <si>
    <t>Přijaté nekapitálové příspěvky-ost. čin. ve zdravotnictví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</si>
  <si>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</si>
  <si>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</si>
  <si>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</si>
  <si>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</si>
  <si>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</si>
  <si>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</si>
  <si>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Příjmy z poskytování služeb a výrobků</t>
  </si>
  <si>
    <t xml:space="preserve">Příjmy z poskyt. služeb - ref. mzdy </t>
  </si>
  <si>
    <t>Přijaté sankční poplatky od jiných subjektů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</si>
  <si>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</si>
  <si>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</si>
  <si>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</si>
  <si>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</si>
  <si>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</si>
  <si>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Ostat. neinv. transf. ze SR - odbor. les. hosp.,zvýš.nákl. výsadbu</t>
  </si>
  <si>
    <t>Ostat. investič. přij. transfery ze SR - zprac. lesních osnov</t>
  </si>
  <si>
    <t xml:space="preserve">Příjmy z pronájmu ostat. nemovit. a jejich částí - Útulek Bulhary </t>
  </si>
  <si>
    <t>Úhrada z vydobývaného prostoru</t>
  </si>
  <si>
    <t>Přijaté neinvestiční dary - ostat. čin. k ochraně přírody a krajiny</t>
  </si>
  <si>
    <t>Přijaté nekapitálové příspěvky - náklady řízení</t>
  </si>
  <si>
    <t>Ostatní nedaňové příjmy jinde nezařazené</t>
  </si>
  <si>
    <t>PŘÍJMY ORJ 60 CELKEM</t>
  </si>
  <si>
    <t>ODBOR SPRÁVNÍCH VĚCÍ A DOPRAVY</t>
  </si>
  <si>
    <t>Příjmy za zkoušky z odborné způsobilosti (řidičská oprávnění)</t>
  </si>
  <si>
    <t>Ost. odvody z vybr. čin. a služ. j. n.</t>
  </si>
  <si>
    <t>Neinvestiční přijaté transfery od krajů - ztráta z poskyt. žákovského jízd.</t>
  </si>
  <si>
    <t>Ostatní nedaňové příjmy jinde nezařazené-ostat. zál. pozem. komunik.</t>
  </si>
  <si>
    <t>Sankční poplatky-ostat. zál. v dopravě</t>
  </si>
  <si>
    <t>Přijaté nekapitálové příspěvky jinde nezařaz.-ostat. zál. v pozem. kom.</t>
  </si>
  <si>
    <t>Ostat. nedaňové příjmy jinde nezařazené-odbor správ. věcí a dopr.</t>
  </si>
  <si>
    <t>PŘÍJMY ORJ 80 CELKEM</t>
  </si>
  <si>
    <t>MĚSTSKÁ POLICIE</t>
  </si>
  <si>
    <t>Neinv. příjaté dodace od obcí - veřejnoprávní smlouvy</t>
  </si>
  <si>
    <t>Sankční poplatky</t>
  </si>
  <si>
    <t>Přijaté nekapitálové příspěvky jinde nezařazené-městská policie</t>
  </si>
  <si>
    <t>Ostatní činnosti - neidentifikované platby</t>
  </si>
  <si>
    <t>PŘÍJMY ORJ 90 CELKEM</t>
  </si>
  <si>
    <t>Ostatní inv.přijaté transfery ze SR</t>
  </si>
  <si>
    <t>Přijaté příspěvky na investice</t>
  </si>
  <si>
    <t>Přijaté nekapitálové příspěvky jinde nezařazené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</si>
  <si>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</si>
  <si>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</si>
  <si>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</si>
  <si>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</si>
  <si>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</si>
  <si>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</si>
  <si>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</si>
  <si>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</si>
  <si>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</si>
  <si>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</si>
  <si>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</si>
  <si>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</si>
  <si>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</si>
  <si>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Místní poplatek za provoz výher. hracích přístrojů</t>
  </si>
  <si>
    <t>Zrušené místní poplatky-dopl.min.let-komunální odpad</t>
  </si>
  <si>
    <t>Správní poplatky z VHP</t>
  </si>
  <si>
    <t>Daň z nemovitostí</t>
  </si>
  <si>
    <t>Splátky půjček od obyvatelstva</t>
  </si>
  <si>
    <t>Přijaté sankč. platby -  výher. hrací přístroje</t>
  </si>
  <si>
    <t>Neidentifikované příjmy - činnost míst. správy</t>
  </si>
  <si>
    <t>Příjmy z úroků</t>
  </si>
  <si>
    <t>Ostatní nedaňové příjmy j. n. -  § Ostatní finanční operace</t>
  </si>
  <si>
    <t>Neidentifikované příjmy - ostat. činnosti</t>
  </si>
  <si>
    <t>PŘÍJMY ORJ 110 CELKEM</t>
  </si>
  <si>
    <t>Příjmy z pronájmu movitých věcí-ost. zál. pozem. komunik.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</si>
  <si>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</si>
  <si>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</si>
  <si>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</si>
  <si>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</si>
  <si>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</si>
  <si>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</si>
  <si>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</si>
  <si>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</si>
  <si>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</si>
  <si>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</si>
  <si>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</si>
  <si>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</si>
  <si>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</si>
  <si>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</si>
  <si>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</si>
  <si>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</si>
  <si>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</si>
  <si>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Ostatní  příjmy z vlastní činnosti - komunál. služby a rozvoj</t>
  </si>
  <si>
    <t>Příjmy z pronájmu pozemků</t>
  </si>
  <si>
    <t>Příjmy z pronájmu ostatních nemovitostí</t>
  </si>
  <si>
    <t xml:space="preserve">Přijaté nekapitálové příspěvky </t>
  </si>
  <si>
    <t xml:space="preserve">Příjmy z prodeje pozemků </t>
  </si>
  <si>
    <t>Příjmy z prodeje ost. nemovitostí a jejich částí</t>
  </si>
  <si>
    <t xml:space="preserve">Příj. z prodeje ost. hmot. dlouhodob. maj. </t>
  </si>
  <si>
    <t>Ostatní příjmy z prodeje dlouhodobého majetku - VAK</t>
  </si>
  <si>
    <t>Příjmy z pronájmu pozemku</t>
  </si>
  <si>
    <t>Příijaté nekapitálové příspěvky</t>
  </si>
  <si>
    <t>Příjmy z pronájmu pozemků - vnitřní správa</t>
  </si>
  <si>
    <t>Příjmy z pronájmu movitých věcí - vnitřní správa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</si>
  <si>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</si>
  <si>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</si>
  <si>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</si>
  <si>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</si>
  <si>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</si>
  <si>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</si>
  <si>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</si>
  <si>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</si>
  <si>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</si>
  <si>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 xml:space="preserve">Uhrazené splátky dlouhodobě přijatých půjček </t>
  </si>
  <si>
    <t>Nerealizované kurzové rozdíly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</si>
  <si>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</si>
  <si>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</si>
  <si>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</si>
  <si>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</si>
  <si>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</si>
  <si>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</si>
  <si>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</si>
  <si>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</si>
  <si>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</si>
  <si>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</si>
  <si>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</si>
  <si>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</si>
  <si>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</si>
  <si>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</si>
  <si>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</si>
  <si>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</si>
  <si>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</si>
  <si>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</si>
  <si>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 xml:space="preserve">Město Břeclav </t>
  </si>
  <si>
    <t>v tis. Kč</t>
  </si>
  <si>
    <t xml:space="preserve">% </t>
  </si>
  <si>
    <t>čerpání</t>
  </si>
  <si>
    <t>ODBOR ŠKOLSTVÍ, KULTURY, MLÁDEŽE A SPORTU</t>
  </si>
  <si>
    <t xml:space="preserve">Cestovní ruch - Turistické informační centrum (TIC)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</si>
  <si>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</si>
  <si>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</si>
  <si>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</si>
  <si>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</si>
  <si>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</si>
  <si>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</si>
  <si>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knihovna-běžný provoz)            </t>
  </si>
  <si>
    <t>Činnosti knihovnické              z ÚSC</t>
  </si>
  <si>
    <t xml:space="preserve">Činnosti muzeí a galerií   (Městské muzeum) -běžný provoz +projekty    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</si>
  <si>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</si>
  <si>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</si>
  <si>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</si>
  <si>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</si>
  <si>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</si>
  <si>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>Záležitosti kultury (Svatováclavské slavnosti, Moravský den, ples aj.)</t>
  </si>
  <si>
    <t xml:space="preserve">Sportov.zaříz. v maj. obce - dotace krytý bazén, MSK, zázemí Olympia,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</si>
  <si>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</si>
  <si>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</si>
  <si>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</si>
  <si>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</si>
  <si>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>VÝDAJE ORJ 10  CELKEM</t>
  </si>
  <si>
    <t xml:space="preserve">ODBOR ROZVOJE A SPRÁVY             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</si>
  <si>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</si>
  <si>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</si>
  <si>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</si>
  <si>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</si>
  <si>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</si>
  <si>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Odvádění a čištění odpadních vod   (havárie)</t>
  </si>
  <si>
    <t xml:space="preserve">Předškolní zařízení </t>
  </si>
  <si>
    <t>Základní školy</t>
  </si>
  <si>
    <t>Bytové hospodářství</t>
  </si>
  <si>
    <t>Veřejné osvětlení</t>
  </si>
  <si>
    <t>Územní plánování</t>
  </si>
  <si>
    <t>Ost. zálež.  bydlení, kom. služeb a územ. rozvoje</t>
  </si>
  <si>
    <t>Sběr a svoz komunálních odpadů</t>
  </si>
  <si>
    <t>Péče o vzhled obcí a veřejnou zeleň</t>
  </si>
  <si>
    <t xml:space="preserve">Mezinárodní spolupráce </t>
  </si>
  <si>
    <t>Projektová a manažerská příprava na vybrané investiční akce</t>
  </si>
  <si>
    <t>Mezisoučet</t>
  </si>
  <si>
    <t>Parkoviště Budovatelská</t>
  </si>
  <si>
    <t>Kupkova-komunikace a chod. s odvodněním</t>
  </si>
  <si>
    <t>Integr. přestupní terminál IDS JMK-studie</t>
  </si>
  <si>
    <t xml:space="preserve">Digitalizace Kina Koruna </t>
  </si>
  <si>
    <t>IOP-územní plán</t>
  </si>
  <si>
    <t>Domov seniorů  Břeclav - balkony, okna, zateplení</t>
  </si>
  <si>
    <t>Investice celkem</t>
  </si>
  <si>
    <t xml:space="preserve">          z toho dotace se SR</t>
  </si>
  <si>
    <t>VÝDAJE ORJ 20 CELKEM</t>
  </si>
  <si>
    <t>ODBOR KANCELÁŘE TAJEMNÍKA</t>
  </si>
  <si>
    <t>Místní rozhlas</t>
  </si>
  <si>
    <t xml:space="preserve">Záležitosti sdělovacích prostředků  </t>
  </si>
  <si>
    <t xml:space="preserve">Požární ochrana </t>
  </si>
  <si>
    <t>Místní zastupitelské orgány</t>
  </si>
  <si>
    <t>Volby do Parlamentu ČR</t>
  </si>
  <si>
    <t>Volby do zastupitelstev obcí</t>
  </si>
  <si>
    <t>Sčítání domů, bytů a lidu</t>
  </si>
  <si>
    <t>30+31</t>
  </si>
  <si>
    <t>Činnosti místní správy</t>
  </si>
  <si>
    <t>VÝDAJE ORJ 30 + 31  CELKEM</t>
  </si>
  <si>
    <t xml:space="preserve">Prevence před drogami              </t>
  </si>
  <si>
    <t>Ostatní činnost ve zdravotnictví</t>
  </si>
  <si>
    <t>Ostatní soc.péče a pomoc dětem a mládeže</t>
  </si>
  <si>
    <t>Penziony pro matky s dětmi</t>
  </si>
  <si>
    <t>Sociální pomoc osobám v hmotné nouzi</t>
  </si>
  <si>
    <t>Sociální péče a pomoc vybraným etnikům</t>
  </si>
  <si>
    <t>Soc. pomoc osobám v souv. s živel. pohromou nebo pož.</t>
  </si>
  <si>
    <t>Soc. péče a pomoc ost. skupinám</t>
  </si>
  <si>
    <t xml:space="preserve">Osob. asistence., pečovatelská služba a podpora samostat. bydlení </t>
  </si>
  <si>
    <t>Denní stacionáře a centra denních služeb</t>
  </si>
  <si>
    <t>Remedia Plus - Domov se zvláštním režimem</t>
  </si>
  <si>
    <t>Remedia Plus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</si>
  <si>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</si>
  <si>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</si>
  <si>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</si>
  <si>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</si>
  <si>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</si>
  <si>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</si>
  <si>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</si>
  <si>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</si>
  <si>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</si>
  <si>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</si>
  <si>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</si>
  <si>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Úpravy vodohosp. význam. a vodárenských toků - protipovodňová opatření</t>
  </si>
  <si>
    <t>Ostatní ochrana půdy a spodních vod</t>
  </si>
  <si>
    <t>Ochrana druhů a stanovišť</t>
  </si>
  <si>
    <t>Ostatní činnosti k ochraně přírody a krajiny</t>
  </si>
  <si>
    <t>VÝDAJE ORJ 60 CELKEM</t>
  </si>
  <si>
    <t>Záležitosti pozem. komunikací j. n. - BESIP</t>
  </si>
  <si>
    <t>Provoz vnitrozemské plavby (Břeclav-Pohansko-Janohrad)</t>
  </si>
  <si>
    <t xml:space="preserve">Činnost místní správy - zálohy </t>
  </si>
  <si>
    <t>VÝDAJE ORJ 80 CELKEM</t>
  </si>
  <si>
    <t xml:space="preserve">Bezpečnost a veřejný pořádek </t>
  </si>
  <si>
    <t>VÝDAJE ORJ  90 CELKEM</t>
  </si>
  <si>
    <t>ODBOR STAVEBNÍHO ŘÁDU A OBECNÍHO ŽIVNOSTEN. ÚŘADU</t>
  </si>
  <si>
    <t>Stavební úřad</t>
  </si>
  <si>
    <t>VÝDAJE ORJ 100 CELKEM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</si>
  <si>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</si>
  <si>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</si>
  <si>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</si>
  <si>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</si>
  <si>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</si>
  <si>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</si>
  <si>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 xml:space="preserve">ODBOR MAJETKOVÝ </t>
  </si>
  <si>
    <t>Pitná voda (opravy a udržování,nákup ost. služeb)</t>
  </si>
  <si>
    <t>Odvádění a čištění odpadních vod a nakl. s kaly</t>
  </si>
  <si>
    <t>Bytové hospodářství - "BYT 2000"+náhrady za byt</t>
  </si>
  <si>
    <t xml:space="preserve">Nebytové hospodářství </t>
  </si>
  <si>
    <t>Pohřebnictví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</si>
  <si>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</si>
  <si>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</si>
  <si>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</si>
  <si>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</si>
  <si>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</si>
  <si>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VÝDAJE ORJ 120  CELKEM</t>
  </si>
  <si>
    <t>CELKEM VÝDAJE MĚSTA</t>
  </si>
  <si>
    <t>Převody z ostatních vlastních fondů</t>
  </si>
  <si>
    <t>Nepřevedené částky vyrovnávající schodek</t>
  </si>
  <si>
    <t>Slovácká-regenerace veřejných prostranství</t>
  </si>
  <si>
    <t>Sportovní zařízení v majetku obce</t>
  </si>
  <si>
    <t>Příjmy z prodeje ostat. hmot. dlouhodob. majetku</t>
  </si>
  <si>
    <t>Příjmy z prodeje krátkodob. a drob. majetku - nebytové hospodářství</t>
  </si>
  <si>
    <t xml:space="preserve">ODBOR ROZVOJE  A SPRÁVY              </t>
  </si>
  <si>
    <t>Přijaté pojistné náhrady - silnice</t>
  </si>
  <si>
    <t>Ostatní přijaté vratky transferů-příspěvek na živobytí</t>
  </si>
  <si>
    <t>Neidentifikované příjmy - ostatní činnosti j.n.</t>
  </si>
  <si>
    <t>Odvody příspěvkových organizací - MŠ</t>
  </si>
  <si>
    <t>Přijaté nekapítál. přísp. a náhrady - ostatní záležit. pozem. komunikací</t>
  </si>
  <si>
    <t>Neinvestiční přijaté transfery od obcí - veřejnopráv. sml. - přestupky</t>
  </si>
  <si>
    <t>Odvod výtěžku z provozování loterií  aj. podob. her (pol. 1351+1355)</t>
  </si>
  <si>
    <t>Příjmy z pronájmu pozemků - územní rozvoj</t>
  </si>
  <si>
    <t>Ochrana obyvatelstva - rezerva</t>
  </si>
  <si>
    <t>Záležitosti krizového řízení jinde nezařazené</t>
  </si>
  <si>
    <t>Kraj: Jihomoravský</t>
  </si>
  <si>
    <t>Okres: Břeclav</t>
  </si>
  <si>
    <t>Město: Břeclav</t>
  </si>
  <si>
    <t>TEXT</t>
  </si>
  <si>
    <t>Rozpočet schválený</t>
  </si>
  <si>
    <t>Rozpočet upravený</t>
  </si>
  <si>
    <t>minus konsolidace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</si>
  <si>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</si>
  <si>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</si>
  <si>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</si>
  <si>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</si>
  <si>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</si>
  <si>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</si>
  <si>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</si>
  <si>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</si>
  <si>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</si>
  <si>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</si>
  <si>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</si>
  <si>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</si>
  <si>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</si>
  <si>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</si>
  <si>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Ostat. neinv. přijaté transfery ze SR-Měst. knih. - rozvoj infosítě</t>
  </si>
  <si>
    <t>Ostat. neinv. přijaté transfery ze SR- na kulturní akce</t>
  </si>
  <si>
    <t>Ost. neinv. přij. transfery ze SR - Rozvoj e-governmentu v obcích</t>
  </si>
  <si>
    <t>Přijaté pojistné náhrady</t>
  </si>
  <si>
    <t>Přijaté nekapitálové příspěvky - ostatní zál. kultury</t>
  </si>
  <si>
    <t>Pitná voda</t>
  </si>
  <si>
    <t>Zachování a obnova kulturních památek nár. histor. povědomí</t>
  </si>
  <si>
    <t>Azylový dům</t>
  </si>
  <si>
    <t xml:space="preserve">Ostat. neinv. přijaté transfery - EU peníze školám </t>
  </si>
  <si>
    <t>Sankční platby přijaté od jiných subjektů</t>
  </si>
  <si>
    <t>Ostatní nedaňové příjmy j. n. - ostatní zál. kultury</t>
  </si>
  <si>
    <t>Neinvestič. přij. transf. ze SR - pomocný analytický přehled (PAP)</t>
  </si>
  <si>
    <t>Neinvestič. přij. transf. ze SR - volby prezidenta ČR</t>
  </si>
  <si>
    <t>Odvody příspěvkových organizací - Tereza</t>
  </si>
  <si>
    <t>Ostat. neinv. přij. transfery ze SR - centrál. registr vozidel - výpoč. tech.</t>
  </si>
  <si>
    <t xml:space="preserve">Zachování a obnova kulturních památek </t>
  </si>
  <si>
    <t>Ostatní příjmy z vlastní činnosti</t>
  </si>
  <si>
    <t>Zpracování digitálního protipovodňového plánu-program. vybavení</t>
  </si>
  <si>
    <t>Střední odborné školy - půjčka na projekt "Němčina do škol"</t>
  </si>
  <si>
    <t>Neinv. přij. transf. od krajů -Čistota cyklost.,Zelená dětem,Zdravé municip.</t>
  </si>
  <si>
    <t>Ostatní nedaň. příjmy jinde nezařazené</t>
  </si>
  <si>
    <t>Neinvestič. přij. transf. ze SR - volby do senátu a zastupitelstev krajů</t>
  </si>
  <si>
    <t>Příjmy z podílu na zisku a dividend - Tempos, a. s.</t>
  </si>
  <si>
    <t>Poplatky za odnětí pozemku z lesního půd. fondu</t>
  </si>
  <si>
    <t>Rybářství - výdaje spojené s myslivostí - hodnocení trofejí</t>
  </si>
  <si>
    <t>Provoz veřejné silniční dopravy - MHD, IDS JMK, ztráty žák. jízdného</t>
  </si>
  <si>
    <t>Příjmy z prodeje zboží - hody</t>
  </si>
  <si>
    <t>Ost. neinv. přij. transfery ze SR - Na opravu památek místního významu</t>
  </si>
  <si>
    <t>Příjmy z prodeje krátk. a drob. dlouhodobého majetku</t>
  </si>
  <si>
    <t>Sankční platby přijaté od jiných subj. - ostat. správa v prům., obch., stav.</t>
  </si>
  <si>
    <t>Přijaté pojistné náhrady - nebytové hospodářství</t>
  </si>
  <si>
    <t>Prevence kriminality - Zabezpečení sociál. vyloučené lokality</t>
  </si>
  <si>
    <t>Prevence kriminality - Bezpeč.Břeclav-Měst. dohlížecí kamer. systém</t>
  </si>
  <si>
    <t>Vnitřní správa</t>
  </si>
  <si>
    <t>Využití volného času dětí a mládeže - hřiště</t>
  </si>
  <si>
    <t>Nebytové hospodářství</t>
  </si>
  <si>
    <t>Ochrana obyvatelstva</t>
  </si>
  <si>
    <t>Neinvestič. přij. transfery od krajů - Muzeum-Muzejmí noc v synagoze</t>
  </si>
  <si>
    <t>Neinvestič. přij. transfery od krajů - Zkvalitnění služeb TIC</t>
  </si>
  <si>
    <t>Neinvestič. přij. transfery od krajů - Podpora profes. rozv. pedagogů</t>
  </si>
  <si>
    <t>Investič. přij. transfery od krajů - Podpora profes. rozvoje pedagogů</t>
  </si>
  <si>
    <t>Neinvestič. přij. transfery od krajů - Svatováclavské slavnosti</t>
  </si>
  <si>
    <t>Přijaté nekapitálové příspěvky a náhrady - ostat. zál. soc. věcí</t>
  </si>
  <si>
    <t>Neidentifikované příjmy - komunální služby a rozvoj</t>
  </si>
  <si>
    <t>Domov seniorů Břeclav (příspěvek 8 200 + 4 000 přech. výpomoc)</t>
  </si>
  <si>
    <t>ROZPOČET PŘÍJMŮ NA ROK 2013</t>
  </si>
  <si>
    <t>1-3/2013</t>
  </si>
  <si>
    <t xml:space="preserve">                                       ROZPOČET  VÝDAJŮ  NA  ROK  2013</t>
  </si>
  <si>
    <t>Odvody příspěvkových organizací - ZŠ Kupkova</t>
  </si>
  <si>
    <t>Inv. přij. transfery ze stát. fondů - Zprac. digitál. protipovodňov. plánu</t>
  </si>
  <si>
    <t>Inv. přij. transfery ze stát. fondů - MŠ Na Valtické - zateplení</t>
  </si>
  <si>
    <t>Inv. přij. transfery ze stát. fondů - MŠ Kpt. nálepky - zateplení</t>
  </si>
  <si>
    <t>Inv. přij. transfery ze stát. fondů - ZŠ Kupkova - zateplení</t>
  </si>
  <si>
    <t>Ostat. investič. přij. transf. ze SR-Zprac. digitálního protipovodňov. plánu</t>
  </si>
  <si>
    <t>Ostat. investič. přij. transf. ze SR-IPRM Valtická - kamerový systém</t>
  </si>
  <si>
    <t>Ostat. investič. přij. transf. ze SR-MŠ Kpt. Nálepky - zateplení</t>
  </si>
  <si>
    <t>Ostat. investič. přij. transf. ze SR-MŠ Břeclav, Na Valtické - zateplení</t>
  </si>
  <si>
    <t>Ostat. investič. přij. transf. ze SR - ZŠ Kupkova - zateplení</t>
  </si>
  <si>
    <t>Ostat. investič. přij. transf. ze SR-</t>
  </si>
  <si>
    <t xml:space="preserve">Investič. přij. transf. od krajů - </t>
  </si>
  <si>
    <t>Investič. přij. transf. od regionál. rad - Přestupní terminál IDS</t>
  </si>
  <si>
    <t>Přijaté nekapitál. přísp. a náhrady - péče o vzhled obcí a veřej. zeleň</t>
  </si>
  <si>
    <t>Příjmy z poskyt. služeb - rozhlas a televize</t>
  </si>
  <si>
    <t>Splátky půjčených prostředků od PO (DS Břeclav)</t>
  </si>
  <si>
    <t>Ostat. neinv. transf. ze SR - výsadba min. podílu zpev. a melior.dřevin</t>
  </si>
  <si>
    <t>Přijaté nekapitálové příspěvky jinde nezařaz.-vnitřní správa</t>
  </si>
  <si>
    <t xml:space="preserve">Sportovní zařízení v majetku obce -TEREZA   příspěvek provozní </t>
  </si>
  <si>
    <t>Pisníky-vozovka a chodníky</t>
  </si>
  <si>
    <t xml:space="preserve">Břeclav bez bariér </t>
  </si>
  <si>
    <t>Cyklostezka Na Zahradách-Bratislavská</t>
  </si>
  <si>
    <t>Úpr. předprostor Kina Koruna</t>
  </si>
  <si>
    <t>Mánesova - chodník pravá strana</t>
  </si>
  <si>
    <t>Mánesova - chodník levá strana</t>
  </si>
  <si>
    <t>IPRM Valtická-kamerový systém</t>
  </si>
  <si>
    <t>MŠ Kpt. Nálepky - zateplení</t>
  </si>
  <si>
    <t>MŠ Na Valtické - zateplení</t>
  </si>
  <si>
    <t>ZŠ Kupkova - zateplení</t>
  </si>
  <si>
    <t>Základní umělecké školy</t>
  </si>
  <si>
    <t>Kina</t>
  </si>
  <si>
    <t>Zájmová činnost v kultuře</t>
  </si>
  <si>
    <t>Komunální služby a územní rozvoj j. n.</t>
  </si>
  <si>
    <t>Využívání a zneškodňování ostatních odpadů</t>
  </si>
  <si>
    <t>Monitoring půdy a podzemní vody</t>
  </si>
  <si>
    <t xml:space="preserve">Prevence kriminality </t>
  </si>
  <si>
    <t>Domovy seniorů</t>
  </si>
  <si>
    <t>Vnitřní správa - MěÚ rek. sociálního zařízení</t>
  </si>
  <si>
    <t>IDS-okružní křižovatka + roč. nájem za pozemky ČD</t>
  </si>
  <si>
    <t>Volba prezidenta republiky</t>
  </si>
  <si>
    <t xml:space="preserve">                    Tabulka doplňujících ukazatelů za období 3/2013</t>
  </si>
  <si>
    <t>Dávky a odškodnění válečným veteránům a perzek. osobám</t>
  </si>
  <si>
    <t>Ostatní neinv. výdaje j. n. - místní správa</t>
  </si>
  <si>
    <t>Vnitřní správa - poskyt. záloha hlavní pokladně (k poslednímu dni roku = 0)</t>
  </si>
  <si>
    <t xml:space="preserve">Rezerva ORJ 10 </t>
  </si>
  <si>
    <t xml:space="preserve">Neinv. přijaté dotace ze SR - přísp. na výkon státní správy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</si>
</sst>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CE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1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37" fillId="23" borderId="6" applyNumberFormat="0" applyFont="0" applyAlignment="0" applyProtection="0"/>
    <xf numFmtId="9" fontId="37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5" fillId="0" borderId="1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1" xfId="46" applyFont="1" applyFill="1" applyBorder="1">
      <alignment/>
      <protection/>
    </xf>
    <xf numFmtId="0" fontId="8" fillId="0" borderId="11" xfId="46" applyFont="1" applyFill="1" applyBorder="1" applyAlignment="1">
      <alignment horizontal="right"/>
      <protection/>
    </xf>
    <xf numFmtId="0" fontId="8" fillId="0" borderId="11" xfId="46" applyFont="1" applyFill="1" applyBorder="1" applyAlignment="1">
      <alignment horizontal="left"/>
      <protection/>
    </xf>
    <xf numFmtId="0" fontId="8" fillId="0" borderId="13" xfId="46" applyFont="1" applyFill="1" applyBorder="1">
      <alignment/>
      <protection/>
    </xf>
    <xf numFmtId="0" fontId="8" fillId="0" borderId="12" xfId="46" applyFont="1" applyFill="1" applyBorder="1" applyAlignment="1">
      <alignment horizontal="right"/>
      <protection/>
    </xf>
    <xf numFmtId="0" fontId="8" fillId="0" borderId="11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4" fontId="8" fillId="0" borderId="22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 applyProtection="1">
      <alignment horizontal="right"/>
      <protection locked="0"/>
    </xf>
    <xf numFmtId="4" fontId="8" fillId="0" borderId="11" xfId="0" applyNumberFormat="1" applyFont="1" applyFill="1" applyBorder="1" applyAlignment="1" applyProtection="1">
      <alignment/>
      <protection locked="0"/>
    </xf>
    <xf numFmtId="0" fontId="5" fillId="0" borderId="11" xfId="0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8" fillId="0" borderId="11" xfId="0" applyNumberFormat="1" applyFont="1" applyFill="1" applyBorder="1" applyAlignment="1">
      <alignment horizontal="right"/>
    </xf>
    <xf numFmtId="0" fontId="8" fillId="0" borderId="25" xfId="0" applyFont="1" applyFill="1" applyBorder="1" applyAlignment="1">
      <alignment/>
    </xf>
    <xf numFmtId="4" fontId="8" fillId="0" borderId="25" xfId="0" applyNumberFormat="1" applyFont="1" applyFill="1" applyBorder="1" applyAlignment="1">
      <alignment/>
    </xf>
    <xf numFmtId="0" fontId="5" fillId="0" borderId="15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left" vertical="center"/>
    </xf>
    <xf numFmtId="4" fontId="5" fillId="0" borderId="2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/>
    </xf>
    <xf numFmtId="4" fontId="5" fillId="0" borderId="11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4" fontId="54" fillId="0" borderId="0" xfId="0" applyNumberFormat="1" applyFont="1" applyFill="1" applyBorder="1" applyAlignment="1">
      <alignment/>
    </xf>
    <xf numFmtId="4" fontId="55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16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17" xfId="46" applyFont="1" applyFill="1" applyBorder="1" applyAlignment="1">
      <alignment horizontal="left"/>
      <protection/>
    </xf>
    <xf numFmtId="0" fontId="8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4" fontId="54" fillId="0" borderId="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4" fontId="8" fillId="0" borderId="25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9" xfId="0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7" fillId="33" borderId="30" xfId="0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7" fillId="33" borderId="28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  <xf numFmtId="0" fontId="14" fillId="0" borderId="33" xfId="0" applyFont="1" applyBorder="1" applyAlignment="1">
      <alignment/>
    </xf>
    <xf numFmtId="4" fontId="14" fillId="0" borderId="16" xfId="0" applyNumberFormat="1" applyFont="1" applyBorder="1" applyAlignment="1">
      <alignment/>
    </xf>
    <xf numFmtId="4" fontId="14" fillId="0" borderId="34" xfId="0" applyNumberFormat="1" applyFont="1" applyBorder="1" applyAlignment="1">
      <alignment/>
    </xf>
    <xf numFmtId="0" fontId="14" fillId="0" borderId="35" xfId="0" applyFont="1" applyBorder="1" applyAlignment="1">
      <alignment/>
    </xf>
    <xf numFmtId="4" fontId="14" fillId="0" borderId="17" xfId="0" applyNumberFormat="1" applyFont="1" applyBorder="1" applyAlignment="1">
      <alignment/>
    </xf>
    <xf numFmtId="4" fontId="14" fillId="0" borderId="36" xfId="0" applyNumberFormat="1" applyFont="1" applyBorder="1" applyAlignment="1">
      <alignment/>
    </xf>
    <xf numFmtId="0" fontId="14" fillId="0" borderId="37" xfId="0" applyFont="1" applyBorder="1" applyAlignment="1">
      <alignment/>
    </xf>
    <xf numFmtId="0" fontId="15" fillId="0" borderId="38" xfId="0" applyFont="1" applyBorder="1" applyAlignment="1">
      <alignment/>
    </xf>
    <xf numFmtId="4" fontId="15" fillId="0" borderId="21" xfId="0" applyNumberFormat="1" applyFont="1" applyBorder="1" applyAlignment="1">
      <alignment/>
    </xf>
    <xf numFmtId="4" fontId="15" fillId="0" borderId="39" xfId="0" applyNumberFormat="1" applyFont="1" applyBorder="1" applyAlignment="1">
      <alignment/>
    </xf>
    <xf numFmtId="0" fontId="14" fillId="0" borderId="40" xfId="0" applyFont="1" applyBorder="1" applyAlignment="1">
      <alignment/>
    </xf>
    <xf numFmtId="4" fontId="14" fillId="0" borderId="18" xfId="0" applyNumberFormat="1" applyFont="1" applyBorder="1" applyAlignment="1">
      <alignment/>
    </xf>
    <xf numFmtId="4" fontId="14" fillId="0" borderId="41" xfId="0" applyNumberFormat="1" applyFont="1" applyBorder="1" applyAlignment="1">
      <alignment/>
    </xf>
    <xf numFmtId="0" fontId="0" fillId="0" borderId="26" xfId="0" applyBorder="1" applyAlignment="1">
      <alignment/>
    </xf>
    <xf numFmtId="0" fontId="15" fillId="0" borderId="42" xfId="0" applyFont="1" applyBorder="1" applyAlignment="1">
      <alignment/>
    </xf>
    <xf numFmtId="4" fontId="15" fillId="0" borderId="16" xfId="0" applyNumberFormat="1" applyFont="1" applyBorder="1" applyAlignment="1">
      <alignment/>
    </xf>
    <xf numFmtId="4" fontId="15" fillId="0" borderId="34" xfId="0" applyNumberFormat="1" applyFont="1" applyBorder="1" applyAlignment="1">
      <alignment/>
    </xf>
    <xf numFmtId="0" fontId="15" fillId="0" borderId="43" xfId="0" applyFont="1" applyFill="1" applyBorder="1" applyAlignment="1">
      <alignment/>
    </xf>
    <xf numFmtId="4" fontId="14" fillId="0" borderId="18" xfId="0" applyNumberFormat="1" applyFont="1" applyFill="1" applyBorder="1" applyAlignment="1">
      <alignment/>
    </xf>
    <xf numFmtId="4" fontId="14" fillId="0" borderId="41" xfId="0" applyNumberFormat="1" applyFont="1" applyFill="1" applyBorder="1" applyAlignment="1">
      <alignment/>
    </xf>
    <xf numFmtId="4" fontId="15" fillId="0" borderId="18" xfId="0" applyNumberFormat="1" applyFont="1" applyFill="1" applyBorder="1" applyAlignment="1">
      <alignment/>
    </xf>
    <xf numFmtId="4" fontId="15" fillId="0" borderId="41" xfId="0" applyNumberFormat="1" applyFont="1" applyFill="1" applyBorder="1" applyAlignment="1">
      <alignment/>
    </xf>
    <xf numFmtId="0" fontId="15" fillId="0" borderId="44" xfId="0" applyFont="1" applyBorder="1" applyAlignment="1">
      <alignment/>
    </xf>
    <xf numFmtId="4" fontId="15" fillId="0" borderId="23" xfId="0" applyNumberFormat="1" applyFont="1" applyFill="1" applyBorder="1" applyAlignment="1">
      <alignment/>
    </xf>
    <xf numFmtId="4" fontId="15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16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8" fillId="0" borderId="11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4" fontId="5" fillId="0" borderId="46" xfId="46" applyNumberFormat="1" applyFont="1" applyFill="1" applyBorder="1" applyAlignment="1">
      <alignment horizontal="center"/>
      <protection/>
    </xf>
    <xf numFmtId="0" fontId="5" fillId="0" borderId="25" xfId="0" applyFont="1" applyFill="1" applyBorder="1" applyAlignment="1">
      <alignment horizontal="center"/>
    </xf>
    <xf numFmtId="0" fontId="5" fillId="0" borderId="48" xfId="0" applyFont="1" applyFill="1" applyBorder="1" applyAlignment="1">
      <alignment/>
    </xf>
    <xf numFmtId="4" fontId="5" fillId="0" borderId="25" xfId="46" applyNumberFormat="1" applyFont="1" applyFill="1" applyBorder="1" applyAlignment="1">
      <alignment horizontal="center"/>
      <protection/>
    </xf>
    <xf numFmtId="49" fontId="5" fillId="0" borderId="25" xfId="46" applyNumberFormat="1" applyFont="1" applyFill="1" applyBorder="1" applyAlignment="1">
      <alignment horizontal="center"/>
      <protection/>
    </xf>
    <xf numFmtId="4" fontId="8" fillId="0" borderId="10" xfId="0" applyNumberFormat="1" applyFont="1" applyFill="1" applyBorder="1" applyAlignment="1">
      <alignment horizontal="right"/>
    </xf>
    <xf numFmtId="165" fontId="8" fillId="0" borderId="11" xfId="0" applyNumberFormat="1" applyFont="1" applyFill="1" applyBorder="1" applyAlignment="1">
      <alignment/>
    </xf>
    <xf numFmtId="165" fontId="8" fillId="0" borderId="14" xfId="0" applyNumberFormat="1" applyFont="1" applyFill="1" applyBorder="1" applyAlignment="1">
      <alignment/>
    </xf>
    <xf numFmtId="165" fontId="5" fillId="0" borderId="15" xfId="0" applyNumberFormat="1" applyFont="1" applyFill="1" applyBorder="1" applyAlignment="1">
      <alignment/>
    </xf>
    <xf numFmtId="165" fontId="8" fillId="0" borderId="0" xfId="0" applyNumberFormat="1" applyFont="1" applyFill="1" applyAlignment="1">
      <alignment/>
    </xf>
    <xf numFmtId="165" fontId="5" fillId="0" borderId="46" xfId="46" applyNumberFormat="1" applyFont="1" applyFill="1" applyBorder="1" applyAlignment="1">
      <alignment horizontal="center"/>
      <protection/>
    </xf>
    <xf numFmtId="165" fontId="5" fillId="0" borderId="25" xfId="46" applyNumberFormat="1" applyFont="1" applyFill="1" applyBorder="1" applyAlignment="1">
      <alignment horizontal="center"/>
      <protection/>
    </xf>
    <xf numFmtId="165" fontId="8" fillId="0" borderId="10" xfId="0" applyNumberFormat="1" applyFont="1" applyFill="1" applyBorder="1" applyAlignment="1">
      <alignment/>
    </xf>
    <xf numFmtId="165" fontId="4" fillId="0" borderId="0" xfId="0" applyNumberFormat="1" applyFont="1" applyFill="1" applyAlignment="1">
      <alignment horizontal="right"/>
    </xf>
    <xf numFmtId="165" fontId="5" fillId="0" borderId="0" xfId="0" applyNumberFormat="1" applyFont="1" applyFill="1" applyBorder="1" applyAlignment="1">
      <alignment/>
    </xf>
    <xf numFmtId="165" fontId="8" fillId="0" borderId="20" xfId="0" applyNumberFormat="1" applyFont="1" applyFill="1" applyBorder="1" applyAlignment="1">
      <alignment/>
    </xf>
    <xf numFmtId="165" fontId="8" fillId="0" borderId="12" xfId="0" applyNumberFormat="1" applyFont="1" applyFill="1" applyBorder="1" applyAlignment="1">
      <alignment/>
    </xf>
    <xf numFmtId="165" fontId="8" fillId="0" borderId="22" xfId="0" applyNumberFormat="1" applyFont="1" applyFill="1" applyBorder="1" applyAlignment="1">
      <alignment/>
    </xf>
    <xf numFmtId="165" fontId="5" fillId="0" borderId="22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8" fillId="0" borderId="25" xfId="0" applyNumberFormat="1" applyFont="1" applyFill="1" applyBorder="1" applyAlignment="1">
      <alignment/>
    </xf>
    <xf numFmtId="165" fontId="5" fillId="0" borderId="24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5" fillId="0" borderId="11" xfId="0" applyNumberFormat="1" applyFont="1" applyFill="1" applyBorder="1" applyAlignment="1">
      <alignment horizontal="center"/>
    </xf>
    <xf numFmtId="165" fontId="5" fillId="0" borderId="24" xfId="0" applyNumberFormat="1" applyFont="1" applyFill="1" applyBorder="1" applyAlignment="1">
      <alignment/>
    </xf>
    <xf numFmtId="165" fontId="8" fillId="0" borderId="0" xfId="0" applyNumberFormat="1" applyFont="1" applyFill="1" applyAlignment="1">
      <alignment/>
    </xf>
    <xf numFmtId="0" fontId="5" fillId="0" borderId="4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49" fontId="5" fillId="0" borderId="25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/>
    </xf>
    <xf numFmtId="165" fontId="8" fillId="0" borderId="14" xfId="0" applyNumberFormat="1" applyFont="1" applyFill="1" applyBorder="1" applyAlignment="1">
      <alignment/>
    </xf>
    <xf numFmtId="165" fontId="5" fillId="0" borderId="15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5" fillId="0" borderId="46" xfId="0" applyNumberFormat="1" applyFont="1" applyFill="1" applyBorder="1" applyAlignment="1">
      <alignment horizontal="center"/>
    </xf>
    <xf numFmtId="165" fontId="5" fillId="0" borderId="25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/>
    </xf>
    <xf numFmtId="165" fontId="5" fillId="0" borderId="14" xfId="0" applyNumberFormat="1" applyFont="1" applyFill="1" applyBorder="1" applyAlignment="1">
      <alignment/>
    </xf>
    <xf numFmtId="165" fontId="10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center"/>
    </xf>
    <xf numFmtId="165" fontId="8" fillId="0" borderId="12" xfId="0" applyNumberFormat="1" applyFont="1" applyFill="1" applyBorder="1" applyAlignment="1">
      <alignment/>
    </xf>
    <xf numFmtId="165" fontId="8" fillId="0" borderId="25" xfId="0" applyNumberFormat="1" applyFont="1" applyFill="1" applyBorder="1" applyAlignment="1">
      <alignment/>
    </xf>
    <xf numFmtId="165" fontId="8" fillId="0" borderId="22" xfId="0" applyNumberFormat="1" applyFont="1" applyFill="1" applyBorder="1" applyAlignment="1">
      <alignment/>
    </xf>
    <xf numFmtId="165" fontId="5" fillId="0" borderId="15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7" fillId="33" borderId="49" xfId="0" applyFont="1" applyFill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46" applyFont="1" applyFill="1" applyAlignment="1">
      <alignment horizontal="center"/>
      <protection/>
    </xf>
    <xf numFmtId="0" fontId="0" fillId="0" borderId="0" xfId="0" applyFill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1"/>
  <sheetViews>
    <sheetView zoomScalePageLayoutView="0" workbookViewId="0" topLeftCell="A2">
      <selection activeCell="H30" sqref="H30"/>
    </sheetView>
  </sheetViews>
  <sheetFormatPr defaultColWidth="9.140625" defaultRowHeight="12.75"/>
  <cols>
    <col min="2" max="2" width="26.8515625" style="0" customWidth="1"/>
    <col min="3" max="5" width="23.7109375" style="0" customWidth="1"/>
  </cols>
  <sheetData>
    <row r="1" s="167" customFormat="1" ht="15.75" hidden="1">
      <c r="A1" s="166" t="s">
        <v>350</v>
      </c>
    </row>
    <row r="2" s="167" customFormat="1" ht="12.75"/>
    <row r="3" spans="1:2" s="167" customFormat="1" ht="15.75" hidden="1">
      <c r="A3" s="166" t="s">
        <v>351</v>
      </c>
      <c r="B3" s="168"/>
    </row>
    <row r="4" spans="1:2" s="167" customFormat="1" ht="15.75">
      <c r="A4" s="166" t="s">
        <v>352</v>
      </c>
      <c r="B4" s="168"/>
    </row>
    <row r="5" s="167" customFormat="1" ht="15.75">
      <c r="A5" s="166"/>
    </row>
    <row r="6" spans="1:5" s="167" customFormat="1" ht="20.25">
      <c r="A6" s="263" t="s">
        <v>459</v>
      </c>
      <c r="B6" s="264"/>
      <c r="C6" s="265"/>
      <c r="D6" s="265"/>
      <c r="E6" s="265"/>
    </row>
    <row r="7" spans="1:5" ht="15.75">
      <c r="A7" s="169"/>
      <c r="B7" s="170"/>
      <c r="C7" s="170"/>
      <c r="D7" s="170"/>
      <c r="E7" s="170"/>
    </row>
    <row r="8" spans="1:5" ht="13.5" thickBot="1">
      <c r="A8" s="171"/>
      <c r="C8" s="172"/>
      <c r="D8" s="172"/>
      <c r="E8" s="172" t="s">
        <v>213</v>
      </c>
    </row>
    <row r="9" spans="2:229" ht="18.75" customHeight="1">
      <c r="B9" s="266" t="s">
        <v>353</v>
      </c>
      <c r="C9" s="173" t="s">
        <v>354</v>
      </c>
      <c r="D9" s="173" t="s">
        <v>355</v>
      </c>
      <c r="E9" s="174" t="s">
        <v>6</v>
      </c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5"/>
      <c r="EV9" s="175"/>
      <c r="EW9" s="175"/>
      <c r="EX9" s="175"/>
      <c r="EY9" s="175"/>
      <c r="EZ9" s="175"/>
      <c r="FA9" s="175"/>
      <c r="FB9" s="175"/>
      <c r="FC9" s="175"/>
      <c r="FD9" s="175"/>
      <c r="FE9" s="175"/>
      <c r="FF9" s="175"/>
      <c r="FG9" s="175"/>
      <c r="FH9" s="175"/>
      <c r="FI9" s="175"/>
      <c r="FJ9" s="175"/>
      <c r="FK9" s="175"/>
      <c r="FL9" s="175"/>
      <c r="FM9" s="175"/>
      <c r="FN9" s="175"/>
      <c r="FO9" s="175"/>
      <c r="FP9" s="175"/>
      <c r="FQ9" s="175"/>
      <c r="FR9" s="175"/>
      <c r="FS9" s="175"/>
      <c r="FT9" s="175"/>
      <c r="FU9" s="175"/>
      <c r="FV9" s="175"/>
      <c r="FW9" s="175"/>
      <c r="FX9" s="175"/>
      <c r="FY9" s="175"/>
      <c r="FZ9" s="175"/>
      <c r="GA9" s="175"/>
      <c r="GB9" s="175"/>
      <c r="GC9" s="175"/>
      <c r="GD9" s="175"/>
      <c r="GE9" s="175"/>
      <c r="GF9" s="175"/>
      <c r="GG9" s="175"/>
      <c r="GH9" s="175"/>
      <c r="GI9" s="175"/>
      <c r="GJ9" s="175"/>
      <c r="GK9" s="175"/>
      <c r="GL9" s="175"/>
      <c r="GM9" s="175"/>
      <c r="GN9" s="175"/>
      <c r="GO9" s="175"/>
      <c r="GP9" s="175"/>
      <c r="GQ9" s="175"/>
      <c r="GR9" s="175"/>
      <c r="GS9" s="175"/>
      <c r="GT9" s="175"/>
      <c r="GU9" s="175"/>
      <c r="GV9" s="175"/>
      <c r="GW9" s="175"/>
      <c r="GX9" s="175"/>
      <c r="GY9" s="175"/>
      <c r="GZ9" s="175"/>
      <c r="HA9" s="175"/>
      <c r="HB9" s="175"/>
      <c r="HC9" s="175"/>
      <c r="HD9" s="175"/>
      <c r="HE9" s="175"/>
      <c r="HF9" s="175"/>
      <c r="HG9" s="175"/>
      <c r="HH9" s="175"/>
      <c r="HI9" s="175"/>
      <c r="HJ9" s="175"/>
      <c r="HK9" s="175"/>
      <c r="HL9" s="175"/>
      <c r="HM9" s="175"/>
      <c r="HN9" s="175"/>
      <c r="HO9" s="175"/>
      <c r="HP9" s="175"/>
      <c r="HQ9" s="175"/>
      <c r="HR9" s="175"/>
      <c r="HS9" s="175"/>
      <c r="HT9" s="175"/>
      <c r="HU9" s="175"/>
    </row>
    <row r="10" spans="2:229" ht="13.5" customHeight="1" thickBot="1">
      <c r="B10" s="267"/>
      <c r="C10" s="176" t="s">
        <v>356</v>
      </c>
      <c r="D10" s="176" t="s">
        <v>356</v>
      </c>
      <c r="E10" s="177" t="s">
        <v>356</v>
      </c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5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5"/>
      <c r="EJ10" s="175"/>
      <c r="EK10" s="175"/>
      <c r="EL10" s="175"/>
      <c r="EM10" s="175"/>
      <c r="EN10" s="175"/>
      <c r="EO10" s="175"/>
      <c r="EP10" s="175"/>
      <c r="EQ10" s="175"/>
      <c r="ER10" s="175"/>
      <c r="ES10" s="175"/>
      <c r="ET10" s="175"/>
      <c r="EU10" s="175"/>
      <c r="EV10" s="175"/>
      <c r="EW10" s="175"/>
      <c r="EX10" s="175"/>
      <c r="EY10" s="175"/>
      <c r="EZ10" s="175"/>
      <c r="FA10" s="175"/>
      <c r="FB10" s="175"/>
      <c r="FC10" s="175"/>
      <c r="FD10" s="175"/>
      <c r="FE10" s="175"/>
      <c r="FF10" s="175"/>
      <c r="FG10" s="175"/>
      <c r="FH10" s="175"/>
      <c r="FI10" s="175"/>
      <c r="FJ10" s="175"/>
      <c r="FK10" s="175"/>
      <c r="FL10" s="175"/>
      <c r="FM10" s="175"/>
      <c r="FN10" s="175"/>
      <c r="FO10" s="175"/>
      <c r="FP10" s="175"/>
      <c r="FQ10" s="175"/>
      <c r="FR10" s="175"/>
      <c r="FS10" s="175"/>
      <c r="FT10" s="175"/>
      <c r="FU10" s="175"/>
      <c r="FV10" s="175"/>
      <c r="FW10" s="175"/>
      <c r="FX10" s="175"/>
      <c r="FY10" s="175"/>
      <c r="FZ10" s="175"/>
      <c r="GA10" s="175"/>
      <c r="GB10" s="175"/>
      <c r="GC10" s="175"/>
      <c r="GD10" s="175"/>
      <c r="GE10" s="175"/>
      <c r="GF10" s="175"/>
      <c r="GG10" s="175"/>
      <c r="GH10" s="175"/>
      <c r="GI10" s="175"/>
      <c r="GJ10" s="175"/>
      <c r="GK10" s="175"/>
      <c r="GL10" s="175"/>
      <c r="GM10" s="175"/>
      <c r="GN10" s="175"/>
      <c r="GO10" s="175"/>
      <c r="GP10" s="175"/>
      <c r="GQ10" s="175"/>
      <c r="GR10" s="175"/>
      <c r="GS10" s="175"/>
      <c r="GT10" s="175"/>
      <c r="GU10" s="175"/>
      <c r="GV10" s="175"/>
      <c r="GW10" s="175"/>
      <c r="GX10" s="175"/>
      <c r="GY10" s="175"/>
      <c r="GZ10" s="175"/>
      <c r="HA10" s="175"/>
      <c r="HB10" s="175"/>
      <c r="HC10" s="175"/>
      <c r="HD10" s="175"/>
      <c r="HE10" s="175"/>
      <c r="HF10" s="175"/>
      <c r="HG10" s="175"/>
      <c r="HH10" s="175"/>
      <c r="HI10" s="175"/>
      <c r="HJ10" s="175"/>
      <c r="HK10" s="175"/>
      <c r="HL10" s="175"/>
      <c r="HM10" s="175"/>
      <c r="HN10" s="175"/>
      <c r="HO10" s="175"/>
      <c r="HP10" s="175"/>
      <c r="HQ10" s="175"/>
      <c r="HR10" s="175"/>
      <c r="HS10" s="175"/>
      <c r="HT10" s="175"/>
      <c r="HU10" s="175"/>
    </row>
    <row r="11" spans="2:229" ht="13.5" thickTop="1">
      <c r="B11" s="178" t="s">
        <v>357</v>
      </c>
      <c r="C11" s="179">
        <v>278551</v>
      </c>
      <c r="D11" s="179">
        <v>278551</v>
      </c>
      <c r="E11" s="180">
        <v>83948.2</v>
      </c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5"/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75"/>
      <c r="EA11" s="175"/>
      <c r="EB11" s="175"/>
      <c r="EC11" s="175"/>
      <c r="ED11" s="175"/>
      <c r="EE11" s="175"/>
      <c r="EF11" s="175"/>
      <c r="EG11" s="175"/>
      <c r="EH11" s="175"/>
      <c r="EI11" s="175"/>
      <c r="EJ11" s="175"/>
      <c r="EK11" s="175"/>
      <c r="EL11" s="175"/>
      <c r="EM11" s="175"/>
      <c r="EN11" s="175"/>
      <c r="EO11" s="175"/>
      <c r="EP11" s="175"/>
      <c r="EQ11" s="175"/>
      <c r="ER11" s="175"/>
      <c r="ES11" s="175"/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75"/>
      <c r="FE11" s="175"/>
      <c r="FF11" s="175"/>
      <c r="FG11" s="175"/>
      <c r="FH11" s="175"/>
      <c r="FI11" s="175"/>
      <c r="FJ11" s="175"/>
      <c r="FK11" s="175"/>
      <c r="FL11" s="175"/>
      <c r="FM11" s="175"/>
      <c r="FN11" s="175"/>
      <c r="FO11" s="175"/>
      <c r="FP11" s="175"/>
      <c r="FQ11" s="175"/>
      <c r="FR11" s="175"/>
      <c r="FS11" s="175"/>
      <c r="FT11" s="175"/>
      <c r="FU11" s="175"/>
      <c r="FV11" s="175"/>
      <c r="FW11" s="175"/>
      <c r="FX11" s="175"/>
      <c r="FY11" s="175"/>
      <c r="FZ11" s="175"/>
      <c r="GA11" s="175"/>
      <c r="GB11" s="175"/>
      <c r="GC11" s="175"/>
      <c r="GD11" s="175"/>
      <c r="GE11" s="175"/>
      <c r="GF11" s="175"/>
      <c r="GG11" s="175"/>
      <c r="GH11" s="175"/>
      <c r="GI11" s="175"/>
      <c r="GJ11" s="175"/>
      <c r="GK11" s="175"/>
      <c r="GL11" s="175"/>
      <c r="GM11" s="175"/>
      <c r="GN11" s="175"/>
      <c r="GO11" s="175"/>
      <c r="GP11" s="175"/>
      <c r="GQ11" s="175"/>
      <c r="GR11" s="175"/>
      <c r="GS11" s="175"/>
      <c r="GT11" s="175"/>
      <c r="GU11" s="175"/>
      <c r="GV11" s="175"/>
      <c r="GW11" s="175"/>
      <c r="GX11" s="175"/>
      <c r="GY11" s="175"/>
      <c r="GZ11" s="175"/>
      <c r="HA11" s="175"/>
      <c r="HB11" s="175"/>
      <c r="HC11" s="175"/>
      <c r="HD11" s="175"/>
      <c r="HE11" s="175"/>
      <c r="HF11" s="175"/>
      <c r="HG11" s="175"/>
      <c r="HH11" s="175"/>
      <c r="HI11" s="175"/>
      <c r="HJ11" s="175"/>
      <c r="HK11" s="175"/>
      <c r="HL11" s="175"/>
      <c r="HM11" s="175"/>
      <c r="HN11" s="175"/>
      <c r="HO11" s="175"/>
      <c r="HP11" s="175"/>
      <c r="HQ11" s="175"/>
      <c r="HR11" s="175"/>
      <c r="HS11" s="175"/>
      <c r="HT11" s="175"/>
      <c r="HU11" s="175"/>
    </row>
    <row r="12" spans="2:229" ht="12.75">
      <c r="B12" s="181" t="s">
        <v>358</v>
      </c>
      <c r="C12" s="182">
        <v>59076.1</v>
      </c>
      <c r="D12" s="182">
        <v>59076.1</v>
      </c>
      <c r="E12" s="183">
        <v>24740</v>
      </c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  <c r="DQ12" s="175"/>
      <c r="DR12" s="175"/>
      <c r="DS12" s="175"/>
      <c r="DT12" s="175"/>
      <c r="DU12" s="175"/>
      <c r="DV12" s="175"/>
      <c r="DW12" s="175"/>
      <c r="DX12" s="175"/>
      <c r="DY12" s="175"/>
      <c r="DZ12" s="175"/>
      <c r="EA12" s="175"/>
      <c r="EB12" s="175"/>
      <c r="EC12" s="175"/>
      <c r="ED12" s="175"/>
      <c r="EE12" s="175"/>
      <c r="EF12" s="175"/>
      <c r="EG12" s="175"/>
      <c r="EH12" s="175"/>
      <c r="EI12" s="175"/>
      <c r="EJ12" s="175"/>
      <c r="EK12" s="175"/>
      <c r="EL12" s="175"/>
      <c r="EM12" s="175"/>
      <c r="EN12" s="175"/>
      <c r="EO12" s="175"/>
      <c r="EP12" s="175"/>
      <c r="EQ12" s="175"/>
      <c r="ER12" s="175"/>
      <c r="ES12" s="175"/>
      <c r="ET12" s="175"/>
      <c r="EU12" s="175"/>
      <c r="EV12" s="175"/>
      <c r="EW12" s="175"/>
      <c r="EX12" s="175"/>
      <c r="EY12" s="175"/>
      <c r="EZ12" s="175"/>
      <c r="FA12" s="175"/>
      <c r="FB12" s="175"/>
      <c r="FC12" s="175"/>
      <c r="FD12" s="175"/>
      <c r="FE12" s="175"/>
      <c r="FF12" s="175"/>
      <c r="FG12" s="175"/>
      <c r="FH12" s="175"/>
      <c r="FI12" s="175"/>
      <c r="FJ12" s="175"/>
      <c r="FK12" s="175"/>
      <c r="FL12" s="175"/>
      <c r="FM12" s="175"/>
      <c r="FN12" s="175"/>
      <c r="FO12" s="175"/>
      <c r="FP12" s="175"/>
      <c r="FQ12" s="175"/>
      <c r="FR12" s="175"/>
      <c r="FS12" s="175"/>
      <c r="FT12" s="175"/>
      <c r="FU12" s="175"/>
      <c r="FV12" s="175"/>
      <c r="FW12" s="175"/>
      <c r="FX12" s="175"/>
      <c r="FY12" s="175"/>
      <c r="FZ12" s="175"/>
      <c r="GA12" s="175"/>
      <c r="GB12" s="175"/>
      <c r="GC12" s="175"/>
      <c r="GD12" s="175"/>
      <c r="GE12" s="175"/>
      <c r="GF12" s="175"/>
      <c r="GG12" s="175"/>
      <c r="GH12" s="175"/>
      <c r="GI12" s="175"/>
      <c r="GJ12" s="175"/>
      <c r="GK12" s="175"/>
      <c r="GL12" s="175"/>
      <c r="GM12" s="175"/>
      <c r="GN12" s="175"/>
      <c r="GO12" s="175"/>
      <c r="GP12" s="175"/>
      <c r="GQ12" s="175"/>
      <c r="GR12" s="175"/>
      <c r="GS12" s="175"/>
      <c r="GT12" s="175"/>
      <c r="GU12" s="175"/>
      <c r="GV12" s="175"/>
      <c r="GW12" s="175"/>
      <c r="GX12" s="175"/>
      <c r="GY12" s="175"/>
      <c r="GZ12" s="175"/>
      <c r="HA12" s="175"/>
      <c r="HB12" s="175"/>
      <c r="HC12" s="175"/>
      <c r="HD12" s="175"/>
      <c r="HE12" s="175"/>
      <c r="HF12" s="175"/>
      <c r="HG12" s="175"/>
      <c r="HH12" s="175"/>
      <c r="HI12" s="175"/>
      <c r="HJ12" s="175"/>
      <c r="HK12" s="175"/>
      <c r="HL12" s="175"/>
      <c r="HM12" s="175"/>
      <c r="HN12" s="175"/>
      <c r="HO12" s="175"/>
      <c r="HP12" s="175"/>
      <c r="HQ12" s="175"/>
      <c r="HR12" s="175"/>
      <c r="HS12" s="175"/>
      <c r="HT12" s="175"/>
      <c r="HU12" s="175"/>
    </row>
    <row r="13" spans="2:229" ht="12.75">
      <c r="B13" s="181" t="s">
        <v>359</v>
      </c>
      <c r="C13" s="182">
        <v>12871</v>
      </c>
      <c r="D13" s="182">
        <v>12871</v>
      </c>
      <c r="E13" s="183">
        <v>424.9</v>
      </c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5"/>
      <c r="FF13" s="175"/>
      <c r="FG13" s="175"/>
      <c r="FH13" s="175"/>
      <c r="FI13" s="175"/>
      <c r="FJ13" s="175"/>
      <c r="FK13" s="175"/>
      <c r="FL13" s="175"/>
      <c r="FM13" s="175"/>
      <c r="FN13" s="175"/>
      <c r="FO13" s="175"/>
      <c r="FP13" s="175"/>
      <c r="FQ13" s="175"/>
      <c r="FR13" s="175"/>
      <c r="FS13" s="175"/>
      <c r="FT13" s="175"/>
      <c r="FU13" s="175"/>
      <c r="FV13" s="175"/>
      <c r="FW13" s="175"/>
      <c r="FX13" s="175"/>
      <c r="FY13" s="175"/>
      <c r="FZ13" s="175"/>
      <c r="GA13" s="175"/>
      <c r="GB13" s="175"/>
      <c r="GC13" s="175"/>
      <c r="GD13" s="175"/>
      <c r="GE13" s="175"/>
      <c r="GF13" s="175"/>
      <c r="GG13" s="175"/>
      <c r="GH13" s="175"/>
      <c r="GI13" s="175"/>
      <c r="GJ13" s="175"/>
      <c r="GK13" s="175"/>
      <c r="GL13" s="175"/>
      <c r="GM13" s="175"/>
      <c r="GN13" s="175"/>
      <c r="GO13" s="175"/>
      <c r="GP13" s="175"/>
      <c r="GQ13" s="175"/>
      <c r="GR13" s="175"/>
      <c r="GS13" s="175"/>
      <c r="GT13" s="175"/>
      <c r="GU13" s="175"/>
      <c r="GV13" s="175"/>
      <c r="GW13" s="175"/>
      <c r="GX13" s="175"/>
      <c r="GY13" s="175"/>
      <c r="GZ13" s="175"/>
      <c r="HA13" s="175"/>
      <c r="HB13" s="175"/>
      <c r="HC13" s="175"/>
      <c r="HD13" s="175"/>
      <c r="HE13" s="175"/>
      <c r="HF13" s="175"/>
      <c r="HG13" s="175"/>
      <c r="HH13" s="175"/>
      <c r="HI13" s="175"/>
      <c r="HJ13" s="175"/>
      <c r="HK13" s="175"/>
      <c r="HL13" s="175"/>
      <c r="HM13" s="175"/>
      <c r="HN13" s="175"/>
      <c r="HO13" s="175"/>
      <c r="HP13" s="175"/>
      <c r="HQ13" s="175"/>
      <c r="HR13" s="175"/>
      <c r="HS13" s="175"/>
      <c r="HT13" s="175"/>
      <c r="HU13" s="175"/>
    </row>
    <row r="14" spans="2:229" ht="12.75">
      <c r="B14" s="184" t="s">
        <v>360</v>
      </c>
      <c r="C14" s="182">
        <v>84439</v>
      </c>
      <c r="D14" s="182">
        <v>80183.7</v>
      </c>
      <c r="E14" s="183">
        <f>183230.7-169346.2</f>
        <v>13884.5</v>
      </c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5"/>
      <c r="FF14" s="175"/>
      <c r="FG14" s="175"/>
      <c r="FH14" s="175"/>
      <c r="FI14" s="175"/>
      <c r="FJ14" s="175"/>
      <c r="FK14" s="175"/>
      <c r="FL14" s="175"/>
      <c r="FM14" s="175"/>
      <c r="FN14" s="175"/>
      <c r="FO14" s="175"/>
      <c r="FP14" s="175"/>
      <c r="FQ14" s="175"/>
      <c r="FR14" s="175"/>
      <c r="FS14" s="175"/>
      <c r="FT14" s="175"/>
      <c r="FU14" s="175"/>
      <c r="FV14" s="175"/>
      <c r="FW14" s="175"/>
      <c r="FX14" s="175"/>
      <c r="FY14" s="175"/>
      <c r="FZ14" s="175"/>
      <c r="GA14" s="175"/>
      <c r="GB14" s="175"/>
      <c r="GC14" s="175"/>
      <c r="GD14" s="175"/>
      <c r="GE14" s="175"/>
      <c r="GF14" s="175"/>
      <c r="GG14" s="175"/>
      <c r="GH14" s="175"/>
      <c r="GI14" s="175"/>
      <c r="GJ14" s="175"/>
      <c r="GK14" s="175"/>
      <c r="GL14" s="175"/>
      <c r="GM14" s="175"/>
      <c r="GN14" s="175"/>
      <c r="GO14" s="175"/>
      <c r="GP14" s="175"/>
      <c r="GQ14" s="175"/>
      <c r="GR14" s="175"/>
      <c r="GS14" s="175"/>
      <c r="GT14" s="175"/>
      <c r="GU14" s="175"/>
      <c r="GV14" s="175"/>
      <c r="GW14" s="175"/>
      <c r="GX14" s="175"/>
      <c r="GY14" s="175"/>
      <c r="GZ14" s="175"/>
      <c r="HA14" s="175"/>
      <c r="HB14" s="175"/>
      <c r="HC14" s="175"/>
      <c r="HD14" s="175"/>
      <c r="HE14" s="175"/>
      <c r="HF14" s="175"/>
      <c r="HG14" s="175"/>
      <c r="HH14" s="175"/>
      <c r="HI14" s="175"/>
      <c r="HJ14" s="175"/>
      <c r="HK14" s="175"/>
      <c r="HL14" s="175"/>
      <c r="HM14" s="175"/>
      <c r="HN14" s="175"/>
      <c r="HO14" s="175"/>
      <c r="HP14" s="175"/>
      <c r="HQ14" s="175"/>
      <c r="HR14" s="175"/>
      <c r="HS14" s="175"/>
      <c r="HT14" s="175"/>
      <c r="HU14" s="175"/>
    </row>
    <row r="15" spans="2:229" ht="19.5" customHeight="1" thickBot="1">
      <c r="B15" s="185" t="s">
        <v>361</v>
      </c>
      <c r="C15" s="186">
        <f>SUM(C11:C14)</f>
        <v>434937.1</v>
      </c>
      <c r="D15" s="186">
        <f>SUM(D11:D14)</f>
        <v>430681.8</v>
      </c>
      <c r="E15" s="187">
        <f>SUM(E11:E14)</f>
        <v>122997.59999999999</v>
      </c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5"/>
      <c r="DV15" s="175"/>
      <c r="DW15" s="175"/>
      <c r="DX15" s="175"/>
      <c r="DY15" s="175"/>
      <c r="DZ15" s="175"/>
      <c r="EA15" s="175"/>
      <c r="EB15" s="175"/>
      <c r="EC15" s="175"/>
      <c r="ED15" s="175"/>
      <c r="EE15" s="175"/>
      <c r="EF15" s="175"/>
      <c r="EG15" s="175"/>
      <c r="EH15" s="175"/>
      <c r="EI15" s="175"/>
      <c r="EJ15" s="175"/>
      <c r="EK15" s="175"/>
      <c r="EL15" s="175"/>
      <c r="EM15" s="175"/>
      <c r="EN15" s="175"/>
      <c r="EO15" s="175"/>
      <c r="EP15" s="175"/>
      <c r="EQ15" s="175"/>
      <c r="ER15" s="175"/>
      <c r="ES15" s="175"/>
      <c r="ET15" s="175"/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5"/>
      <c r="FF15" s="175"/>
      <c r="FG15" s="175"/>
      <c r="FH15" s="175"/>
      <c r="FI15" s="175"/>
      <c r="FJ15" s="175"/>
      <c r="FK15" s="175"/>
      <c r="FL15" s="175"/>
      <c r="FM15" s="175"/>
      <c r="FN15" s="175"/>
      <c r="FO15" s="175"/>
      <c r="FP15" s="175"/>
      <c r="FQ15" s="175"/>
      <c r="FR15" s="175"/>
      <c r="FS15" s="175"/>
      <c r="FT15" s="175"/>
      <c r="FU15" s="175"/>
      <c r="FV15" s="175"/>
      <c r="FW15" s="175"/>
      <c r="FX15" s="175"/>
      <c r="FY15" s="175"/>
      <c r="FZ15" s="175"/>
      <c r="GA15" s="175"/>
      <c r="GB15" s="175"/>
      <c r="GC15" s="175"/>
      <c r="GD15" s="175"/>
      <c r="GE15" s="175"/>
      <c r="GF15" s="175"/>
      <c r="GG15" s="175"/>
      <c r="GH15" s="175"/>
      <c r="GI15" s="175"/>
      <c r="GJ15" s="175"/>
      <c r="GK15" s="175"/>
      <c r="GL15" s="175"/>
      <c r="GM15" s="175"/>
      <c r="GN15" s="175"/>
      <c r="GO15" s="175"/>
      <c r="GP15" s="175"/>
      <c r="GQ15" s="175"/>
      <c r="GR15" s="175"/>
      <c r="GS15" s="175"/>
      <c r="GT15" s="175"/>
      <c r="GU15" s="175"/>
      <c r="GV15" s="175"/>
      <c r="GW15" s="175"/>
      <c r="GX15" s="175"/>
      <c r="GY15" s="175"/>
      <c r="GZ15" s="175"/>
      <c r="HA15" s="175"/>
      <c r="HB15" s="175"/>
      <c r="HC15" s="175"/>
      <c r="HD15" s="175"/>
      <c r="HE15" s="175"/>
      <c r="HF15" s="175"/>
      <c r="HG15" s="175"/>
      <c r="HH15" s="175"/>
      <c r="HI15" s="175"/>
      <c r="HJ15" s="175"/>
      <c r="HK15" s="175"/>
      <c r="HL15" s="175"/>
      <c r="HM15" s="175"/>
      <c r="HN15" s="175"/>
      <c r="HO15" s="175"/>
      <c r="HP15" s="175"/>
      <c r="HQ15" s="175"/>
      <c r="HR15" s="175"/>
      <c r="HS15" s="175"/>
      <c r="HT15" s="175"/>
      <c r="HU15" s="175"/>
    </row>
    <row r="16" spans="2:229" ht="13.5" thickTop="1">
      <c r="B16" s="188"/>
      <c r="C16" s="189"/>
      <c r="D16" s="189"/>
      <c r="E16" s="190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  <c r="FG16" s="175"/>
      <c r="FH16" s="175"/>
      <c r="FI16" s="175"/>
      <c r="FJ16" s="175"/>
      <c r="FK16" s="175"/>
      <c r="FL16" s="175"/>
      <c r="FM16" s="175"/>
      <c r="FN16" s="175"/>
      <c r="FO16" s="175"/>
      <c r="FP16" s="175"/>
      <c r="FQ16" s="175"/>
      <c r="FR16" s="175"/>
      <c r="FS16" s="175"/>
      <c r="FT16" s="175"/>
      <c r="FU16" s="175"/>
      <c r="FV16" s="175"/>
      <c r="FW16" s="175"/>
      <c r="FX16" s="175"/>
      <c r="FY16" s="175"/>
      <c r="FZ16" s="175"/>
      <c r="GA16" s="175"/>
      <c r="GB16" s="175"/>
      <c r="GC16" s="175"/>
      <c r="GD16" s="175"/>
      <c r="GE16" s="175"/>
      <c r="GF16" s="175"/>
      <c r="GG16" s="175"/>
      <c r="GH16" s="175"/>
      <c r="GI16" s="175"/>
      <c r="GJ16" s="175"/>
      <c r="GK16" s="175"/>
      <c r="GL16" s="175"/>
      <c r="GM16" s="175"/>
      <c r="GN16" s="175"/>
      <c r="GO16" s="175"/>
      <c r="GP16" s="175"/>
      <c r="GQ16" s="175"/>
      <c r="GR16" s="175"/>
      <c r="GS16" s="175"/>
      <c r="GT16" s="175"/>
      <c r="GU16" s="175"/>
      <c r="GV16" s="175"/>
      <c r="GW16" s="175"/>
      <c r="GX16" s="175"/>
      <c r="GY16" s="175"/>
      <c r="GZ16" s="175"/>
      <c r="HA16" s="175"/>
      <c r="HB16" s="175"/>
      <c r="HC16" s="175"/>
      <c r="HD16" s="175"/>
      <c r="HE16" s="175"/>
      <c r="HF16" s="175"/>
      <c r="HG16" s="175"/>
      <c r="HH16" s="175"/>
      <c r="HI16" s="175"/>
      <c r="HJ16" s="175"/>
      <c r="HK16" s="175"/>
      <c r="HL16" s="175"/>
      <c r="HM16" s="175"/>
      <c r="HN16" s="175"/>
      <c r="HO16" s="175"/>
      <c r="HP16" s="175"/>
      <c r="HQ16" s="175"/>
      <c r="HR16" s="175"/>
      <c r="HS16" s="175"/>
      <c r="HT16" s="175"/>
      <c r="HU16" s="175"/>
    </row>
    <row r="17" spans="1:229" ht="12.75">
      <c r="A17" s="175"/>
      <c r="B17" s="181" t="s">
        <v>362</v>
      </c>
      <c r="C17" s="182">
        <v>355833.5</v>
      </c>
      <c r="D17" s="182">
        <v>363360.1</v>
      </c>
      <c r="E17" s="183">
        <f>263529.3-169346.2</f>
        <v>94183.09999999998</v>
      </c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5"/>
      <c r="EG17" s="175"/>
      <c r="EH17" s="175"/>
      <c r="EI17" s="175"/>
      <c r="EJ17" s="175"/>
      <c r="EK17" s="175"/>
      <c r="EL17" s="175"/>
      <c r="EM17" s="175"/>
      <c r="EN17" s="175"/>
      <c r="EO17" s="175"/>
      <c r="EP17" s="175"/>
      <c r="EQ17" s="175"/>
      <c r="ER17" s="175"/>
      <c r="ES17" s="175"/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5"/>
      <c r="FF17" s="175"/>
      <c r="FG17" s="175"/>
      <c r="FH17" s="175"/>
      <c r="FI17" s="175"/>
      <c r="FJ17" s="175"/>
      <c r="FK17" s="175"/>
      <c r="FL17" s="175"/>
      <c r="FM17" s="175"/>
      <c r="FN17" s="175"/>
      <c r="FO17" s="175"/>
      <c r="FP17" s="175"/>
      <c r="FQ17" s="175"/>
      <c r="FR17" s="175"/>
      <c r="FS17" s="175"/>
      <c r="FT17" s="175"/>
      <c r="FU17" s="175"/>
      <c r="FV17" s="175"/>
      <c r="FW17" s="175"/>
      <c r="FX17" s="175"/>
      <c r="FY17" s="175"/>
      <c r="FZ17" s="175"/>
      <c r="GA17" s="175"/>
      <c r="GB17" s="175"/>
      <c r="GC17" s="175"/>
      <c r="GD17" s="175"/>
      <c r="GE17" s="175"/>
      <c r="GF17" s="175"/>
      <c r="GG17" s="175"/>
      <c r="GH17" s="175"/>
      <c r="GI17" s="175"/>
      <c r="GJ17" s="175"/>
      <c r="GK17" s="175"/>
      <c r="GL17" s="175"/>
      <c r="GM17" s="175"/>
      <c r="GN17" s="175"/>
      <c r="GO17" s="175"/>
      <c r="GP17" s="175"/>
      <c r="GQ17" s="175"/>
      <c r="GR17" s="175"/>
      <c r="GS17" s="175"/>
      <c r="GT17" s="175"/>
      <c r="GU17" s="175"/>
      <c r="GV17" s="175"/>
      <c r="GW17" s="175"/>
      <c r="GX17" s="175"/>
      <c r="GY17" s="175"/>
      <c r="GZ17" s="175"/>
      <c r="HA17" s="175"/>
      <c r="HB17" s="175"/>
      <c r="HC17" s="175"/>
      <c r="HD17" s="175"/>
      <c r="HE17" s="175"/>
      <c r="HF17" s="175"/>
      <c r="HG17" s="175"/>
      <c r="HH17" s="175"/>
      <c r="HI17" s="175"/>
      <c r="HJ17" s="175"/>
      <c r="HK17" s="175"/>
      <c r="HL17" s="175"/>
      <c r="HM17" s="175"/>
      <c r="HN17" s="175"/>
      <c r="HO17" s="175"/>
      <c r="HP17" s="175"/>
      <c r="HQ17" s="175"/>
      <c r="HR17" s="175"/>
      <c r="HS17" s="175"/>
      <c r="HT17" s="175"/>
      <c r="HU17" s="175"/>
    </row>
    <row r="18" spans="1:251" s="191" customFormat="1" ht="12.75">
      <c r="A18" s="175"/>
      <c r="B18" s="184" t="s">
        <v>363</v>
      </c>
      <c r="C18" s="182">
        <v>136705</v>
      </c>
      <c r="D18" s="182">
        <v>138620.2</v>
      </c>
      <c r="E18" s="183">
        <v>1832.1</v>
      </c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5"/>
      <c r="FG18" s="175"/>
      <c r="FH18" s="175"/>
      <c r="FI18" s="175"/>
      <c r="FJ18" s="175"/>
      <c r="FK18" s="175"/>
      <c r="FL18" s="175"/>
      <c r="FM18" s="175"/>
      <c r="FN18" s="175"/>
      <c r="FO18" s="175"/>
      <c r="FP18" s="175"/>
      <c r="FQ18" s="175"/>
      <c r="FR18" s="175"/>
      <c r="FS18" s="175"/>
      <c r="FT18" s="175"/>
      <c r="FU18" s="175"/>
      <c r="FV18" s="175"/>
      <c r="FW18" s="175"/>
      <c r="FX18" s="175"/>
      <c r="FY18" s="175"/>
      <c r="FZ18" s="175"/>
      <c r="GA18" s="175"/>
      <c r="GB18" s="175"/>
      <c r="GC18" s="175"/>
      <c r="GD18" s="175"/>
      <c r="GE18" s="175"/>
      <c r="GF18" s="175"/>
      <c r="GG18" s="175"/>
      <c r="GH18" s="175"/>
      <c r="GI18" s="175"/>
      <c r="GJ18" s="175"/>
      <c r="GK18" s="175"/>
      <c r="GL18" s="175"/>
      <c r="GM18" s="175"/>
      <c r="GN18" s="175"/>
      <c r="GO18" s="175"/>
      <c r="GP18" s="175"/>
      <c r="GQ18" s="175"/>
      <c r="GR18" s="175"/>
      <c r="GS18" s="175"/>
      <c r="GT18" s="175"/>
      <c r="GU18" s="175"/>
      <c r="GV18" s="175"/>
      <c r="GW18" s="175"/>
      <c r="GX18" s="175"/>
      <c r="GY18" s="175"/>
      <c r="GZ18" s="175"/>
      <c r="HA18" s="175"/>
      <c r="HB18" s="175"/>
      <c r="HC18" s="175"/>
      <c r="HD18" s="175"/>
      <c r="HE18" s="175"/>
      <c r="HF18" s="175"/>
      <c r="HG18" s="175"/>
      <c r="HH18" s="175"/>
      <c r="HI18" s="175"/>
      <c r="HJ18" s="175"/>
      <c r="HK18" s="175"/>
      <c r="HL18" s="175"/>
      <c r="HM18" s="175"/>
      <c r="HN18" s="175"/>
      <c r="HO18" s="175"/>
      <c r="HP18" s="175"/>
      <c r="HQ18" s="175"/>
      <c r="HR18" s="175"/>
      <c r="HS18" s="175"/>
      <c r="HT18" s="175"/>
      <c r="HU18" s="175"/>
      <c r="HV18" s="175"/>
      <c r="HW18" s="175"/>
      <c r="HX18" s="175"/>
      <c r="HY18" s="175"/>
      <c r="HZ18" s="175"/>
      <c r="IA18" s="175"/>
      <c r="IB18" s="175"/>
      <c r="IC18" s="175"/>
      <c r="ID18" s="175"/>
      <c r="IE18" s="175"/>
      <c r="IF18" s="175"/>
      <c r="IG18" s="175"/>
      <c r="IH18" s="175"/>
      <c r="II18" s="175"/>
      <c r="IJ18" s="175"/>
      <c r="IK18" s="175"/>
      <c r="IL18" s="175"/>
      <c r="IM18" s="175"/>
      <c r="IN18" s="175"/>
      <c r="IO18" s="175"/>
      <c r="IP18" s="175"/>
      <c r="IQ18" s="175"/>
    </row>
    <row r="19" spans="1:229" ht="19.5" customHeight="1" thickBot="1">
      <c r="A19" s="175"/>
      <c r="B19" s="185" t="s">
        <v>364</v>
      </c>
      <c r="C19" s="186">
        <f>SUM(C17:C18)</f>
        <v>492538.5</v>
      </c>
      <c r="D19" s="186">
        <f>SUM(D17:D18)</f>
        <v>501980.3</v>
      </c>
      <c r="E19" s="187">
        <f>SUM(E17:E18)</f>
        <v>96015.19999999998</v>
      </c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5"/>
      <c r="ES19" s="175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5"/>
      <c r="FF19" s="175"/>
      <c r="FG19" s="175"/>
      <c r="FH19" s="175"/>
      <c r="FI19" s="175"/>
      <c r="FJ19" s="175"/>
      <c r="FK19" s="175"/>
      <c r="FL19" s="175"/>
      <c r="FM19" s="175"/>
      <c r="FN19" s="175"/>
      <c r="FO19" s="175"/>
      <c r="FP19" s="175"/>
      <c r="FQ19" s="175"/>
      <c r="FR19" s="175"/>
      <c r="FS19" s="175"/>
      <c r="FT19" s="175"/>
      <c r="FU19" s="175"/>
      <c r="FV19" s="175"/>
      <c r="FW19" s="175"/>
      <c r="FX19" s="175"/>
      <c r="FY19" s="175"/>
      <c r="FZ19" s="175"/>
      <c r="GA19" s="175"/>
      <c r="GB19" s="175"/>
      <c r="GC19" s="175"/>
      <c r="GD19" s="175"/>
      <c r="GE19" s="175"/>
      <c r="GF19" s="175"/>
      <c r="GG19" s="175"/>
      <c r="GH19" s="175"/>
      <c r="GI19" s="175"/>
      <c r="GJ19" s="175"/>
      <c r="GK19" s="175"/>
      <c r="GL19" s="175"/>
      <c r="GM19" s="175"/>
      <c r="GN19" s="175"/>
      <c r="GO19" s="175"/>
      <c r="GP19" s="175"/>
      <c r="GQ19" s="175"/>
      <c r="GR19" s="175"/>
      <c r="GS19" s="175"/>
      <c r="GT19" s="175"/>
      <c r="GU19" s="175"/>
      <c r="GV19" s="175"/>
      <c r="GW19" s="175"/>
      <c r="GX19" s="175"/>
      <c r="GY19" s="175"/>
      <c r="GZ19" s="175"/>
      <c r="HA19" s="175"/>
      <c r="HB19" s="175"/>
      <c r="HC19" s="175"/>
      <c r="HD19" s="175"/>
      <c r="HE19" s="175"/>
      <c r="HF19" s="175"/>
      <c r="HG19" s="175"/>
      <c r="HH19" s="175"/>
      <c r="HI19" s="175"/>
      <c r="HJ19" s="175"/>
      <c r="HK19" s="175"/>
      <c r="HL19" s="175"/>
      <c r="HM19" s="175"/>
      <c r="HN19" s="175"/>
      <c r="HO19" s="175"/>
      <c r="HP19" s="175"/>
      <c r="HQ19" s="175"/>
      <c r="HR19" s="175"/>
      <c r="HS19" s="175"/>
      <c r="HT19" s="175"/>
      <c r="HU19" s="175"/>
    </row>
    <row r="20" spans="2:229" ht="13.5" thickTop="1">
      <c r="B20" s="192"/>
      <c r="C20" s="193"/>
      <c r="D20" s="193"/>
      <c r="E20" s="194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175"/>
      <c r="EP20" s="175"/>
      <c r="EQ20" s="175"/>
      <c r="ER20" s="175"/>
      <c r="ES20" s="175"/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5"/>
      <c r="FF20" s="175"/>
      <c r="FG20" s="175"/>
      <c r="FH20" s="175"/>
      <c r="FI20" s="175"/>
      <c r="FJ20" s="175"/>
      <c r="FK20" s="175"/>
      <c r="FL20" s="175"/>
      <c r="FM20" s="175"/>
      <c r="FN20" s="175"/>
      <c r="FO20" s="175"/>
      <c r="FP20" s="175"/>
      <c r="FQ20" s="175"/>
      <c r="FR20" s="175"/>
      <c r="FS20" s="175"/>
      <c r="FT20" s="175"/>
      <c r="FU20" s="175"/>
      <c r="FV20" s="175"/>
      <c r="FW20" s="175"/>
      <c r="FX20" s="175"/>
      <c r="FY20" s="175"/>
      <c r="FZ20" s="175"/>
      <c r="GA20" s="175"/>
      <c r="GB20" s="175"/>
      <c r="GC20" s="175"/>
      <c r="GD20" s="175"/>
      <c r="GE20" s="175"/>
      <c r="GF20" s="175"/>
      <c r="GG20" s="175"/>
      <c r="GH20" s="175"/>
      <c r="GI20" s="175"/>
      <c r="GJ20" s="175"/>
      <c r="GK20" s="175"/>
      <c r="GL20" s="175"/>
      <c r="GM20" s="175"/>
      <c r="GN20" s="175"/>
      <c r="GO20" s="175"/>
      <c r="GP20" s="175"/>
      <c r="GQ20" s="175"/>
      <c r="GR20" s="175"/>
      <c r="GS20" s="175"/>
      <c r="GT20" s="175"/>
      <c r="GU20" s="175"/>
      <c r="GV20" s="175"/>
      <c r="GW20" s="175"/>
      <c r="GX20" s="175"/>
      <c r="GY20" s="175"/>
      <c r="GZ20" s="175"/>
      <c r="HA20" s="175"/>
      <c r="HB20" s="175"/>
      <c r="HC20" s="175"/>
      <c r="HD20" s="175"/>
      <c r="HE20" s="175"/>
      <c r="HF20" s="175"/>
      <c r="HG20" s="175"/>
      <c r="HH20" s="175"/>
      <c r="HI20" s="175"/>
      <c r="HJ20" s="175"/>
      <c r="HK20" s="175"/>
      <c r="HL20" s="175"/>
      <c r="HM20" s="175"/>
      <c r="HN20" s="175"/>
      <c r="HO20" s="175"/>
      <c r="HP20" s="175"/>
      <c r="HQ20" s="175"/>
      <c r="HR20" s="175"/>
      <c r="HS20" s="175"/>
      <c r="HT20" s="175"/>
      <c r="HU20" s="175"/>
    </row>
    <row r="21" spans="2:229" ht="12.75">
      <c r="B21" s="195" t="s">
        <v>365</v>
      </c>
      <c r="C21" s="196"/>
      <c r="D21" s="196"/>
      <c r="E21" s="197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5"/>
      <c r="DV21" s="175"/>
      <c r="DW21" s="175"/>
      <c r="DX21" s="175"/>
      <c r="DY21" s="175"/>
      <c r="DZ21" s="175"/>
      <c r="EA21" s="175"/>
      <c r="EB21" s="175"/>
      <c r="EC21" s="175"/>
      <c r="ED21" s="175"/>
      <c r="EE21" s="175"/>
      <c r="EF21" s="175"/>
      <c r="EG21" s="175"/>
      <c r="EH21" s="175"/>
      <c r="EI21" s="175"/>
      <c r="EJ21" s="175"/>
      <c r="EK21" s="175"/>
      <c r="EL21" s="175"/>
      <c r="EM21" s="175"/>
      <c r="EN21" s="175"/>
      <c r="EO21" s="175"/>
      <c r="EP21" s="175"/>
      <c r="EQ21" s="175"/>
      <c r="ER21" s="175"/>
      <c r="ES21" s="175"/>
      <c r="ET21" s="175"/>
      <c r="EU21" s="175"/>
      <c r="EV21" s="175"/>
      <c r="EW21" s="175"/>
      <c r="EX21" s="175"/>
      <c r="EY21" s="175"/>
      <c r="EZ21" s="175"/>
      <c r="FA21" s="175"/>
      <c r="FB21" s="175"/>
      <c r="FC21" s="175"/>
      <c r="FD21" s="175"/>
      <c r="FE21" s="175"/>
      <c r="FF21" s="175"/>
      <c r="FG21" s="175"/>
      <c r="FH21" s="175"/>
      <c r="FI21" s="175"/>
      <c r="FJ21" s="175"/>
      <c r="FK21" s="175"/>
      <c r="FL21" s="175"/>
      <c r="FM21" s="175"/>
      <c r="FN21" s="175"/>
      <c r="FO21" s="175"/>
      <c r="FP21" s="175"/>
      <c r="FQ21" s="175"/>
      <c r="FR21" s="175"/>
      <c r="FS21" s="175"/>
      <c r="FT21" s="175"/>
      <c r="FU21" s="175"/>
      <c r="FV21" s="175"/>
      <c r="FW21" s="175"/>
      <c r="FX21" s="175"/>
      <c r="FY21" s="175"/>
      <c r="FZ21" s="175"/>
      <c r="GA21" s="175"/>
      <c r="GB21" s="175"/>
      <c r="GC21" s="175"/>
      <c r="GD21" s="175"/>
      <c r="GE21" s="175"/>
      <c r="GF21" s="175"/>
      <c r="GG21" s="175"/>
      <c r="GH21" s="175"/>
      <c r="GI21" s="175"/>
      <c r="GJ21" s="175"/>
      <c r="GK21" s="175"/>
      <c r="GL21" s="175"/>
      <c r="GM21" s="175"/>
      <c r="GN21" s="175"/>
      <c r="GO21" s="175"/>
      <c r="GP21" s="175"/>
      <c r="GQ21" s="175"/>
      <c r="GR21" s="175"/>
      <c r="GS21" s="175"/>
      <c r="GT21" s="175"/>
      <c r="GU21" s="175"/>
      <c r="GV21" s="175"/>
      <c r="GW21" s="175"/>
      <c r="GX21" s="175"/>
      <c r="GY21" s="175"/>
      <c r="GZ21" s="175"/>
      <c r="HA21" s="175"/>
      <c r="HB21" s="175"/>
      <c r="HC21" s="175"/>
      <c r="HD21" s="175"/>
      <c r="HE21" s="175"/>
      <c r="HF21" s="175"/>
      <c r="HG21" s="175"/>
      <c r="HH21" s="175"/>
      <c r="HI21" s="175"/>
      <c r="HJ21" s="175"/>
      <c r="HK21" s="175"/>
      <c r="HL21" s="175"/>
      <c r="HM21" s="175"/>
      <c r="HN21" s="175"/>
      <c r="HO21" s="175"/>
      <c r="HP21" s="175"/>
      <c r="HQ21" s="175"/>
      <c r="HR21" s="175"/>
      <c r="HS21" s="175"/>
      <c r="HT21" s="175"/>
      <c r="HU21" s="175"/>
    </row>
    <row r="22" spans="2:9" ht="12.75">
      <c r="B22" s="195" t="s">
        <v>366</v>
      </c>
      <c r="C22" s="198"/>
      <c r="D22" s="198"/>
      <c r="E22" s="199">
        <v>26982.4</v>
      </c>
      <c r="I22" t="s">
        <v>367</v>
      </c>
    </row>
    <row r="23" spans="2:5" ht="15" customHeight="1" thickBot="1">
      <c r="B23" s="200" t="s">
        <v>368</v>
      </c>
      <c r="C23" s="201">
        <v>57601.4</v>
      </c>
      <c r="D23" s="201">
        <v>71298.5</v>
      </c>
      <c r="E23" s="202"/>
    </row>
    <row r="26" ht="12.75">
      <c r="B26" s="203" t="s">
        <v>369</v>
      </c>
    </row>
    <row r="27" spans="2:5" ht="12.75">
      <c r="B27" s="203" t="s">
        <v>370</v>
      </c>
      <c r="C27" s="203"/>
      <c r="D27" s="203"/>
      <c r="E27" s="203"/>
    </row>
    <row r="28" spans="2:5" ht="15">
      <c r="B28" s="203"/>
      <c r="C28" s="204"/>
      <c r="D28" s="204"/>
      <c r="E28" s="204"/>
    </row>
    <row r="29" spans="2:5" ht="15">
      <c r="B29" s="203"/>
      <c r="C29" s="205"/>
      <c r="D29" s="205"/>
      <c r="E29" s="205"/>
    </row>
    <row r="30" ht="12.75">
      <c r="B30" s="203"/>
    </row>
    <row r="31" spans="2:5" ht="12.75">
      <c r="B31" s="203"/>
      <c r="C31" s="203"/>
      <c r="D31" s="203"/>
      <c r="E31" s="203"/>
    </row>
    <row r="32" spans="2:5" ht="15">
      <c r="B32" s="203"/>
      <c r="C32" s="204"/>
      <c r="D32" s="204"/>
      <c r="E32" s="204"/>
    </row>
    <row r="33" spans="2:5" ht="15">
      <c r="B33" s="203"/>
      <c r="C33" s="205"/>
      <c r="D33" s="205"/>
      <c r="E33" s="205"/>
    </row>
    <row r="34" spans="2:5" ht="15">
      <c r="B34" s="203"/>
      <c r="C34" s="205"/>
      <c r="D34" s="205"/>
      <c r="E34" s="205"/>
    </row>
    <row r="35" spans="2:5" ht="15">
      <c r="B35" s="203"/>
      <c r="C35" s="205"/>
      <c r="D35" s="205"/>
      <c r="E35" s="205"/>
    </row>
    <row r="36" spans="2:5" ht="15">
      <c r="B36" s="203"/>
      <c r="C36" s="205"/>
      <c r="D36" s="205"/>
      <c r="E36" s="205"/>
    </row>
    <row r="47" ht="12.75">
      <c r="B47" s="203"/>
    </row>
    <row r="48" spans="2:5" ht="12.75">
      <c r="B48" s="203"/>
      <c r="C48" s="203"/>
      <c r="D48" s="203"/>
      <c r="E48" s="203"/>
    </row>
    <row r="49" spans="2:5" ht="15">
      <c r="B49" s="203"/>
      <c r="C49" s="204"/>
      <c r="D49" s="204"/>
      <c r="E49" s="204"/>
    </row>
    <row r="50" spans="2:5" ht="15">
      <c r="B50" s="203"/>
      <c r="C50" s="205"/>
      <c r="D50" s="205"/>
      <c r="E50" s="205"/>
    </row>
    <row r="51" spans="2:5" ht="15">
      <c r="B51" s="203"/>
      <c r="C51" s="205"/>
      <c r="D51" s="205"/>
      <c r="E51" s="205"/>
    </row>
  </sheetData>
  <sheetProtection/>
  <mergeCells count="2">
    <mergeCell ref="A6:E6"/>
    <mergeCell ref="B9:B10"/>
  </mergeCells>
  <printOptions/>
  <pageMargins left="0.67" right="0.36" top="0.984251969" bottom="0.72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8"/>
  <sheetViews>
    <sheetView tabSelected="1" zoomScale="80" zoomScaleNormal="80" zoomScalePageLayoutView="0" workbookViewId="0" topLeftCell="A1">
      <selection activeCell="H279" sqref="H279"/>
    </sheetView>
  </sheetViews>
  <sheetFormatPr defaultColWidth="9.140625" defaultRowHeight="12.75"/>
  <cols>
    <col min="1" max="1" width="7.57421875" style="4" customWidth="1"/>
    <col min="2" max="3" width="10.28125" style="4" customWidth="1"/>
    <col min="4" max="4" width="76.8515625" style="4" customWidth="1"/>
    <col min="5" max="7" width="16.7109375" style="93" customWidth="1"/>
    <col min="8" max="8" width="11.421875" style="93" customWidth="1"/>
    <col min="9" max="9" width="9.140625" style="4" customWidth="1"/>
    <col min="10" max="10" width="24.8515625" style="4" customWidth="1"/>
    <col min="11" max="16384" width="9.140625" style="4" customWidth="1"/>
  </cols>
  <sheetData>
    <row r="1" spans="1:8" ht="21.75" customHeight="1">
      <c r="A1" s="268" t="s">
        <v>0</v>
      </c>
      <c r="B1" s="269"/>
      <c r="C1" s="269"/>
      <c r="D1" s="1"/>
      <c r="E1" s="2"/>
      <c r="F1" s="2"/>
      <c r="G1" s="3"/>
      <c r="H1" s="3"/>
    </row>
    <row r="2" spans="1:8" ht="12.75" customHeight="1">
      <c r="A2" s="5"/>
      <c r="B2" s="6"/>
      <c r="C2" s="5"/>
      <c r="D2" s="7"/>
      <c r="E2" s="2"/>
      <c r="F2" s="2"/>
      <c r="G2" s="2"/>
      <c r="H2" s="2"/>
    </row>
    <row r="3" spans="1:8" s="6" customFormat="1" ht="24" customHeight="1">
      <c r="A3" s="270" t="s">
        <v>416</v>
      </c>
      <c r="B3" s="270"/>
      <c r="C3" s="270"/>
      <c r="D3" s="271"/>
      <c r="E3" s="271"/>
      <c r="F3" s="210"/>
      <c r="G3" s="210"/>
      <c r="H3" s="210"/>
    </row>
    <row r="4" spans="1:8" s="6" customFormat="1" ht="15" customHeight="1" thickBot="1">
      <c r="A4" s="8"/>
      <c r="B4" s="8"/>
      <c r="C4" s="8"/>
      <c r="D4" s="8"/>
      <c r="E4" s="9"/>
      <c r="F4" s="9"/>
      <c r="G4" s="209" t="s">
        <v>213</v>
      </c>
      <c r="H4" s="9"/>
    </row>
    <row r="5" spans="1:8" ht="15.75">
      <c r="A5" s="211" t="s">
        <v>1</v>
      </c>
      <c r="B5" s="211" t="s">
        <v>2</v>
      </c>
      <c r="C5" s="211" t="s">
        <v>3</v>
      </c>
      <c r="D5" s="212" t="s">
        <v>4</v>
      </c>
      <c r="E5" s="213" t="s">
        <v>5</v>
      </c>
      <c r="F5" s="213" t="s">
        <v>5</v>
      </c>
      <c r="G5" s="213" t="s">
        <v>6</v>
      </c>
      <c r="H5" s="213" t="s">
        <v>7</v>
      </c>
    </row>
    <row r="6" spans="1:8" ht="15.75" customHeight="1" thickBot="1">
      <c r="A6" s="214"/>
      <c r="B6" s="214"/>
      <c r="C6" s="214"/>
      <c r="D6" s="215"/>
      <c r="E6" s="216" t="s">
        <v>8</v>
      </c>
      <c r="F6" s="216" t="s">
        <v>9</v>
      </c>
      <c r="G6" s="217" t="s">
        <v>417</v>
      </c>
      <c r="H6" s="216" t="s">
        <v>10</v>
      </c>
    </row>
    <row r="7" spans="1:8" ht="16.5" customHeight="1" thickTop="1">
      <c r="A7" s="10">
        <v>10</v>
      </c>
      <c r="B7" s="10"/>
      <c r="C7" s="10"/>
      <c r="D7" s="11" t="s">
        <v>11</v>
      </c>
      <c r="E7" s="12"/>
      <c r="F7" s="12"/>
      <c r="G7" s="12"/>
      <c r="H7" s="12"/>
    </row>
    <row r="8" spans="1:8" ht="15" customHeight="1">
      <c r="A8" s="10"/>
      <c r="B8" s="10"/>
      <c r="C8" s="10"/>
      <c r="D8" s="11"/>
      <c r="E8" s="12"/>
      <c r="F8" s="12"/>
      <c r="G8" s="12"/>
      <c r="H8" s="12"/>
    </row>
    <row r="9" spans="1:8" ht="15" customHeight="1" hidden="1">
      <c r="A9" s="13"/>
      <c r="B9" s="13"/>
      <c r="C9" s="13">
        <v>1344</v>
      </c>
      <c r="D9" s="13" t="s">
        <v>12</v>
      </c>
      <c r="E9" s="14">
        <v>0</v>
      </c>
      <c r="F9" s="14">
        <v>0</v>
      </c>
      <c r="G9" s="14"/>
      <c r="H9" s="14" t="e">
        <f>(#REF!/F9)*100</f>
        <v>#REF!</v>
      </c>
    </row>
    <row r="10" spans="1:9" ht="15">
      <c r="A10" s="13"/>
      <c r="B10" s="13"/>
      <c r="C10" s="13">
        <v>1361</v>
      </c>
      <c r="D10" s="13" t="s">
        <v>13</v>
      </c>
      <c r="E10" s="14">
        <v>5</v>
      </c>
      <c r="F10" s="14">
        <v>5</v>
      </c>
      <c r="G10" s="14">
        <v>5</v>
      </c>
      <c r="H10" s="219">
        <f>(G10/F10)*100</f>
        <v>100</v>
      </c>
      <c r="I10" s="93"/>
    </row>
    <row r="11" spans="1:8" ht="15" hidden="1">
      <c r="A11" s="15">
        <v>34053</v>
      </c>
      <c r="B11" s="15"/>
      <c r="C11" s="15">
        <v>4116</v>
      </c>
      <c r="D11" s="13" t="s">
        <v>371</v>
      </c>
      <c r="E11" s="16"/>
      <c r="F11" s="16"/>
      <c r="G11" s="16"/>
      <c r="H11" s="219" t="e">
        <f>(#REF!/F11)*100</f>
        <v>#REF!</v>
      </c>
    </row>
    <row r="12" spans="1:8" ht="15" hidden="1">
      <c r="A12" s="15">
        <v>34070</v>
      </c>
      <c r="B12" s="15"/>
      <c r="C12" s="15">
        <v>4116</v>
      </c>
      <c r="D12" s="13" t="s">
        <v>372</v>
      </c>
      <c r="E12" s="16"/>
      <c r="F12" s="16"/>
      <c r="G12" s="16"/>
      <c r="H12" s="219" t="e">
        <f>(#REF!/F12)*100</f>
        <v>#REF!</v>
      </c>
    </row>
    <row r="13" spans="1:8" ht="15">
      <c r="A13" s="15">
        <v>33123</v>
      </c>
      <c r="B13" s="15"/>
      <c r="C13" s="15">
        <v>4116</v>
      </c>
      <c r="D13" s="13" t="s">
        <v>379</v>
      </c>
      <c r="E13" s="14">
        <v>0</v>
      </c>
      <c r="F13" s="14">
        <v>1322.6</v>
      </c>
      <c r="G13" s="14">
        <v>1322.5</v>
      </c>
      <c r="H13" s="219">
        <f aca="true" t="shared" si="0" ref="H13:H57">(G13/F13)*100</f>
        <v>99.99243913503706</v>
      </c>
    </row>
    <row r="14" spans="1:8" ht="15" hidden="1">
      <c r="A14" s="15"/>
      <c r="B14" s="15"/>
      <c r="C14" s="15">
        <v>4121</v>
      </c>
      <c r="D14" s="15" t="s">
        <v>14</v>
      </c>
      <c r="E14" s="16"/>
      <c r="F14" s="16"/>
      <c r="G14" s="14"/>
      <c r="H14" s="219" t="e">
        <f t="shared" si="0"/>
        <v>#DIV/0!</v>
      </c>
    </row>
    <row r="15" spans="1:9" ht="15" hidden="1">
      <c r="A15" s="15">
        <v>331</v>
      </c>
      <c r="B15" s="15"/>
      <c r="C15" s="15">
        <v>4122</v>
      </c>
      <c r="D15" s="15" t="s">
        <v>408</v>
      </c>
      <c r="E15" s="17"/>
      <c r="F15" s="17"/>
      <c r="G15" s="16"/>
      <c r="H15" s="219" t="e">
        <f t="shared" si="0"/>
        <v>#DIV/0!</v>
      </c>
      <c r="I15" s="93"/>
    </row>
    <row r="16" spans="1:8" ht="15" hidden="1">
      <c r="A16" s="15">
        <v>214</v>
      </c>
      <c r="B16" s="15"/>
      <c r="C16" s="15">
        <v>4122</v>
      </c>
      <c r="D16" s="15" t="s">
        <v>409</v>
      </c>
      <c r="E16" s="17"/>
      <c r="F16" s="17"/>
      <c r="G16" s="16"/>
      <c r="H16" s="219" t="e">
        <f t="shared" si="0"/>
        <v>#DIV/0!</v>
      </c>
    </row>
    <row r="17" spans="1:8" ht="15" hidden="1">
      <c r="A17" s="15">
        <v>339</v>
      </c>
      <c r="B17" s="15"/>
      <c r="C17" s="15">
        <v>4122</v>
      </c>
      <c r="D17" s="15" t="s">
        <v>412</v>
      </c>
      <c r="E17" s="17"/>
      <c r="F17" s="17"/>
      <c r="G17" s="16"/>
      <c r="H17" s="219" t="e">
        <f t="shared" si="0"/>
        <v>#DIV/0!</v>
      </c>
    </row>
    <row r="18" spans="1:8" ht="15" hidden="1">
      <c r="A18" s="15">
        <v>33030</v>
      </c>
      <c r="B18" s="15"/>
      <c r="C18" s="15">
        <v>4122</v>
      </c>
      <c r="D18" s="15" t="s">
        <v>410</v>
      </c>
      <c r="E18" s="17"/>
      <c r="F18" s="17"/>
      <c r="G18" s="16"/>
      <c r="H18" s="219" t="e">
        <f t="shared" si="0"/>
        <v>#DIV/0!</v>
      </c>
    </row>
    <row r="19" spans="1:8" ht="15" hidden="1">
      <c r="A19" s="15">
        <v>33926</v>
      </c>
      <c r="B19" s="15"/>
      <c r="C19" s="15">
        <v>4222</v>
      </c>
      <c r="D19" s="15" t="s">
        <v>411</v>
      </c>
      <c r="E19" s="17"/>
      <c r="F19" s="17"/>
      <c r="G19" s="16"/>
      <c r="H19" s="219" t="e">
        <f t="shared" si="0"/>
        <v>#DIV/0!</v>
      </c>
    </row>
    <row r="20" spans="1:8" ht="15">
      <c r="A20" s="15"/>
      <c r="B20" s="15">
        <v>2143</v>
      </c>
      <c r="C20" s="15">
        <v>2111</v>
      </c>
      <c r="D20" s="15" t="s">
        <v>15</v>
      </c>
      <c r="E20" s="16">
        <v>400</v>
      </c>
      <c r="F20" s="16">
        <v>400</v>
      </c>
      <c r="G20" s="16">
        <v>44.1</v>
      </c>
      <c r="H20" s="219">
        <f t="shared" si="0"/>
        <v>11.025</v>
      </c>
    </row>
    <row r="21" spans="1:8" ht="15">
      <c r="A21" s="15"/>
      <c r="B21" s="15">
        <v>2143</v>
      </c>
      <c r="C21" s="15">
        <v>2112</v>
      </c>
      <c r="D21" s="15" t="s">
        <v>16</v>
      </c>
      <c r="E21" s="16">
        <v>200</v>
      </c>
      <c r="F21" s="16">
        <v>200</v>
      </c>
      <c r="G21" s="16">
        <v>33</v>
      </c>
      <c r="H21" s="219">
        <f t="shared" si="0"/>
        <v>16.5</v>
      </c>
    </row>
    <row r="22" spans="1:8" ht="15">
      <c r="A22" s="15"/>
      <c r="B22" s="15">
        <v>2143</v>
      </c>
      <c r="C22" s="15">
        <v>2212</v>
      </c>
      <c r="D22" s="15" t="s">
        <v>17</v>
      </c>
      <c r="E22" s="16">
        <v>120</v>
      </c>
      <c r="F22" s="16">
        <v>120</v>
      </c>
      <c r="G22" s="16">
        <v>30</v>
      </c>
      <c r="H22" s="219">
        <f t="shared" si="0"/>
        <v>25</v>
      </c>
    </row>
    <row r="23" spans="1:8" ht="15" hidden="1">
      <c r="A23" s="15"/>
      <c r="B23" s="15">
        <v>2143</v>
      </c>
      <c r="C23" s="15">
        <v>2324</v>
      </c>
      <c r="D23" s="15" t="s">
        <v>18</v>
      </c>
      <c r="E23" s="16">
        <v>0</v>
      </c>
      <c r="F23" s="16">
        <v>0</v>
      </c>
      <c r="G23" s="16"/>
      <c r="H23" s="219" t="e">
        <f t="shared" si="0"/>
        <v>#DIV/0!</v>
      </c>
    </row>
    <row r="24" spans="1:8" ht="15" hidden="1">
      <c r="A24" s="15"/>
      <c r="B24" s="15">
        <v>2143</v>
      </c>
      <c r="C24" s="15">
        <v>2329</v>
      </c>
      <c r="D24" s="15" t="s">
        <v>19</v>
      </c>
      <c r="E24" s="16"/>
      <c r="F24" s="16"/>
      <c r="G24" s="16"/>
      <c r="H24" s="219" t="e">
        <f t="shared" si="0"/>
        <v>#DIV/0!</v>
      </c>
    </row>
    <row r="25" spans="1:8" ht="15" hidden="1">
      <c r="A25" s="15"/>
      <c r="B25" s="15">
        <v>3111</v>
      </c>
      <c r="C25" s="15">
        <v>2122</v>
      </c>
      <c r="D25" s="15" t="s">
        <v>343</v>
      </c>
      <c r="E25" s="16">
        <v>0</v>
      </c>
      <c r="F25" s="16">
        <v>0</v>
      </c>
      <c r="G25" s="16"/>
      <c r="H25" s="219" t="e">
        <f t="shared" si="0"/>
        <v>#DIV/0!</v>
      </c>
    </row>
    <row r="26" spans="1:8" ht="15" hidden="1">
      <c r="A26" s="15"/>
      <c r="B26" s="15">
        <v>3113</v>
      </c>
      <c r="C26" s="15">
        <v>2119</v>
      </c>
      <c r="D26" s="15" t="s">
        <v>387</v>
      </c>
      <c r="E26" s="16">
        <v>0</v>
      </c>
      <c r="F26" s="16">
        <v>0</v>
      </c>
      <c r="G26" s="16"/>
      <c r="H26" s="219" t="e">
        <f t="shared" si="0"/>
        <v>#DIV/0!</v>
      </c>
    </row>
    <row r="27" spans="1:8" ht="15">
      <c r="A27" s="15"/>
      <c r="B27" s="15">
        <v>3113</v>
      </c>
      <c r="C27" s="15">
        <v>2122</v>
      </c>
      <c r="D27" s="15" t="s">
        <v>419</v>
      </c>
      <c r="E27" s="16">
        <v>1000</v>
      </c>
      <c r="F27" s="16">
        <v>1000</v>
      </c>
      <c r="G27" s="16">
        <v>1000</v>
      </c>
      <c r="H27" s="219">
        <f t="shared" si="0"/>
        <v>100</v>
      </c>
    </row>
    <row r="28" spans="1:9" ht="15">
      <c r="A28" s="15"/>
      <c r="B28" s="15">
        <v>3313</v>
      </c>
      <c r="C28" s="15">
        <v>2132</v>
      </c>
      <c r="D28" s="15" t="s">
        <v>20</v>
      </c>
      <c r="E28" s="16">
        <v>331.8</v>
      </c>
      <c r="F28" s="16">
        <v>331.8</v>
      </c>
      <c r="G28" s="16">
        <v>0</v>
      </c>
      <c r="H28" s="219">
        <f t="shared" si="0"/>
        <v>0</v>
      </c>
      <c r="I28" s="93"/>
    </row>
    <row r="29" spans="1:8" ht="15">
      <c r="A29" s="13"/>
      <c r="B29" s="13">
        <v>3313</v>
      </c>
      <c r="C29" s="13">
        <v>2133</v>
      </c>
      <c r="D29" s="13" t="s">
        <v>21</v>
      </c>
      <c r="E29" s="14">
        <v>18.2</v>
      </c>
      <c r="F29" s="14">
        <v>18.2</v>
      </c>
      <c r="G29" s="16">
        <v>0</v>
      </c>
      <c r="H29" s="219">
        <f t="shared" si="0"/>
        <v>0</v>
      </c>
    </row>
    <row r="30" spans="1:8" ht="15" hidden="1">
      <c r="A30" s="13"/>
      <c r="B30" s="13">
        <v>3313</v>
      </c>
      <c r="C30" s="13">
        <v>2324</v>
      </c>
      <c r="D30" s="13" t="s">
        <v>22</v>
      </c>
      <c r="E30" s="14"/>
      <c r="F30" s="14"/>
      <c r="G30" s="14"/>
      <c r="H30" s="219" t="e">
        <f t="shared" si="0"/>
        <v>#DIV/0!</v>
      </c>
    </row>
    <row r="31" spans="1:8" ht="15" hidden="1">
      <c r="A31" s="13"/>
      <c r="B31" s="13">
        <v>3392</v>
      </c>
      <c r="C31" s="13">
        <v>2329</v>
      </c>
      <c r="D31" s="13" t="s">
        <v>23</v>
      </c>
      <c r="E31" s="14"/>
      <c r="F31" s="14"/>
      <c r="G31" s="14"/>
      <c r="H31" s="219" t="e">
        <f t="shared" si="0"/>
        <v>#DIV/0!</v>
      </c>
    </row>
    <row r="32" spans="1:8" ht="15" hidden="1">
      <c r="A32" s="15"/>
      <c r="B32" s="15">
        <v>3314</v>
      </c>
      <c r="C32" s="15">
        <v>2229</v>
      </c>
      <c r="D32" s="15" t="s">
        <v>24</v>
      </c>
      <c r="E32" s="16"/>
      <c r="F32" s="16"/>
      <c r="G32" s="16"/>
      <c r="H32" s="219" t="e">
        <f t="shared" si="0"/>
        <v>#DIV/0!</v>
      </c>
    </row>
    <row r="33" spans="1:8" ht="15" hidden="1">
      <c r="A33" s="15"/>
      <c r="B33" s="15">
        <v>3315</v>
      </c>
      <c r="C33" s="15">
        <v>2322</v>
      </c>
      <c r="D33" s="15" t="s">
        <v>25</v>
      </c>
      <c r="E33" s="16"/>
      <c r="F33" s="16"/>
      <c r="G33" s="16"/>
      <c r="H33" s="219" t="e">
        <f t="shared" si="0"/>
        <v>#DIV/0!</v>
      </c>
    </row>
    <row r="34" spans="1:8" ht="15" hidden="1">
      <c r="A34" s="15"/>
      <c r="B34" s="15">
        <v>3319</v>
      </c>
      <c r="C34" s="15">
        <v>2324</v>
      </c>
      <c r="D34" s="15" t="s">
        <v>375</v>
      </c>
      <c r="E34" s="16"/>
      <c r="F34" s="16"/>
      <c r="G34" s="16"/>
      <c r="H34" s="219" t="e">
        <f t="shared" si="0"/>
        <v>#DIV/0!</v>
      </c>
    </row>
    <row r="35" spans="1:9" ht="15" customHeight="1" hidden="1">
      <c r="A35" s="13"/>
      <c r="B35" s="13">
        <v>3319</v>
      </c>
      <c r="C35" s="13">
        <v>2329</v>
      </c>
      <c r="D35" s="13" t="s">
        <v>381</v>
      </c>
      <c r="E35" s="14"/>
      <c r="F35" s="14"/>
      <c r="G35" s="14"/>
      <c r="H35" s="219" t="e">
        <f t="shared" si="0"/>
        <v>#DIV/0!</v>
      </c>
      <c r="I35" s="93"/>
    </row>
    <row r="36" spans="1:8" ht="15">
      <c r="A36" s="15"/>
      <c r="B36" s="15">
        <v>3326</v>
      </c>
      <c r="C36" s="15">
        <v>2212</v>
      </c>
      <c r="D36" s="15" t="s">
        <v>26</v>
      </c>
      <c r="E36" s="16">
        <v>20</v>
      </c>
      <c r="F36" s="16">
        <v>20</v>
      </c>
      <c r="G36" s="16">
        <v>0</v>
      </c>
      <c r="H36" s="219">
        <f t="shared" si="0"/>
        <v>0</v>
      </c>
    </row>
    <row r="37" spans="1:8" ht="15">
      <c r="A37" s="15"/>
      <c r="B37" s="15">
        <v>3326</v>
      </c>
      <c r="C37" s="15">
        <v>2324</v>
      </c>
      <c r="D37" s="15" t="s">
        <v>27</v>
      </c>
      <c r="E37" s="16">
        <v>2</v>
      </c>
      <c r="F37" s="16">
        <v>2</v>
      </c>
      <c r="G37" s="16">
        <v>1</v>
      </c>
      <c r="H37" s="219">
        <f t="shared" si="0"/>
        <v>50</v>
      </c>
    </row>
    <row r="38" spans="1:8" ht="15">
      <c r="A38" s="15"/>
      <c r="B38" s="15">
        <v>3399</v>
      </c>
      <c r="C38" s="15">
        <v>2111</v>
      </c>
      <c r="D38" s="15" t="s">
        <v>28</v>
      </c>
      <c r="E38" s="16">
        <v>200</v>
      </c>
      <c r="F38" s="16">
        <v>200</v>
      </c>
      <c r="G38" s="16">
        <v>173.4</v>
      </c>
      <c r="H38" s="219">
        <f t="shared" si="0"/>
        <v>86.7</v>
      </c>
    </row>
    <row r="39" spans="1:8" ht="15">
      <c r="A39" s="15"/>
      <c r="B39" s="15">
        <v>3399</v>
      </c>
      <c r="C39" s="15">
        <v>2112</v>
      </c>
      <c r="D39" s="15" t="s">
        <v>397</v>
      </c>
      <c r="E39" s="16">
        <v>0</v>
      </c>
      <c r="F39" s="16">
        <v>0</v>
      </c>
      <c r="G39" s="16">
        <v>3.6</v>
      </c>
      <c r="H39" s="219" t="e">
        <f t="shared" si="0"/>
        <v>#DIV/0!</v>
      </c>
    </row>
    <row r="40" spans="1:8" ht="15">
      <c r="A40" s="15"/>
      <c r="B40" s="15">
        <v>3399</v>
      </c>
      <c r="C40" s="15">
        <v>2133</v>
      </c>
      <c r="D40" s="15" t="s">
        <v>29</v>
      </c>
      <c r="E40" s="16">
        <v>50</v>
      </c>
      <c r="F40" s="16">
        <v>50</v>
      </c>
      <c r="G40" s="16">
        <v>0</v>
      </c>
      <c r="H40" s="219">
        <f t="shared" si="0"/>
        <v>0</v>
      </c>
    </row>
    <row r="41" spans="1:9" ht="15">
      <c r="A41" s="15"/>
      <c r="B41" s="15">
        <v>3399</v>
      </c>
      <c r="C41" s="15">
        <v>2321</v>
      </c>
      <c r="D41" s="15" t="s">
        <v>30</v>
      </c>
      <c r="E41" s="16">
        <v>120</v>
      </c>
      <c r="F41" s="16">
        <v>120</v>
      </c>
      <c r="G41" s="16">
        <v>0</v>
      </c>
      <c r="H41" s="219">
        <f t="shared" si="0"/>
        <v>0</v>
      </c>
      <c r="I41" s="93"/>
    </row>
    <row r="42" spans="1:8" ht="15">
      <c r="A42" s="15"/>
      <c r="B42" s="15">
        <v>3399</v>
      </c>
      <c r="C42" s="15">
        <v>2324</v>
      </c>
      <c r="D42" s="15" t="s">
        <v>31</v>
      </c>
      <c r="E42" s="16">
        <v>0</v>
      </c>
      <c r="F42" s="16">
        <v>0</v>
      </c>
      <c r="G42" s="16">
        <v>31</v>
      </c>
      <c r="H42" s="219" t="e">
        <f t="shared" si="0"/>
        <v>#DIV/0!</v>
      </c>
    </row>
    <row r="43" spans="1:8" ht="15" hidden="1">
      <c r="A43" s="13"/>
      <c r="B43" s="13">
        <v>3392</v>
      </c>
      <c r="C43" s="13">
        <v>2324</v>
      </c>
      <c r="D43" s="13" t="s">
        <v>32</v>
      </c>
      <c r="E43" s="16"/>
      <c r="F43" s="16"/>
      <c r="G43" s="16"/>
      <c r="H43" s="219" t="e">
        <f t="shared" si="0"/>
        <v>#DIV/0!</v>
      </c>
    </row>
    <row r="44" spans="1:8" ht="15" hidden="1">
      <c r="A44" s="13"/>
      <c r="B44" s="13">
        <v>3412</v>
      </c>
      <c r="C44" s="13">
        <v>2122</v>
      </c>
      <c r="D44" s="13" t="s">
        <v>384</v>
      </c>
      <c r="E44" s="16"/>
      <c r="F44" s="16"/>
      <c r="G44" s="16"/>
      <c r="H44" s="219" t="e">
        <f t="shared" si="0"/>
        <v>#DIV/0!</v>
      </c>
    </row>
    <row r="45" spans="1:8" ht="15" hidden="1">
      <c r="A45" s="15"/>
      <c r="B45" s="15">
        <v>3412</v>
      </c>
      <c r="C45" s="15">
        <v>2324</v>
      </c>
      <c r="D45" s="15" t="s">
        <v>33</v>
      </c>
      <c r="E45" s="16"/>
      <c r="F45" s="16"/>
      <c r="G45" s="16"/>
      <c r="H45" s="219" t="e">
        <f t="shared" si="0"/>
        <v>#DIV/0!</v>
      </c>
    </row>
    <row r="46" spans="1:8" ht="15" hidden="1">
      <c r="A46" s="15"/>
      <c r="B46" s="15">
        <v>3412</v>
      </c>
      <c r="C46" s="15">
        <v>2329</v>
      </c>
      <c r="D46" s="15" t="s">
        <v>34</v>
      </c>
      <c r="E46" s="16"/>
      <c r="F46" s="16"/>
      <c r="G46" s="16"/>
      <c r="H46" s="219" t="e">
        <f t="shared" si="0"/>
        <v>#DIV/0!</v>
      </c>
    </row>
    <row r="47" spans="1:8" ht="15">
      <c r="A47" s="15"/>
      <c r="B47" s="15">
        <v>3412</v>
      </c>
      <c r="C47" s="15">
        <v>2132</v>
      </c>
      <c r="D47" s="15" t="s">
        <v>35</v>
      </c>
      <c r="E47" s="16">
        <v>579.6</v>
      </c>
      <c r="F47" s="16">
        <v>579.6</v>
      </c>
      <c r="G47" s="14">
        <v>150</v>
      </c>
      <c r="H47" s="219">
        <f t="shared" si="0"/>
        <v>25.87991718426501</v>
      </c>
    </row>
    <row r="48" spans="1:9" ht="15">
      <c r="A48" s="15"/>
      <c r="B48" s="15">
        <v>3412</v>
      </c>
      <c r="C48" s="15">
        <v>2133</v>
      </c>
      <c r="D48" s="15" t="s">
        <v>36</v>
      </c>
      <c r="E48" s="16">
        <v>2.4</v>
      </c>
      <c r="F48" s="16">
        <v>2.4</v>
      </c>
      <c r="G48" s="14">
        <v>0</v>
      </c>
      <c r="H48" s="219">
        <f t="shared" si="0"/>
        <v>0</v>
      </c>
      <c r="I48" s="93"/>
    </row>
    <row r="49" spans="1:8" ht="15" hidden="1">
      <c r="A49" s="15"/>
      <c r="B49" s="15">
        <v>3412</v>
      </c>
      <c r="C49" s="15">
        <v>2229</v>
      </c>
      <c r="D49" s="15" t="s">
        <v>37</v>
      </c>
      <c r="E49" s="16"/>
      <c r="F49" s="16"/>
      <c r="G49" s="14"/>
      <c r="H49" s="219" t="e">
        <f t="shared" si="0"/>
        <v>#DIV/0!</v>
      </c>
    </row>
    <row r="50" spans="1:8" ht="15" hidden="1">
      <c r="A50" s="15"/>
      <c r="B50" s="15">
        <v>3412</v>
      </c>
      <c r="C50" s="15">
        <v>2324</v>
      </c>
      <c r="D50" s="15" t="s">
        <v>38</v>
      </c>
      <c r="E50" s="16"/>
      <c r="F50" s="16"/>
      <c r="G50" s="16"/>
      <c r="H50" s="219" t="e">
        <f t="shared" si="0"/>
        <v>#DIV/0!</v>
      </c>
    </row>
    <row r="51" spans="1:8" ht="15" hidden="1">
      <c r="A51" s="15"/>
      <c r="B51" s="15">
        <v>3419</v>
      </c>
      <c r="C51" s="15">
        <v>2132</v>
      </c>
      <c r="D51" s="15" t="s">
        <v>39</v>
      </c>
      <c r="E51" s="16"/>
      <c r="F51" s="16"/>
      <c r="G51" s="16"/>
      <c r="H51" s="219" t="e">
        <f t="shared" si="0"/>
        <v>#DIV/0!</v>
      </c>
    </row>
    <row r="52" spans="1:8" ht="15">
      <c r="A52" s="15"/>
      <c r="B52" s="15">
        <v>3419</v>
      </c>
      <c r="C52" s="15">
        <v>2229</v>
      </c>
      <c r="D52" s="15" t="s">
        <v>40</v>
      </c>
      <c r="E52" s="16">
        <v>0</v>
      </c>
      <c r="F52" s="16">
        <v>0</v>
      </c>
      <c r="G52" s="16">
        <v>30.8</v>
      </c>
      <c r="H52" s="219" t="e">
        <f t="shared" si="0"/>
        <v>#DIV/0!</v>
      </c>
    </row>
    <row r="53" spans="1:8" ht="15" hidden="1">
      <c r="A53" s="15"/>
      <c r="B53" s="15">
        <v>3421</v>
      </c>
      <c r="C53" s="15">
        <v>2132</v>
      </c>
      <c r="D53" s="15" t="s">
        <v>41</v>
      </c>
      <c r="E53" s="16"/>
      <c r="F53" s="16"/>
      <c r="G53" s="16"/>
      <c r="H53" s="219" t="e">
        <f t="shared" si="0"/>
        <v>#DIV/0!</v>
      </c>
    </row>
    <row r="54" spans="1:8" ht="15">
      <c r="A54" s="15"/>
      <c r="B54" s="15">
        <v>3421</v>
      </c>
      <c r="C54" s="15">
        <v>2229</v>
      </c>
      <c r="D54" s="15" t="s">
        <v>42</v>
      </c>
      <c r="E54" s="16">
        <v>0</v>
      </c>
      <c r="F54" s="16">
        <v>0</v>
      </c>
      <c r="G54" s="16">
        <v>6.4</v>
      </c>
      <c r="H54" s="219" t="e">
        <f t="shared" si="0"/>
        <v>#DIV/0!</v>
      </c>
    </row>
    <row r="55" spans="1:8" ht="15" hidden="1">
      <c r="A55" s="15"/>
      <c r="B55" s="15">
        <v>3421</v>
      </c>
      <c r="C55" s="15">
        <v>2324</v>
      </c>
      <c r="D55" s="15" t="s">
        <v>43</v>
      </c>
      <c r="E55" s="16"/>
      <c r="F55" s="16"/>
      <c r="G55" s="16"/>
      <c r="H55" s="219" t="e">
        <f t="shared" si="0"/>
        <v>#DIV/0!</v>
      </c>
    </row>
    <row r="56" spans="1:8" ht="15">
      <c r="A56" s="15"/>
      <c r="B56" s="15">
        <v>3429</v>
      </c>
      <c r="C56" s="15">
        <v>2229</v>
      </c>
      <c r="D56" s="15" t="s">
        <v>44</v>
      </c>
      <c r="E56" s="16">
        <v>0</v>
      </c>
      <c r="F56" s="16">
        <v>0</v>
      </c>
      <c r="G56" s="16">
        <v>7.2</v>
      </c>
      <c r="H56" s="219" t="e">
        <f t="shared" si="0"/>
        <v>#DIV/0!</v>
      </c>
    </row>
    <row r="57" spans="1:8" ht="15" hidden="1">
      <c r="A57" s="15"/>
      <c r="B57" s="15">
        <v>6171</v>
      </c>
      <c r="C57" s="15">
        <v>2212</v>
      </c>
      <c r="D57" s="15" t="s">
        <v>45</v>
      </c>
      <c r="E57" s="16"/>
      <c r="F57" s="16"/>
      <c r="G57" s="16"/>
      <c r="H57" s="219" t="e">
        <f t="shared" si="0"/>
        <v>#DIV/0!</v>
      </c>
    </row>
    <row r="58" spans="1:8" ht="15" customHeight="1">
      <c r="A58" s="13"/>
      <c r="B58" s="13">
        <v>6409</v>
      </c>
      <c r="C58" s="13">
        <v>2328</v>
      </c>
      <c r="D58" s="13" t="s">
        <v>46</v>
      </c>
      <c r="E58" s="14"/>
      <c r="F58" s="14"/>
      <c r="G58" s="14"/>
      <c r="H58" s="219"/>
    </row>
    <row r="59" spans="1:8" ht="15" customHeight="1" thickBot="1">
      <c r="A59" s="18"/>
      <c r="B59" s="18"/>
      <c r="C59" s="18"/>
      <c r="D59" s="18"/>
      <c r="E59" s="19"/>
      <c r="F59" s="19"/>
      <c r="G59" s="19"/>
      <c r="H59" s="220"/>
    </row>
    <row r="60" spans="1:8" s="23" customFormat="1" ht="21.75" customHeight="1" thickBot="1" thickTop="1">
      <c r="A60" s="20"/>
      <c r="B60" s="20"/>
      <c r="C60" s="20"/>
      <c r="D60" s="21" t="s">
        <v>47</v>
      </c>
      <c r="E60" s="22">
        <f>SUM(E9:E58)</f>
        <v>3049</v>
      </c>
      <c r="F60" s="22">
        <f>SUM(F9:F58)</f>
        <v>4371.599999999999</v>
      </c>
      <c r="G60" s="22">
        <f>SUM(G9:G58)</f>
        <v>2838</v>
      </c>
      <c r="H60" s="221">
        <f>(G60/F60)*100</f>
        <v>64.91902278342026</v>
      </c>
    </row>
    <row r="61" spans="1:8" ht="15" customHeight="1">
      <c r="A61" s="23"/>
      <c r="B61" s="23"/>
      <c r="C61" s="23"/>
      <c r="D61" s="23"/>
      <c r="E61" s="24"/>
      <c r="F61" s="24"/>
      <c r="G61" s="24"/>
      <c r="H61" s="222"/>
    </row>
    <row r="62" spans="1:8" ht="15" customHeight="1">
      <c r="A62" s="23"/>
      <c r="B62" s="23"/>
      <c r="C62" s="23"/>
      <c r="D62" s="23"/>
      <c r="E62" s="24"/>
      <c r="F62" s="24"/>
      <c r="G62" s="24"/>
      <c r="H62" s="222"/>
    </row>
    <row r="63" spans="1:8" ht="15" customHeight="1" thickBot="1">
      <c r="A63" s="23"/>
      <c r="B63" s="23"/>
      <c r="C63" s="23"/>
      <c r="D63" s="23"/>
      <c r="E63" s="24"/>
      <c r="F63" s="24"/>
      <c r="G63" s="24"/>
      <c r="H63" s="222"/>
    </row>
    <row r="64" spans="1:8" ht="15.75">
      <c r="A64" s="211" t="s">
        <v>1</v>
      </c>
      <c r="B64" s="211" t="s">
        <v>2</v>
      </c>
      <c r="C64" s="211" t="s">
        <v>3</v>
      </c>
      <c r="D64" s="212" t="s">
        <v>4</v>
      </c>
      <c r="E64" s="213" t="s">
        <v>5</v>
      </c>
      <c r="F64" s="213" t="s">
        <v>5</v>
      </c>
      <c r="G64" s="213" t="s">
        <v>6</v>
      </c>
      <c r="H64" s="223" t="s">
        <v>7</v>
      </c>
    </row>
    <row r="65" spans="1:8" ht="15.75" customHeight="1" thickBot="1">
      <c r="A65" s="214"/>
      <c r="B65" s="214"/>
      <c r="C65" s="214"/>
      <c r="D65" s="215"/>
      <c r="E65" s="216" t="s">
        <v>8</v>
      </c>
      <c r="F65" s="216" t="s">
        <v>9</v>
      </c>
      <c r="G65" s="217" t="s">
        <v>417</v>
      </c>
      <c r="H65" s="224" t="s">
        <v>10</v>
      </c>
    </row>
    <row r="66" spans="1:8" ht="15.75" customHeight="1" thickTop="1">
      <c r="A66" s="25">
        <v>20</v>
      </c>
      <c r="B66" s="10"/>
      <c r="C66" s="10"/>
      <c r="D66" s="11" t="s">
        <v>339</v>
      </c>
      <c r="E66" s="12"/>
      <c r="F66" s="12"/>
      <c r="G66" s="12"/>
      <c r="H66" s="225"/>
    </row>
    <row r="67" spans="1:8" ht="15.75" customHeight="1">
      <c r="A67" s="25"/>
      <c r="B67" s="10"/>
      <c r="C67" s="10"/>
      <c r="D67" s="11"/>
      <c r="E67" s="12"/>
      <c r="F67" s="12"/>
      <c r="G67" s="12"/>
      <c r="H67" s="225"/>
    </row>
    <row r="68" spans="1:8" ht="15.75" customHeight="1" hidden="1">
      <c r="A68" s="25"/>
      <c r="B68" s="10"/>
      <c r="C68" s="26">
        <v>2420</v>
      </c>
      <c r="D68" s="27" t="s">
        <v>48</v>
      </c>
      <c r="E68" s="12">
        <v>0</v>
      </c>
      <c r="F68" s="12">
        <v>0</v>
      </c>
      <c r="G68" s="16">
        <v>0</v>
      </c>
      <c r="H68" s="219" t="e">
        <f>(#REF!/F68)*100</f>
        <v>#REF!</v>
      </c>
    </row>
    <row r="69" spans="1:10" ht="15.75">
      <c r="A69" s="206"/>
      <c r="B69" s="10"/>
      <c r="C69" s="28">
        <v>4116</v>
      </c>
      <c r="D69" s="13" t="s">
        <v>49</v>
      </c>
      <c r="E69" s="14">
        <v>90</v>
      </c>
      <c r="F69" s="14">
        <v>305.1</v>
      </c>
      <c r="G69" s="16">
        <v>273.2</v>
      </c>
      <c r="H69" s="219">
        <f aca="true" t="shared" si="1" ref="H69:H100">(G69/F69)*100</f>
        <v>89.54441166830547</v>
      </c>
      <c r="J69" s="93"/>
    </row>
    <row r="70" spans="1:8" ht="15.75" hidden="1">
      <c r="A70" s="206">
        <v>14005</v>
      </c>
      <c r="B70" s="10"/>
      <c r="C70" s="28">
        <v>4116</v>
      </c>
      <c r="D70" s="29" t="s">
        <v>50</v>
      </c>
      <c r="E70" s="14"/>
      <c r="F70" s="14"/>
      <c r="G70" s="16"/>
      <c r="H70" s="219" t="e">
        <f t="shared" si="1"/>
        <v>#DIV/0!</v>
      </c>
    </row>
    <row r="71" spans="1:8" ht="15.75" hidden="1">
      <c r="A71" s="206"/>
      <c r="B71" s="10"/>
      <c r="C71" s="28">
        <v>4122</v>
      </c>
      <c r="D71" s="29" t="s">
        <v>51</v>
      </c>
      <c r="E71" s="14"/>
      <c r="F71" s="14"/>
      <c r="G71" s="16"/>
      <c r="H71" s="219" t="e">
        <f t="shared" si="1"/>
        <v>#DIV/0!</v>
      </c>
    </row>
    <row r="72" spans="1:9" ht="15.75" customHeight="1" hidden="1">
      <c r="A72" s="206">
        <v>14009</v>
      </c>
      <c r="B72" s="10"/>
      <c r="C72" s="26">
        <v>4116</v>
      </c>
      <c r="D72" s="29" t="s">
        <v>373</v>
      </c>
      <c r="E72" s="12"/>
      <c r="F72" s="12"/>
      <c r="G72" s="16"/>
      <c r="H72" s="219" t="e">
        <f t="shared" si="1"/>
        <v>#DIV/0!</v>
      </c>
      <c r="I72" s="93"/>
    </row>
    <row r="73" spans="1:8" ht="15.75" customHeight="1" hidden="1">
      <c r="A73" s="206">
        <v>34002</v>
      </c>
      <c r="B73" s="10"/>
      <c r="C73" s="26">
        <v>4116</v>
      </c>
      <c r="D73" s="29" t="s">
        <v>398</v>
      </c>
      <c r="E73" s="12"/>
      <c r="F73" s="12"/>
      <c r="G73" s="16"/>
      <c r="H73" s="219" t="e">
        <f t="shared" si="1"/>
        <v>#DIV/0!</v>
      </c>
    </row>
    <row r="74" spans="1:8" ht="15.75" hidden="1">
      <c r="A74" s="206"/>
      <c r="B74" s="10"/>
      <c r="C74" s="26">
        <v>4122</v>
      </c>
      <c r="D74" s="29" t="s">
        <v>390</v>
      </c>
      <c r="E74" s="14"/>
      <c r="F74" s="14"/>
      <c r="G74" s="16"/>
      <c r="H74" s="219" t="e">
        <f t="shared" si="1"/>
        <v>#DIV/0!</v>
      </c>
    </row>
    <row r="75" spans="1:9" ht="15.75" customHeight="1" hidden="1">
      <c r="A75" s="206"/>
      <c r="B75" s="10"/>
      <c r="C75" s="26">
        <v>4213</v>
      </c>
      <c r="D75" s="27" t="s">
        <v>52</v>
      </c>
      <c r="E75" s="12"/>
      <c r="F75" s="12"/>
      <c r="G75" s="16"/>
      <c r="H75" s="219" t="e">
        <f t="shared" si="1"/>
        <v>#DIV/0!</v>
      </c>
      <c r="I75" s="93"/>
    </row>
    <row r="76" spans="1:10" ht="15.75" customHeight="1">
      <c r="A76" s="206">
        <v>71024</v>
      </c>
      <c r="B76" s="10"/>
      <c r="C76" s="26">
        <v>4213</v>
      </c>
      <c r="D76" s="27" t="s">
        <v>53</v>
      </c>
      <c r="E76" s="12">
        <v>100</v>
      </c>
      <c r="F76" s="12">
        <v>0</v>
      </c>
      <c r="G76" s="16">
        <v>0</v>
      </c>
      <c r="H76" s="219" t="e">
        <f t="shared" si="1"/>
        <v>#DIV/0!</v>
      </c>
      <c r="J76" s="93"/>
    </row>
    <row r="77" spans="1:9" ht="15.75" customHeight="1">
      <c r="A77" s="206">
        <v>81012</v>
      </c>
      <c r="B77" s="10"/>
      <c r="C77" s="26">
        <v>4213</v>
      </c>
      <c r="D77" s="27" t="s">
        <v>54</v>
      </c>
      <c r="E77" s="12">
        <v>140</v>
      </c>
      <c r="F77" s="12">
        <v>0</v>
      </c>
      <c r="G77" s="16">
        <v>0</v>
      </c>
      <c r="H77" s="219" t="e">
        <f t="shared" si="1"/>
        <v>#DIV/0!</v>
      </c>
      <c r="I77" s="93"/>
    </row>
    <row r="78" spans="1:8" ht="15.75" customHeight="1">
      <c r="A78" s="206">
        <v>1036</v>
      </c>
      <c r="B78" s="10"/>
      <c r="C78" s="26">
        <v>4213</v>
      </c>
      <c r="D78" s="27" t="s">
        <v>420</v>
      </c>
      <c r="E78" s="12">
        <v>35</v>
      </c>
      <c r="F78" s="12">
        <v>35</v>
      </c>
      <c r="G78" s="16">
        <v>0</v>
      </c>
      <c r="H78" s="219">
        <f t="shared" si="1"/>
        <v>0</v>
      </c>
    </row>
    <row r="79" spans="1:8" ht="15.75" customHeight="1">
      <c r="A79" s="206">
        <v>1046</v>
      </c>
      <c r="B79" s="10"/>
      <c r="C79" s="26">
        <v>4213</v>
      </c>
      <c r="D79" s="27" t="s">
        <v>422</v>
      </c>
      <c r="E79" s="12">
        <v>51</v>
      </c>
      <c r="F79" s="12">
        <v>51</v>
      </c>
      <c r="G79" s="16">
        <v>0</v>
      </c>
      <c r="H79" s="219">
        <f t="shared" si="1"/>
        <v>0</v>
      </c>
    </row>
    <row r="80" spans="1:8" ht="15.75" customHeight="1">
      <c r="A80" s="206">
        <v>1047</v>
      </c>
      <c r="B80" s="10"/>
      <c r="C80" s="26">
        <v>4213</v>
      </c>
      <c r="D80" s="27" t="s">
        <v>421</v>
      </c>
      <c r="E80" s="12">
        <v>321</v>
      </c>
      <c r="F80" s="12">
        <v>321</v>
      </c>
      <c r="G80" s="16">
        <v>0</v>
      </c>
      <c r="H80" s="219">
        <f t="shared" si="1"/>
        <v>0</v>
      </c>
    </row>
    <row r="81" spans="1:8" ht="15.75" customHeight="1">
      <c r="A81" s="206">
        <v>1047</v>
      </c>
      <c r="B81" s="10"/>
      <c r="C81" s="26">
        <v>4213</v>
      </c>
      <c r="D81" s="27" t="s">
        <v>423</v>
      </c>
      <c r="E81" s="12">
        <v>174</v>
      </c>
      <c r="F81" s="12">
        <v>174</v>
      </c>
      <c r="G81" s="16">
        <v>0</v>
      </c>
      <c r="H81" s="219">
        <f t="shared" si="1"/>
        <v>0</v>
      </c>
    </row>
    <row r="82" spans="1:8" ht="15.75">
      <c r="A82" s="206">
        <v>71024</v>
      </c>
      <c r="B82" s="10"/>
      <c r="C82" s="28">
        <v>4216</v>
      </c>
      <c r="D82" s="29" t="s">
        <v>55</v>
      </c>
      <c r="E82" s="14">
        <v>4300</v>
      </c>
      <c r="F82" s="14">
        <v>0</v>
      </c>
      <c r="G82" s="16">
        <v>0</v>
      </c>
      <c r="H82" s="219" t="e">
        <f t="shared" si="1"/>
        <v>#DIV/0!</v>
      </c>
    </row>
    <row r="83" spans="1:8" ht="15.75">
      <c r="A83" s="206">
        <v>81012</v>
      </c>
      <c r="B83" s="10"/>
      <c r="C83" s="28">
        <v>4216</v>
      </c>
      <c r="D83" s="29" t="s">
        <v>56</v>
      </c>
      <c r="E83" s="14">
        <v>2660</v>
      </c>
      <c r="F83" s="14">
        <v>0</v>
      </c>
      <c r="G83" s="16">
        <v>0</v>
      </c>
      <c r="H83" s="219" t="e">
        <f t="shared" si="1"/>
        <v>#DIV/0!</v>
      </c>
    </row>
    <row r="84" spans="1:8" ht="15.75">
      <c r="A84" s="206">
        <v>1036</v>
      </c>
      <c r="B84" s="10"/>
      <c r="C84" s="28">
        <v>4216</v>
      </c>
      <c r="D84" s="29" t="s">
        <v>424</v>
      </c>
      <c r="E84" s="14">
        <v>588</v>
      </c>
      <c r="F84" s="14">
        <v>588</v>
      </c>
      <c r="G84" s="16">
        <v>0</v>
      </c>
      <c r="H84" s="219">
        <f t="shared" si="1"/>
        <v>0</v>
      </c>
    </row>
    <row r="85" spans="1:8" ht="15.75">
      <c r="A85" s="206">
        <v>1045</v>
      </c>
      <c r="B85" s="10"/>
      <c r="C85" s="28">
        <v>4216</v>
      </c>
      <c r="D85" s="29" t="s">
        <v>425</v>
      </c>
      <c r="E85" s="14">
        <v>2125</v>
      </c>
      <c r="F85" s="14">
        <v>2125</v>
      </c>
      <c r="G85" s="16">
        <v>0</v>
      </c>
      <c r="H85" s="219">
        <f t="shared" si="1"/>
        <v>0</v>
      </c>
    </row>
    <row r="86" spans="1:8" ht="15.75">
      <c r="A86" s="206">
        <v>1046</v>
      </c>
      <c r="B86" s="10"/>
      <c r="C86" s="28">
        <v>4216</v>
      </c>
      <c r="D86" s="29" t="s">
        <v>426</v>
      </c>
      <c r="E86" s="14">
        <v>882</v>
      </c>
      <c r="F86" s="14">
        <v>882</v>
      </c>
      <c r="G86" s="16">
        <v>0</v>
      </c>
      <c r="H86" s="219">
        <f t="shared" si="1"/>
        <v>0</v>
      </c>
    </row>
    <row r="87" spans="1:8" ht="15.75">
      <c r="A87" s="206">
        <v>1047</v>
      </c>
      <c r="B87" s="10"/>
      <c r="C87" s="28">
        <v>4216</v>
      </c>
      <c r="D87" s="29" t="s">
        <v>427</v>
      </c>
      <c r="E87" s="14">
        <v>5464</v>
      </c>
      <c r="F87" s="14">
        <v>5464</v>
      </c>
      <c r="G87" s="16">
        <v>0</v>
      </c>
      <c r="H87" s="219">
        <f t="shared" si="1"/>
        <v>0</v>
      </c>
    </row>
    <row r="88" spans="1:8" ht="15.75">
      <c r="A88" s="206">
        <v>1048</v>
      </c>
      <c r="B88" s="10"/>
      <c r="C88" s="28">
        <v>4216</v>
      </c>
      <c r="D88" s="29" t="s">
        <v>428</v>
      </c>
      <c r="E88" s="14">
        <v>2959</v>
      </c>
      <c r="F88" s="14">
        <v>2959</v>
      </c>
      <c r="G88" s="16">
        <v>0</v>
      </c>
      <c r="H88" s="219">
        <f t="shared" si="1"/>
        <v>0</v>
      </c>
    </row>
    <row r="89" spans="1:8" ht="15" hidden="1">
      <c r="A89" s="30"/>
      <c r="B89" s="31"/>
      <c r="C89" s="28">
        <v>4216</v>
      </c>
      <c r="D89" s="32" t="s">
        <v>429</v>
      </c>
      <c r="E89" s="14"/>
      <c r="F89" s="14"/>
      <c r="G89" s="16"/>
      <c r="H89" s="219" t="e">
        <f t="shared" si="1"/>
        <v>#DIV/0!</v>
      </c>
    </row>
    <row r="90" spans="1:8" ht="15" hidden="1">
      <c r="A90" s="33"/>
      <c r="B90" s="34"/>
      <c r="C90" s="35">
        <v>4216</v>
      </c>
      <c r="D90" s="32" t="s">
        <v>429</v>
      </c>
      <c r="E90" s="16"/>
      <c r="F90" s="16"/>
      <c r="G90" s="16"/>
      <c r="H90" s="219" t="e">
        <f t="shared" si="1"/>
        <v>#DIV/0!</v>
      </c>
    </row>
    <row r="91" spans="1:8" ht="15" hidden="1">
      <c r="A91" s="33"/>
      <c r="B91" s="34"/>
      <c r="C91" s="35">
        <v>4222</v>
      </c>
      <c r="D91" s="32" t="s">
        <v>430</v>
      </c>
      <c r="E91" s="16"/>
      <c r="F91" s="16"/>
      <c r="G91" s="16"/>
      <c r="H91" s="219" t="e">
        <f t="shared" si="1"/>
        <v>#DIV/0!</v>
      </c>
    </row>
    <row r="92" spans="1:8" ht="15">
      <c r="A92" s="33"/>
      <c r="B92" s="34"/>
      <c r="C92" s="35">
        <v>4223</v>
      </c>
      <c r="D92" s="32" t="s">
        <v>431</v>
      </c>
      <c r="E92" s="16">
        <v>30000</v>
      </c>
      <c r="F92" s="16">
        <v>30000</v>
      </c>
      <c r="G92" s="16">
        <v>0</v>
      </c>
      <c r="H92" s="219">
        <f t="shared" si="1"/>
        <v>0</v>
      </c>
    </row>
    <row r="93" spans="1:8" ht="15" hidden="1">
      <c r="A93" s="33"/>
      <c r="B93" s="34">
        <v>2212</v>
      </c>
      <c r="C93" s="35">
        <v>2322</v>
      </c>
      <c r="D93" s="32" t="s">
        <v>340</v>
      </c>
      <c r="E93" s="16"/>
      <c r="F93" s="16"/>
      <c r="G93" s="16"/>
      <c r="H93" s="219" t="e">
        <f t="shared" si="1"/>
        <v>#DIV/0!</v>
      </c>
    </row>
    <row r="94" spans="1:8" ht="15">
      <c r="A94" s="33"/>
      <c r="B94" s="34">
        <v>2212</v>
      </c>
      <c r="C94" s="35">
        <v>2324</v>
      </c>
      <c r="D94" s="32" t="s">
        <v>57</v>
      </c>
      <c r="E94" s="16">
        <v>0</v>
      </c>
      <c r="F94" s="16">
        <v>0</v>
      </c>
      <c r="G94" s="16">
        <v>17.1</v>
      </c>
      <c r="H94" s="219" t="e">
        <f t="shared" si="1"/>
        <v>#DIV/0!</v>
      </c>
    </row>
    <row r="95" spans="1:8" ht="15" hidden="1">
      <c r="A95" s="33"/>
      <c r="B95" s="34">
        <v>2219</v>
      </c>
      <c r="C95" s="36">
        <v>2321</v>
      </c>
      <c r="D95" s="32" t="s">
        <v>58</v>
      </c>
      <c r="E95" s="16"/>
      <c r="F95" s="16"/>
      <c r="G95" s="16"/>
      <c r="H95" s="219" t="e">
        <f t="shared" si="1"/>
        <v>#DIV/0!</v>
      </c>
    </row>
    <row r="96" spans="1:8" ht="15" hidden="1">
      <c r="A96" s="33"/>
      <c r="B96" s="34">
        <v>2219</v>
      </c>
      <c r="C96" s="35">
        <v>2324</v>
      </c>
      <c r="D96" s="32" t="s">
        <v>344</v>
      </c>
      <c r="E96" s="16"/>
      <c r="F96" s="16"/>
      <c r="G96" s="16"/>
      <c r="H96" s="219" t="e">
        <f t="shared" si="1"/>
        <v>#DIV/0!</v>
      </c>
    </row>
    <row r="97" spans="1:8" ht="15" hidden="1">
      <c r="A97" s="33"/>
      <c r="B97" s="34">
        <v>2221</v>
      </c>
      <c r="C97" s="36">
        <v>2329</v>
      </c>
      <c r="D97" s="32" t="s">
        <v>391</v>
      </c>
      <c r="E97" s="16"/>
      <c r="F97" s="16"/>
      <c r="G97" s="16"/>
      <c r="H97" s="219" t="e">
        <f t="shared" si="1"/>
        <v>#DIV/0!</v>
      </c>
    </row>
    <row r="98" spans="1:8" ht="15">
      <c r="A98" s="37"/>
      <c r="B98" s="35">
        <v>3631</v>
      </c>
      <c r="C98" s="13">
        <v>2324</v>
      </c>
      <c r="D98" s="13" t="s">
        <v>59</v>
      </c>
      <c r="E98" s="14">
        <v>0</v>
      </c>
      <c r="F98" s="14">
        <v>0</v>
      </c>
      <c r="G98" s="14">
        <v>1016.8</v>
      </c>
      <c r="H98" s="219" t="e">
        <f t="shared" si="1"/>
        <v>#DIV/0!</v>
      </c>
    </row>
    <row r="99" spans="1:8" ht="15">
      <c r="A99" s="37"/>
      <c r="B99" s="35">
        <v>3725</v>
      </c>
      <c r="C99" s="13">
        <v>2324</v>
      </c>
      <c r="D99" s="13" t="s">
        <v>60</v>
      </c>
      <c r="E99" s="14">
        <v>2000</v>
      </c>
      <c r="F99" s="14">
        <v>2000</v>
      </c>
      <c r="G99" s="14">
        <v>552.5</v>
      </c>
      <c r="H99" s="219">
        <f t="shared" si="1"/>
        <v>27.625</v>
      </c>
    </row>
    <row r="100" spans="1:8" ht="15">
      <c r="A100" s="37"/>
      <c r="B100" s="35">
        <v>3745</v>
      </c>
      <c r="C100" s="13">
        <v>2324</v>
      </c>
      <c r="D100" s="13" t="s">
        <v>432</v>
      </c>
      <c r="E100" s="14">
        <v>0</v>
      </c>
      <c r="F100" s="14">
        <v>0</v>
      </c>
      <c r="G100" s="14">
        <v>34.8</v>
      </c>
      <c r="H100" s="219" t="e">
        <f t="shared" si="1"/>
        <v>#DIV/0!</v>
      </c>
    </row>
    <row r="101" spans="1:8" ht="15.75" thickBot="1">
      <c r="A101" s="38"/>
      <c r="B101" s="18"/>
      <c r="C101" s="18"/>
      <c r="D101" s="18"/>
      <c r="E101" s="19"/>
      <c r="F101" s="19"/>
      <c r="G101" s="19"/>
      <c r="H101" s="220"/>
    </row>
    <row r="102" spans="1:8" s="23" customFormat="1" ht="21.75" customHeight="1" thickBot="1" thickTop="1">
      <c r="A102" s="39"/>
      <c r="B102" s="20"/>
      <c r="C102" s="20"/>
      <c r="D102" s="21" t="s">
        <v>61</v>
      </c>
      <c r="E102" s="22">
        <f>SUM(E68:E101)</f>
        <v>51889</v>
      </c>
      <c r="F102" s="22">
        <f>SUM(F68:F101)</f>
        <v>44904.1</v>
      </c>
      <c r="G102" s="22">
        <f>SUM(G68:G101)</f>
        <v>1894.3999999999999</v>
      </c>
      <c r="H102" s="221">
        <f>(G102/F102)*100</f>
        <v>4.218768442079899</v>
      </c>
    </row>
    <row r="103" spans="1:8" ht="15" customHeight="1">
      <c r="A103" s="40"/>
      <c r="B103" s="40"/>
      <c r="C103" s="40"/>
      <c r="D103" s="7"/>
      <c r="E103" s="41"/>
      <c r="F103" s="41"/>
      <c r="G103" s="3"/>
      <c r="H103" s="226"/>
    </row>
    <row r="104" spans="1:8" ht="15" customHeight="1" hidden="1">
      <c r="A104" s="40"/>
      <c r="B104" s="40"/>
      <c r="C104" s="40"/>
      <c r="D104" s="7"/>
      <c r="E104" s="41"/>
      <c r="F104" s="41"/>
      <c r="G104" s="41"/>
      <c r="H104" s="227"/>
    </row>
    <row r="105" spans="1:8" ht="15" customHeight="1" thickBot="1">
      <c r="A105" s="40"/>
      <c r="B105" s="40"/>
      <c r="C105" s="40"/>
      <c r="D105" s="7"/>
      <c r="E105" s="41"/>
      <c r="F105" s="41"/>
      <c r="G105" s="41"/>
      <c r="H105" s="227"/>
    </row>
    <row r="106" spans="1:8" ht="15.75">
      <c r="A106" s="211" t="s">
        <v>1</v>
      </c>
      <c r="B106" s="211" t="s">
        <v>2</v>
      </c>
      <c r="C106" s="211" t="s">
        <v>3</v>
      </c>
      <c r="D106" s="212" t="s">
        <v>4</v>
      </c>
      <c r="E106" s="213" t="s">
        <v>5</v>
      </c>
      <c r="F106" s="213" t="s">
        <v>5</v>
      </c>
      <c r="G106" s="213" t="s">
        <v>6</v>
      </c>
      <c r="H106" s="223" t="s">
        <v>7</v>
      </c>
    </row>
    <row r="107" spans="1:8" ht="15.75" customHeight="1" thickBot="1">
      <c r="A107" s="214"/>
      <c r="B107" s="214"/>
      <c r="C107" s="214"/>
      <c r="D107" s="215"/>
      <c r="E107" s="216" t="s">
        <v>8</v>
      </c>
      <c r="F107" s="216" t="s">
        <v>9</v>
      </c>
      <c r="G107" s="217" t="s">
        <v>417</v>
      </c>
      <c r="H107" s="224" t="s">
        <v>10</v>
      </c>
    </row>
    <row r="108" spans="1:8" ht="16.5" customHeight="1" thickTop="1">
      <c r="A108" s="25">
        <v>30</v>
      </c>
      <c r="B108" s="10"/>
      <c r="C108" s="10"/>
      <c r="D108" s="11" t="s">
        <v>266</v>
      </c>
      <c r="E108" s="42"/>
      <c r="F108" s="42"/>
      <c r="G108" s="42"/>
      <c r="H108" s="228"/>
    </row>
    <row r="109" spans="1:8" ht="15" customHeight="1">
      <c r="A109" s="43"/>
      <c r="B109" s="44"/>
      <c r="C109" s="44"/>
      <c r="D109" s="44"/>
      <c r="E109" s="14"/>
      <c r="F109" s="14"/>
      <c r="G109" s="14"/>
      <c r="H109" s="219"/>
    </row>
    <row r="110" spans="1:8" ht="15" hidden="1">
      <c r="A110" s="37"/>
      <c r="B110" s="13"/>
      <c r="C110" s="13">
        <v>1361</v>
      </c>
      <c r="D110" s="13" t="s">
        <v>13</v>
      </c>
      <c r="E110" s="45"/>
      <c r="F110" s="45"/>
      <c r="G110" s="45"/>
      <c r="H110" s="219" t="e">
        <f>(#REF!/F110)*100</f>
        <v>#REF!</v>
      </c>
    </row>
    <row r="111" spans="1:8" ht="15">
      <c r="A111" s="37"/>
      <c r="B111" s="13"/>
      <c r="C111" s="13">
        <v>2460</v>
      </c>
      <c r="D111" s="13" t="s">
        <v>62</v>
      </c>
      <c r="E111" s="45">
        <v>0</v>
      </c>
      <c r="F111" s="45">
        <v>0</v>
      </c>
      <c r="G111" s="45">
        <v>5</v>
      </c>
      <c r="H111" s="219" t="e">
        <f aca="true" t="shared" si="2" ref="H111:H138">(G111/F111)*100</f>
        <v>#DIV/0!</v>
      </c>
    </row>
    <row r="112" spans="1:8" ht="15" customHeight="1" hidden="1">
      <c r="A112" s="37">
        <v>98071</v>
      </c>
      <c r="B112" s="13"/>
      <c r="C112" s="13">
        <v>4111</v>
      </c>
      <c r="D112" s="13" t="s">
        <v>63</v>
      </c>
      <c r="E112" s="45"/>
      <c r="F112" s="45"/>
      <c r="G112" s="45"/>
      <c r="H112" s="219" t="e">
        <f t="shared" si="2"/>
        <v>#DIV/0!</v>
      </c>
    </row>
    <row r="113" spans="1:8" ht="15" customHeight="1" hidden="1">
      <c r="A113" s="37">
        <v>98187</v>
      </c>
      <c r="B113" s="13"/>
      <c r="C113" s="13">
        <v>4111</v>
      </c>
      <c r="D113" s="13" t="s">
        <v>64</v>
      </c>
      <c r="E113" s="45"/>
      <c r="F113" s="45"/>
      <c r="G113" s="45"/>
      <c r="H113" s="219" t="e">
        <f t="shared" si="2"/>
        <v>#DIV/0!</v>
      </c>
    </row>
    <row r="114" spans="1:8" ht="15" hidden="1">
      <c r="A114" s="37">
        <v>98007</v>
      </c>
      <c r="B114" s="13"/>
      <c r="C114" s="13">
        <v>4111</v>
      </c>
      <c r="D114" s="13" t="s">
        <v>382</v>
      </c>
      <c r="E114" s="14"/>
      <c r="F114" s="14"/>
      <c r="G114" s="14"/>
      <c r="H114" s="219" t="e">
        <f t="shared" si="2"/>
        <v>#DIV/0!</v>
      </c>
    </row>
    <row r="115" spans="1:8" ht="15">
      <c r="A115" s="37">
        <v>98008</v>
      </c>
      <c r="B115" s="13"/>
      <c r="C115" s="13">
        <v>4111</v>
      </c>
      <c r="D115" s="13" t="s">
        <v>383</v>
      </c>
      <c r="E115" s="14">
        <v>0</v>
      </c>
      <c r="F115" s="14">
        <v>653</v>
      </c>
      <c r="G115" s="14">
        <v>653</v>
      </c>
      <c r="H115" s="219">
        <f t="shared" si="2"/>
        <v>100</v>
      </c>
    </row>
    <row r="116" spans="1:8" ht="15" hidden="1">
      <c r="A116" s="37">
        <v>98193</v>
      </c>
      <c r="B116" s="13"/>
      <c r="C116" s="13">
        <v>4111</v>
      </c>
      <c r="D116" s="13" t="s">
        <v>392</v>
      </c>
      <c r="E116" s="12"/>
      <c r="F116" s="12"/>
      <c r="G116" s="14"/>
      <c r="H116" s="219" t="e">
        <f t="shared" si="2"/>
        <v>#DIV/0!</v>
      </c>
    </row>
    <row r="117" spans="1:8" ht="15" customHeight="1">
      <c r="A117" s="37">
        <v>13011</v>
      </c>
      <c r="B117" s="13"/>
      <c r="C117" s="13">
        <v>4111</v>
      </c>
      <c r="D117" s="13" t="s">
        <v>65</v>
      </c>
      <c r="E117" s="45">
        <v>0</v>
      </c>
      <c r="F117" s="45">
        <v>0</v>
      </c>
      <c r="G117" s="45">
        <v>2653.7</v>
      </c>
      <c r="H117" s="219" t="e">
        <f t="shared" si="2"/>
        <v>#DIV/0!</v>
      </c>
    </row>
    <row r="118" spans="1:8" ht="14.25" customHeight="1" hidden="1">
      <c r="A118" s="37">
        <v>27003</v>
      </c>
      <c r="B118" s="13"/>
      <c r="C118" s="13">
        <v>4116</v>
      </c>
      <c r="D118" s="13" t="s">
        <v>385</v>
      </c>
      <c r="E118" s="45"/>
      <c r="F118" s="45"/>
      <c r="G118" s="45"/>
      <c r="H118" s="219" t="e">
        <f t="shared" si="2"/>
        <v>#DIV/0!</v>
      </c>
    </row>
    <row r="119" spans="1:8" ht="15" customHeight="1" hidden="1">
      <c r="A119" s="37"/>
      <c r="B119" s="13"/>
      <c r="C119" s="13">
        <v>4121</v>
      </c>
      <c r="D119" s="13" t="s">
        <v>66</v>
      </c>
      <c r="E119" s="45"/>
      <c r="F119" s="45"/>
      <c r="G119" s="45"/>
      <c r="H119" s="219" t="e">
        <f t="shared" si="2"/>
        <v>#DIV/0!</v>
      </c>
    </row>
    <row r="120" spans="1:8" ht="15" customHeight="1" hidden="1">
      <c r="A120" s="37"/>
      <c r="B120" s="13"/>
      <c r="C120" s="13">
        <v>4122</v>
      </c>
      <c r="D120" s="13" t="s">
        <v>67</v>
      </c>
      <c r="E120" s="45"/>
      <c r="F120" s="45"/>
      <c r="G120" s="45"/>
      <c r="H120" s="219" t="e">
        <f t="shared" si="2"/>
        <v>#DIV/0!</v>
      </c>
    </row>
    <row r="121" spans="1:8" ht="15" hidden="1">
      <c r="A121" s="37"/>
      <c r="B121" s="13"/>
      <c r="C121" s="13">
        <v>4132</v>
      </c>
      <c r="D121" s="13" t="s">
        <v>68</v>
      </c>
      <c r="E121" s="45"/>
      <c r="F121" s="45"/>
      <c r="G121" s="45"/>
      <c r="H121" s="219" t="e">
        <f t="shared" si="2"/>
        <v>#DIV/0!</v>
      </c>
    </row>
    <row r="122" spans="1:8" ht="15" hidden="1">
      <c r="A122" s="37"/>
      <c r="B122" s="13"/>
      <c r="C122" s="13">
        <v>4216</v>
      </c>
      <c r="D122" s="13" t="s">
        <v>69</v>
      </c>
      <c r="E122" s="45"/>
      <c r="F122" s="45"/>
      <c r="G122" s="45"/>
      <c r="H122" s="219" t="e">
        <f t="shared" si="2"/>
        <v>#DIV/0!</v>
      </c>
    </row>
    <row r="123" spans="1:8" ht="15" customHeight="1" hidden="1">
      <c r="A123" s="37"/>
      <c r="B123" s="13"/>
      <c r="C123" s="13">
        <v>4222</v>
      </c>
      <c r="D123" s="13" t="s">
        <v>70</v>
      </c>
      <c r="E123" s="45"/>
      <c r="F123" s="45"/>
      <c r="G123" s="45"/>
      <c r="H123" s="219" t="e">
        <f t="shared" si="2"/>
        <v>#DIV/0!</v>
      </c>
    </row>
    <row r="124" spans="1:8" ht="15">
      <c r="A124" s="37"/>
      <c r="B124" s="13">
        <v>3341</v>
      </c>
      <c r="C124" s="13">
        <v>2111</v>
      </c>
      <c r="D124" s="13" t="s">
        <v>433</v>
      </c>
      <c r="E124" s="46">
        <v>3</v>
      </c>
      <c r="F124" s="46">
        <v>3</v>
      </c>
      <c r="G124" s="46">
        <v>0.6</v>
      </c>
      <c r="H124" s="219">
        <f t="shared" si="2"/>
        <v>20</v>
      </c>
    </row>
    <row r="125" spans="1:8" ht="15">
      <c r="A125" s="37"/>
      <c r="B125" s="13">
        <v>3349</v>
      </c>
      <c r="C125" s="13">
        <v>2111</v>
      </c>
      <c r="D125" s="13" t="s">
        <v>71</v>
      </c>
      <c r="E125" s="46">
        <v>900</v>
      </c>
      <c r="F125" s="46">
        <v>900</v>
      </c>
      <c r="G125" s="46">
        <v>199.5</v>
      </c>
      <c r="H125" s="219">
        <f t="shared" si="2"/>
        <v>22.166666666666668</v>
      </c>
    </row>
    <row r="126" spans="1:8" ht="15" hidden="1">
      <c r="A126" s="37"/>
      <c r="B126" s="13">
        <v>5512</v>
      </c>
      <c r="C126" s="13">
        <v>2132</v>
      </c>
      <c r="D126" s="13" t="s">
        <v>72</v>
      </c>
      <c r="E126" s="14"/>
      <c r="F126" s="14"/>
      <c r="G126" s="14"/>
      <c r="H126" s="219" t="e">
        <f t="shared" si="2"/>
        <v>#DIV/0!</v>
      </c>
    </row>
    <row r="127" spans="1:8" ht="15" hidden="1">
      <c r="A127" s="37"/>
      <c r="B127" s="13">
        <v>5512</v>
      </c>
      <c r="C127" s="13">
        <v>2324</v>
      </c>
      <c r="D127" s="13" t="s">
        <v>73</v>
      </c>
      <c r="E127" s="14"/>
      <c r="F127" s="14"/>
      <c r="G127" s="14"/>
      <c r="H127" s="219" t="e">
        <f t="shared" si="2"/>
        <v>#DIV/0!</v>
      </c>
    </row>
    <row r="128" spans="1:8" ht="15" hidden="1">
      <c r="A128" s="37"/>
      <c r="B128" s="13">
        <v>5512</v>
      </c>
      <c r="C128" s="13">
        <v>3113</v>
      </c>
      <c r="D128" s="13" t="s">
        <v>74</v>
      </c>
      <c r="E128" s="14"/>
      <c r="F128" s="14"/>
      <c r="G128" s="14"/>
      <c r="H128" s="219" t="e">
        <f t="shared" si="2"/>
        <v>#DIV/0!</v>
      </c>
    </row>
    <row r="129" spans="1:8" ht="15">
      <c r="A129" s="37"/>
      <c r="B129" s="13">
        <v>6171</v>
      </c>
      <c r="C129" s="13">
        <v>2111</v>
      </c>
      <c r="D129" s="13" t="s">
        <v>75</v>
      </c>
      <c r="E129" s="46">
        <v>150</v>
      </c>
      <c r="F129" s="46">
        <v>150</v>
      </c>
      <c r="G129" s="46">
        <v>36.8</v>
      </c>
      <c r="H129" s="219">
        <f t="shared" si="2"/>
        <v>24.53333333333333</v>
      </c>
    </row>
    <row r="130" spans="1:8" ht="15">
      <c r="A130" s="37"/>
      <c r="B130" s="13">
        <v>6171</v>
      </c>
      <c r="C130" s="13">
        <v>2132</v>
      </c>
      <c r="D130" s="13" t="s">
        <v>76</v>
      </c>
      <c r="E130" s="14">
        <v>60</v>
      </c>
      <c r="F130" s="14">
        <v>60</v>
      </c>
      <c r="G130" s="14">
        <v>21.2</v>
      </c>
      <c r="H130" s="219">
        <f t="shared" si="2"/>
        <v>35.333333333333336</v>
      </c>
    </row>
    <row r="131" spans="1:8" ht="15" hidden="1">
      <c r="A131" s="37"/>
      <c r="B131" s="13">
        <v>6171</v>
      </c>
      <c r="C131" s="13">
        <v>2210</v>
      </c>
      <c r="D131" s="13" t="s">
        <v>77</v>
      </c>
      <c r="E131" s="16"/>
      <c r="F131" s="16"/>
      <c r="G131" s="16"/>
      <c r="H131" s="219" t="e">
        <f t="shared" si="2"/>
        <v>#DIV/0!</v>
      </c>
    </row>
    <row r="132" spans="1:8" ht="15" hidden="1">
      <c r="A132" s="37"/>
      <c r="B132" s="13">
        <v>6171</v>
      </c>
      <c r="C132" s="13">
        <v>2310</v>
      </c>
      <c r="D132" s="13" t="s">
        <v>78</v>
      </c>
      <c r="E132" s="14"/>
      <c r="F132" s="14"/>
      <c r="G132" s="14"/>
      <c r="H132" s="219" t="e">
        <f t="shared" si="2"/>
        <v>#DIV/0!</v>
      </c>
    </row>
    <row r="133" spans="1:8" ht="15" hidden="1">
      <c r="A133" s="37"/>
      <c r="B133" s="13">
        <v>6171</v>
      </c>
      <c r="C133" s="13">
        <v>2310</v>
      </c>
      <c r="D133" s="13" t="s">
        <v>78</v>
      </c>
      <c r="E133" s="14"/>
      <c r="F133" s="14"/>
      <c r="G133" s="14"/>
      <c r="H133" s="219" t="e">
        <f t="shared" si="2"/>
        <v>#DIV/0!</v>
      </c>
    </row>
    <row r="134" spans="1:8" ht="15" hidden="1">
      <c r="A134" s="37"/>
      <c r="B134" s="13">
        <v>6171</v>
      </c>
      <c r="C134" s="13">
        <v>2133</v>
      </c>
      <c r="D134" s="13" t="s">
        <v>79</v>
      </c>
      <c r="E134" s="46"/>
      <c r="F134" s="46"/>
      <c r="G134" s="46"/>
      <c r="H134" s="219" t="e">
        <f t="shared" si="2"/>
        <v>#DIV/0!</v>
      </c>
    </row>
    <row r="135" spans="1:8" ht="15" hidden="1">
      <c r="A135" s="37"/>
      <c r="B135" s="13">
        <v>6171</v>
      </c>
      <c r="C135" s="13">
        <v>2310</v>
      </c>
      <c r="D135" s="13" t="s">
        <v>399</v>
      </c>
      <c r="E135" s="46"/>
      <c r="F135" s="46"/>
      <c r="G135" s="46"/>
      <c r="H135" s="219" t="e">
        <f t="shared" si="2"/>
        <v>#DIV/0!</v>
      </c>
    </row>
    <row r="136" spans="1:8" ht="15" hidden="1">
      <c r="A136" s="37"/>
      <c r="B136" s="13">
        <v>6171</v>
      </c>
      <c r="C136" s="13">
        <v>2322</v>
      </c>
      <c r="D136" s="13" t="s">
        <v>80</v>
      </c>
      <c r="E136" s="14"/>
      <c r="F136" s="14"/>
      <c r="G136" s="14"/>
      <c r="H136" s="219" t="e">
        <f t="shared" si="2"/>
        <v>#DIV/0!</v>
      </c>
    </row>
    <row r="137" spans="1:8" ht="15">
      <c r="A137" s="37"/>
      <c r="B137" s="13">
        <v>6171</v>
      </c>
      <c r="C137" s="13">
        <v>2324</v>
      </c>
      <c r="D137" s="13" t="s">
        <v>81</v>
      </c>
      <c r="E137" s="14">
        <v>50</v>
      </c>
      <c r="F137" s="14">
        <v>50</v>
      </c>
      <c r="G137" s="14">
        <v>252.6</v>
      </c>
      <c r="H137" s="219">
        <f t="shared" si="2"/>
        <v>505.19999999999993</v>
      </c>
    </row>
    <row r="138" spans="1:8" ht="15">
      <c r="A138" s="37"/>
      <c r="B138" s="13">
        <v>6171</v>
      </c>
      <c r="C138" s="13">
        <v>2329</v>
      </c>
      <c r="D138" s="13" t="s">
        <v>82</v>
      </c>
      <c r="E138" s="14">
        <v>0</v>
      </c>
      <c r="F138" s="14">
        <v>0</v>
      </c>
      <c r="G138" s="14">
        <v>3.5</v>
      </c>
      <c r="H138" s="219" t="e">
        <f t="shared" si="2"/>
        <v>#DIV/0!</v>
      </c>
    </row>
    <row r="139" spans="1:8" ht="15" hidden="1">
      <c r="A139" s="81"/>
      <c r="B139" s="15">
        <v>6171</v>
      </c>
      <c r="C139" s="15">
        <v>3113</v>
      </c>
      <c r="D139" s="15" t="s">
        <v>83</v>
      </c>
      <c r="E139" s="16"/>
      <c r="F139" s="16"/>
      <c r="G139" s="16"/>
      <c r="H139" s="229"/>
    </row>
    <row r="140" spans="1:8" ht="15.75" thickBot="1">
      <c r="A140" s="47"/>
      <c r="B140" s="48"/>
      <c r="C140" s="48"/>
      <c r="D140" s="48"/>
      <c r="E140" s="49"/>
      <c r="F140" s="49"/>
      <c r="G140" s="49"/>
      <c r="H140" s="230"/>
    </row>
    <row r="141" spans="1:8" s="23" customFormat="1" ht="21.75" customHeight="1" thickBot="1" thickTop="1">
      <c r="A141" s="50"/>
      <c r="B141" s="51"/>
      <c r="C141" s="51"/>
      <c r="D141" s="52" t="s">
        <v>84</v>
      </c>
      <c r="E141" s="53">
        <f>SUM(E110:E140)</f>
        <v>1163</v>
      </c>
      <c r="F141" s="53">
        <f>SUM(F110:F140)</f>
        <v>1816</v>
      </c>
      <c r="G141" s="53">
        <f>SUM(G109:G140)</f>
        <v>3825.8999999999996</v>
      </c>
      <c r="H141" s="221">
        <f>(G141/F141)*100</f>
        <v>210.6773127753304</v>
      </c>
    </row>
    <row r="142" spans="1:8" ht="15" customHeight="1">
      <c r="A142" s="40"/>
      <c r="B142" s="40"/>
      <c r="C142" s="40"/>
      <c r="D142" s="7"/>
      <c r="E142" s="41"/>
      <c r="F142" s="41"/>
      <c r="G142" s="41"/>
      <c r="H142" s="227"/>
    </row>
    <row r="143" spans="1:8" ht="15" customHeight="1" hidden="1">
      <c r="A143" s="40"/>
      <c r="B143" s="40"/>
      <c r="C143" s="40"/>
      <c r="D143" s="7"/>
      <c r="E143" s="41"/>
      <c r="F143" s="41"/>
      <c r="G143" s="41"/>
      <c r="H143" s="227"/>
    </row>
    <row r="144" spans="1:8" ht="12.75" customHeight="1" hidden="1">
      <c r="A144" s="40"/>
      <c r="B144" s="40"/>
      <c r="C144" s="40"/>
      <c r="D144" s="7"/>
      <c r="E144" s="41"/>
      <c r="F144" s="41"/>
      <c r="G144" s="41"/>
      <c r="H144" s="227"/>
    </row>
    <row r="145" spans="1:8" ht="15" customHeight="1" thickBot="1">
      <c r="A145" s="40"/>
      <c r="B145" s="40"/>
      <c r="C145" s="40"/>
      <c r="D145" s="7"/>
      <c r="E145" s="41"/>
      <c r="F145" s="41"/>
      <c r="G145" s="41"/>
      <c r="H145" s="227"/>
    </row>
    <row r="146" spans="1:8" ht="15.75">
      <c r="A146" s="211" t="s">
        <v>1</v>
      </c>
      <c r="B146" s="211" t="s">
        <v>2</v>
      </c>
      <c r="C146" s="211" t="s">
        <v>3</v>
      </c>
      <c r="D146" s="212" t="s">
        <v>4</v>
      </c>
      <c r="E146" s="213" t="s">
        <v>5</v>
      </c>
      <c r="F146" s="213" t="s">
        <v>5</v>
      </c>
      <c r="G146" s="213" t="s">
        <v>6</v>
      </c>
      <c r="H146" s="223" t="s">
        <v>7</v>
      </c>
    </row>
    <row r="147" spans="1:8" ht="15.75" customHeight="1" thickBot="1">
      <c r="A147" s="214"/>
      <c r="B147" s="214"/>
      <c r="C147" s="214"/>
      <c r="D147" s="215"/>
      <c r="E147" s="216" t="s">
        <v>8</v>
      </c>
      <c r="F147" s="216" t="s">
        <v>9</v>
      </c>
      <c r="G147" s="217" t="s">
        <v>417</v>
      </c>
      <c r="H147" s="224" t="s">
        <v>10</v>
      </c>
    </row>
    <row r="148" spans="1:8" ht="16.5" customHeight="1" thickTop="1">
      <c r="A148" s="10">
        <v>50</v>
      </c>
      <c r="B148" s="10"/>
      <c r="C148" s="10"/>
      <c r="D148" s="11" t="s">
        <v>85</v>
      </c>
      <c r="E148" s="12"/>
      <c r="F148" s="12"/>
      <c r="G148" s="12"/>
      <c r="H148" s="225"/>
    </row>
    <row r="149" spans="1:8" ht="15" customHeight="1">
      <c r="A149" s="13"/>
      <c r="B149" s="13"/>
      <c r="C149" s="13"/>
      <c r="D149" s="44"/>
      <c r="E149" s="14"/>
      <c r="F149" s="14"/>
      <c r="G149" s="14"/>
      <c r="H149" s="219"/>
    </row>
    <row r="150" spans="1:8" ht="15" hidden="1">
      <c r="A150" s="13"/>
      <c r="B150" s="13"/>
      <c r="C150" s="13">
        <v>1361</v>
      </c>
      <c r="D150" s="13" t="s">
        <v>13</v>
      </c>
      <c r="E150" s="14"/>
      <c r="F150" s="14"/>
      <c r="G150" s="14"/>
      <c r="H150" s="219" t="e">
        <f>(#REF!/F150)*100</f>
        <v>#REF!</v>
      </c>
    </row>
    <row r="151" spans="1:8" ht="15">
      <c r="A151" s="13"/>
      <c r="B151" s="13"/>
      <c r="C151" s="13">
        <v>2451</v>
      </c>
      <c r="D151" s="13" t="s">
        <v>434</v>
      </c>
      <c r="E151" s="14">
        <v>4000</v>
      </c>
      <c r="F151" s="14">
        <v>4000</v>
      </c>
      <c r="G151" s="14">
        <v>4000</v>
      </c>
      <c r="H151" s="219">
        <f aca="true" t="shared" si="3" ref="H151:H167">(G151/F151)*100</f>
        <v>100</v>
      </c>
    </row>
    <row r="152" spans="1:8" ht="15" hidden="1">
      <c r="A152" s="13"/>
      <c r="B152" s="13"/>
      <c r="C152" s="13">
        <v>4116</v>
      </c>
      <c r="D152" s="13" t="s">
        <v>86</v>
      </c>
      <c r="E152" s="14"/>
      <c r="F152" s="14"/>
      <c r="G152" s="14"/>
      <c r="H152" s="219" t="e">
        <f t="shared" si="3"/>
        <v>#DIV/0!</v>
      </c>
    </row>
    <row r="153" spans="1:8" ht="15" hidden="1">
      <c r="A153" s="13">
        <v>434</v>
      </c>
      <c r="B153" s="13"/>
      <c r="C153" s="13">
        <v>4122</v>
      </c>
      <c r="D153" s="13" t="s">
        <v>87</v>
      </c>
      <c r="E153" s="14"/>
      <c r="F153" s="14"/>
      <c r="G153" s="14"/>
      <c r="H153" s="219" t="e">
        <f t="shared" si="3"/>
        <v>#DIV/0!</v>
      </c>
    </row>
    <row r="154" spans="1:8" ht="15" customHeight="1">
      <c r="A154" s="13"/>
      <c r="B154" s="13">
        <v>3599</v>
      </c>
      <c r="C154" s="13">
        <v>2324</v>
      </c>
      <c r="D154" s="13" t="s">
        <v>88</v>
      </c>
      <c r="E154" s="14">
        <v>3</v>
      </c>
      <c r="F154" s="14">
        <v>3</v>
      </c>
      <c r="G154" s="14">
        <v>1</v>
      </c>
      <c r="H154" s="219">
        <f t="shared" si="3"/>
        <v>33.33333333333333</v>
      </c>
    </row>
    <row r="155" spans="1:8" ht="15" customHeight="1">
      <c r="A155" s="13"/>
      <c r="B155" s="13">
        <v>4171</v>
      </c>
      <c r="C155" s="13">
        <v>2229</v>
      </c>
      <c r="D155" s="13" t="s">
        <v>341</v>
      </c>
      <c r="E155" s="14">
        <v>0</v>
      </c>
      <c r="F155" s="14">
        <v>0</v>
      </c>
      <c r="G155" s="14">
        <v>3</v>
      </c>
      <c r="H155" s="219" t="e">
        <f t="shared" si="3"/>
        <v>#DIV/0!</v>
      </c>
    </row>
    <row r="156" spans="1:8" ht="15" customHeight="1">
      <c r="A156" s="13"/>
      <c r="B156" s="13">
        <v>4179</v>
      </c>
      <c r="C156" s="13">
        <v>2229</v>
      </c>
      <c r="D156" s="13" t="s">
        <v>89</v>
      </c>
      <c r="E156" s="14">
        <v>0</v>
      </c>
      <c r="F156" s="14">
        <v>0</v>
      </c>
      <c r="G156" s="14">
        <v>1</v>
      </c>
      <c r="H156" s="219" t="e">
        <f t="shared" si="3"/>
        <v>#DIV/0!</v>
      </c>
    </row>
    <row r="157" spans="1:8" ht="15">
      <c r="A157" s="13"/>
      <c r="B157" s="13">
        <v>4195</v>
      </c>
      <c r="C157" s="13">
        <v>2229</v>
      </c>
      <c r="D157" s="13" t="s">
        <v>90</v>
      </c>
      <c r="E157" s="14">
        <v>0</v>
      </c>
      <c r="F157" s="14">
        <v>0</v>
      </c>
      <c r="G157" s="14">
        <v>6</v>
      </c>
      <c r="H157" s="219" t="e">
        <f t="shared" si="3"/>
        <v>#DIV/0!</v>
      </c>
    </row>
    <row r="158" spans="1:8" ht="15" hidden="1">
      <c r="A158" s="13"/>
      <c r="B158" s="13">
        <v>4329</v>
      </c>
      <c r="C158" s="13">
        <v>2229</v>
      </c>
      <c r="D158" s="13" t="s">
        <v>91</v>
      </c>
      <c r="E158" s="14"/>
      <c r="F158" s="14"/>
      <c r="G158" s="14"/>
      <c r="H158" s="219" t="e">
        <f t="shared" si="3"/>
        <v>#DIV/0!</v>
      </c>
    </row>
    <row r="159" spans="1:8" ht="15" hidden="1">
      <c r="A159" s="13"/>
      <c r="B159" s="13">
        <v>4329</v>
      </c>
      <c r="C159" s="13">
        <v>2324</v>
      </c>
      <c r="D159" s="13" t="s">
        <v>92</v>
      </c>
      <c r="E159" s="14"/>
      <c r="F159" s="14"/>
      <c r="G159" s="14"/>
      <c r="H159" s="219" t="e">
        <f t="shared" si="3"/>
        <v>#DIV/0!</v>
      </c>
    </row>
    <row r="160" spans="1:8" ht="15" hidden="1">
      <c r="A160" s="13"/>
      <c r="B160" s="13">
        <v>4342</v>
      </c>
      <c r="C160" s="13">
        <v>2324</v>
      </c>
      <c r="D160" s="13" t="s">
        <v>93</v>
      </c>
      <c r="E160" s="14"/>
      <c r="F160" s="14"/>
      <c r="G160" s="14"/>
      <c r="H160" s="219" t="e">
        <f t="shared" si="3"/>
        <v>#DIV/0!</v>
      </c>
    </row>
    <row r="161" spans="1:8" ht="15" hidden="1">
      <c r="A161" s="13"/>
      <c r="B161" s="13">
        <v>4349</v>
      </c>
      <c r="C161" s="13">
        <v>2229</v>
      </c>
      <c r="D161" s="13" t="s">
        <v>94</v>
      </c>
      <c r="E161" s="14"/>
      <c r="F161" s="14"/>
      <c r="G161" s="14"/>
      <c r="H161" s="219" t="e">
        <f t="shared" si="3"/>
        <v>#DIV/0!</v>
      </c>
    </row>
    <row r="162" spans="1:8" ht="15" hidden="1">
      <c r="A162" s="13"/>
      <c r="B162" s="13">
        <v>4399</v>
      </c>
      <c r="C162" s="13">
        <v>2111</v>
      </c>
      <c r="D162" s="13" t="s">
        <v>95</v>
      </c>
      <c r="E162" s="14"/>
      <c r="F162" s="14"/>
      <c r="G162" s="14"/>
      <c r="H162" s="219" t="e">
        <f t="shared" si="3"/>
        <v>#DIV/0!</v>
      </c>
    </row>
    <row r="163" spans="1:8" ht="15" hidden="1">
      <c r="A163" s="13"/>
      <c r="B163" s="13">
        <v>6171</v>
      </c>
      <c r="C163" s="13">
        <v>2111</v>
      </c>
      <c r="D163" s="13" t="s">
        <v>96</v>
      </c>
      <c r="E163" s="14"/>
      <c r="F163" s="14"/>
      <c r="G163" s="14"/>
      <c r="H163" s="219" t="e">
        <f t="shared" si="3"/>
        <v>#DIV/0!</v>
      </c>
    </row>
    <row r="164" spans="1:8" ht="15">
      <c r="A164" s="13"/>
      <c r="B164" s="13">
        <v>4379</v>
      </c>
      <c r="C164" s="13">
        <v>2212</v>
      </c>
      <c r="D164" s="13" t="s">
        <v>97</v>
      </c>
      <c r="E164" s="14">
        <v>10</v>
      </c>
      <c r="F164" s="14">
        <v>10</v>
      </c>
      <c r="G164" s="14">
        <v>1.5</v>
      </c>
      <c r="H164" s="219">
        <f t="shared" si="3"/>
        <v>15</v>
      </c>
    </row>
    <row r="165" spans="1:8" ht="15">
      <c r="A165" s="15"/>
      <c r="B165" s="15">
        <v>4399</v>
      </c>
      <c r="C165" s="15">
        <v>2324</v>
      </c>
      <c r="D165" s="15" t="s">
        <v>413</v>
      </c>
      <c r="E165" s="16">
        <v>0</v>
      </c>
      <c r="F165" s="16">
        <v>0</v>
      </c>
      <c r="G165" s="14">
        <v>5</v>
      </c>
      <c r="H165" s="219" t="e">
        <f t="shared" si="3"/>
        <v>#DIV/0!</v>
      </c>
    </row>
    <row r="166" spans="1:8" ht="15" hidden="1">
      <c r="A166" s="13"/>
      <c r="B166" s="13">
        <v>6171</v>
      </c>
      <c r="C166" s="13">
        <v>2212</v>
      </c>
      <c r="D166" s="13" t="s">
        <v>97</v>
      </c>
      <c r="E166" s="14"/>
      <c r="F166" s="14"/>
      <c r="G166" s="14"/>
      <c r="H166" s="219" t="e">
        <f t="shared" si="3"/>
        <v>#DIV/0!</v>
      </c>
    </row>
    <row r="167" spans="1:8" ht="15">
      <c r="A167" s="15"/>
      <c r="B167" s="13">
        <v>6171</v>
      </c>
      <c r="C167" s="13">
        <v>2324</v>
      </c>
      <c r="D167" s="13" t="s">
        <v>32</v>
      </c>
      <c r="E167" s="14">
        <v>8</v>
      </c>
      <c r="F167" s="14">
        <v>8</v>
      </c>
      <c r="G167" s="14">
        <v>1</v>
      </c>
      <c r="H167" s="219">
        <f t="shared" si="3"/>
        <v>12.5</v>
      </c>
    </row>
    <row r="168" spans="1:8" ht="15" customHeight="1" thickBot="1">
      <c r="A168" s="48"/>
      <c r="B168" s="48"/>
      <c r="C168" s="48"/>
      <c r="D168" s="48"/>
      <c r="E168" s="49"/>
      <c r="F168" s="49"/>
      <c r="G168" s="49"/>
      <c r="H168" s="219"/>
    </row>
    <row r="169" spans="1:8" s="23" customFormat="1" ht="21.75" customHeight="1" thickBot="1" thickTop="1">
      <c r="A169" s="51"/>
      <c r="B169" s="51"/>
      <c r="C169" s="51"/>
      <c r="D169" s="52" t="s">
        <v>98</v>
      </c>
      <c r="E169" s="53">
        <f>SUM(E149:E168)</f>
        <v>4021</v>
      </c>
      <c r="F169" s="53">
        <f>SUM(F149:F168)</f>
        <v>4021</v>
      </c>
      <c r="G169" s="53">
        <f>SUM(G150:G168)</f>
        <v>4018.5</v>
      </c>
      <c r="H169" s="221">
        <f>(G169/F169)*100</f>
        <v>99.93782641134045</v>
      </c>
    </row>
    <row r="170" spans="1:8" ht="15" customHeight="1">
      <c r="A170" s="40"/>
      <c r="B170" s="23"/>
      <c r="C170" s="40"/>
      <c r="D170" s="54"/>
      <c r="E170" s="41"/>
      <c r="F170" s="41"/>
      <c r="G170" s="3"/>
      <c r="H170" s="226"/>
    </row>
    <row r="171" spans="1:8" ht="14.25" customHeight="1">
      <c r="A171" s="23"/>
      <c r="B171" s="23"/>
      <c r="C171" s="23"/>
      <c r="D171" s="23"/>
      <c r="E171" s="24"/>
      <c r="F171" s="24"/>
      <c r="G171" s="24"/>
      <c r="H171" s="222"/>
    </row>
    <row r="172" spans="1:8" ht="14.25" customHeight="1" thickBot="1">
      <c r="A172" s="23"/>
      <c r="B172" s="23"/>
      <c r="C172" s="23"/>
      <c r="D172" s="23"/>
      <c r="E172" s="24"/>
      <c r="F172" s="24"/>
      <c r="G172" s="24"/>
      <c r="H172" s="222"/>
    </row>
    <row r="173" spans="1:8" ht="13.5" customHeight="1" hidden="1">
      <c r="A173" s="23"/>
      <c r="B173" s="23"/>
      <c r="C173" s="23"/>
      <c r="D173" s="23"/>
      <c r="E173" s="24"/>
      <c r="F173" s="24"/>
      <c r="G173" s="24"/>
      <c r="H173" s="222"/>
    </row>
    <row r="174" spans="1:8" ht="13.5" customHeight="1" hidden="1">
      <c r="A174" s="23"/>
      <c r="B174" s="23"/>
      <c r="C174" s="23"/>
      <c r="D174" s="23"/>
      <c r="E174" s="24"/>
      <c r="F174" s="24"/>
      <c r="G174" s="24"/>
      <c r="H174" s="222"/>
    </row>
    <row r="175" spans="1:8" ht="13.5" customHeight="1" hidden="1" thickBot="1">
      <c r="A175" s="23"/>
      <c r="B175" s="23"/>
      <c r="C175" s="23"/>
      <c r="D175" s="23"/>
      <c r="E175" s="24"/>
      <c r="F175" s="24"/>
      <c r="G175" s="24"/>
      <c r="H175" s="222"/>
    </row>
    <row r="176" spans="1:8" ht="15.75">
      <c r="A176" s="211" t="s">
        <v>1</v>
      </c>
      <c r="B176" s="211" t="s">
        <v>2</v>
      </c>
      <c r="C176" s="211" t="s">
        <v>3</v>
      </c>
      <c r="D176" s="212" t="s">
        <v>4</v>
      </c>
      <c r="E176" s="213" t="s">
        <v>5</v>
      </c>
      <c r="F176" s="213" t="s">
        <v>5</v>
      </c>
      <c r="G176" s="213" t="s">
        <v>6</v>
      </c>
      <c r="H176" s="223" t="s">
        <v>7</v>
      </c>
    </row>
    <row r="177" spans="1:8" ht="15.75" customHeight="1" thickBot="1">
      <c r="A177" s="214"/>
      <c r="B177" s="214"/>
      <c r="C177" s="214"/>
      <c r="D177" s="215"/>
      <c r="E177" s="216" t="s">
        <v>8</v>
      </c>
      <c r="F177" s="216" t="s">
        <v>9</v>
      </c>
      <c r="G177" s="217" t="s">
        <v>417</v>
      </c>
      <c r="H177" s="224" t="s">
        <v>10</v>
      </c>
    </row>
    <row r="178" spans="1:8" ht="15.75" customHeight="1" thickTop="1">
      <c r="A178" s="10">
        <v>60</v>
      </c>
      <c r="B178" s="10"/>
      <c r="C178" s="10"/>
      <c r="D178" s="11" t="s">
        <v>99</v>
      </c>
      <c r="E178" s="12"/>
      <c r="F178" s="12"/>
      <c r="G178" s="12"/>
      <c r="H178" s="225"/>
    </row>
    <row r="179" spans="1:8" ht="14.25" customHeight="1">
      <c r="A179" s="44"/>
      <c r="B179" s="44"/>
      <c r="C179" s="44"/>
      <c r="D179" s="44"/>
      <c r="E179" s="14"/>
      <c r="F179" s="14"/>
      <c r="G179" s="14"/>
      <c r="H179" s="219"/>
    </row>
    <row r="180" spans="1:8" ht="15" hidden="1">
      <c r="A180" s="13"/>
      <c r="B180" s="13"/>
      <c r="C180" s="13">
        <v>1332</v>
      </c>
      <c r="D180" s="13" t="s">
        <v>100</v>
      </c>
      <c r="E180" s="14"/>
      <c r="F180" s="14"/>
      <c r="G180" s="14"/>
      <c r="H180" s="219" t="e">
        <f>(#REF!/F180)*100</f>
        <v>#REF!</v>
      </c>
    </row>
    <row r="181" spans="1:8" ht="15">
      <c r="A181" s="13"/>
      <c r="B181" s="13"/>
      <c r="C181" s="13">
        <v>1333</v>
      </c>
      <c r="D181" s="13" t="s">
        <v>101</v>
      </c>
      <c r="E181" s="14">
        <v>500</v>
      </c>
      <c r="F181" s="14">
        <v>500</v>
      </c>
      <c r="G181" s="14">
        <v>141.4</v>
      </c>
      <c r="H181" s="219">
        <f aca="true" t="shared" si="4" ref="H181:H192">(G181/F181)*100</f>
        <v>28.28</v>
      </c>
    </row>
    <row r="182" spans="1:8" ht="15">
      <c r="A182" s="13"/>
      <c r="B182" s="13"/>
      <c r="C182" s="13">
        <v>1334</v>
      </c>
      <c r="D182" s="13" t="s">
        <v>102</v>
      </c>
      <c r="E182" s="14">
        <v>50</v>
      </c>
      <c r="F182" s="14">
        <v>50</v>
      </c>
      <c r="G182" s="14">
        <v>27.4</v>
      </c>
      <c r="H182" s="219">
        <f t="shared" si="4"/>
        <v>54.79999999999999</v>
      </c>
    </row>
    <row r="183" spans="1:8" ht="15">
      <c r="A183" s="13"/>
      <c r="B183" s="13"/>
      <c r="C183" s="13">
        <v>1335</v>
      </c>
      <c r="D183" s="13" t="s">
        <v>394</v>
      </c>
      <c r="E183" s="14">
        <v>6</v>
      </c>
      <c r="F183" s="14">
        <v>6</v>
      </c>
      <c r="G183" s="14">
        <v>13</v>
      </c>
      <c r="H183" s="219">
        <f t="shared" si="4"/>
        <v>216.66666666666666</v>
      </c>
    </row>
    <row r="184" spans="1:8" ht="15">
      <c r="A184" s="13"/>
      <c r="B184" s="13"/>
      <c r="C184" s="13">
        <v>1361</v>
      </c>
      <c r="D184" s="13" t="s">
        <v>13</v>
      </c>
      <c r="E184" s="14">
        <v>240</v>
      </c>
      <c r="F184" s="14">
        <v>240</v>
      </c>
      <c r="G184" s="14">
        <v>125.1</v>
      </c>
      <c r="H184" s="219">
        <f t="shared" si="4"/>
        <v>52.125</v>
      </c>
    </row>
    <row r="185" spans="1:8" ht="15" customHeight="1" hidden="1">
      <c r="A185" s="13">
        <v>29004</v>
      </c>
      <c r="B185" s="13"/>
      <c r="C185" s="13">
        <v>4116</v>
      </c>
      <c r="D185" s="13" t="s">
        <v>435</v>
      </c>
      <c r="E185" s="14"/>
      <c r="F185" s="14"/>
      <c r="G185" s="14"/>
      <c r="H185" s="219" t="e">
        <f t="shared" si="4"/>
        <v>#DIV/0!</v>
      </c>
    </row>
    <row r="186" spans="1:8" ht="15" hidden="1">
      <c r="A186" s="13">
        <v>29008</v>
      </c>
      <c r="B186" s="13"/>
      <c r="C186" s="13">
        <v>4116</v>
      </c>
      <c r="D186" s="13" t="s">
        <v>103</v>
      </c>
      <c r="E186" s="14"/>
      <c r="F186" s="14"/>
      <c r="G186" s="14"/>
      <c r="H186" s="219" t="e">
        <f t="shared" si="4"/>
        <v>#DIV/0!</v>
      </c>
    </row>
    <row r="187" spans="1:8" ht="15" hidden="1">
      <c r="A187" s="13">
        <v>29516</v>
      </c>
      <c r="B187" s="13"/>
      <c r="C187" s="13">
        <v>4216</v>
      </c>
      <c r="D187" s="13" t="s">
        <v>104</v>
      </c>
      <c r="E187" s="14"/>
      <c r="F187" s="14"/>
      <c r="G187" s="14"/>
      <c r="H187" s="219" t="e">
        <f t="shared" si="4"/>
        <v>#DIV/0!</v>
      </c>
    </row>
    <row r="188" spans="1:8" ht="15">
      <c r="A188" s="15"/>
      <c r="B188" s="15">
        <v>1014</v>
      </c>
      <c r="C188" s="15">
        <v>2132</v>
      </c>
      <c r="D188" s="15" t="s">
        <v>105</v>
      </c>
      <c r="E188" s="16">
        <v>24</v>
      </c>
      <c r="F188" s="16">
        <v>24</v>
      </c>
      <c r="G188" s="16">
        <v>6.2</v>
      </c>
      <c r="H188" s="219">
        <f t="shared" si="4"/>
        <v>25.833333333333336</v>
      </c>
    </row>
    <row r="189" spans="1:8" ht="15">
      <c r="A189" s="15"/>
      <c r="B189" s="15">
        <v>2119</v>
      </c>
      <c r="C189" s="15">
        <v>2343</v>
      </c>
      <c r="D189" s="15" t="s">
        <v>106</v>
      </c>
      <c r="E189" s="16">
        <v>12000</v>
      </c>
      <c r="F189" s="16">
        <v>12000</v>
      </c>
      <c r="G189" s="16">
        <v>3871.5</v>
      </c>
      <c r="H189" s="219">
        <f t="shared" si="4"/>
        <v>32.2625</v>
      </c>
    </row>
    <row r="190" spans="1:8" ht="15">
      <c r="A190" s="15"/>
      <c r="B190" s="15">
        <v>3749</v>
      </c>
      <c r="C190" s="15">
        <v>2321</v>
      </c>
      <c r="D190" s="15" t="s">
        <v>107</v>
      </c>
      <c r="E190" s="16">
        <v>5</v>
      </c>
      <c r="F190" s="16">
        <v>5</v>
      </c>
      <c r="G190" s="16">
        <v>0</v>
      </c>
      <c r="H190" s="219">
        <f t="shared" si="4"/>
        <v>0</v>
      </c>
    </row>
    <row r="191" spans="1:8" ht="15">
      <c r="A191" s="13"/>
      <c r="B191" s="13">
        <v>6171</v>
      </c>
      <c r="C191" s="13">
        <v>2212</v>
      </c>
      <c r="D191" s="13" t="s">
        <v>77</v>
      </c>
      <c r="E191" s="14">
        <v>60</v>
      </c>
      <c r="F191" s="14">
        <v>60</v>
      </c>
      <c r="G191" s="14">
        <v>33</v>
      </c>
      <c r="H191" s="219">
        <f t="shared" si="4"/>
        <v>55.00000000000001</v>
      </c>
    </row>
    <row r="192" spans="1:8" ht="15">
      <c r="A192" s="13"/>
      <c r="B192" s="13">
        <v>6171</v>
      </c>
      <c r="C192" s="13">
        <v>2324</v>
      </c>
      <c r="D192" s="13" t="s">
        <v>108</v>
      </c>
      <c r="E192" s="14">
        <v>5</v>
      </c>
      <c r="F192" s="14">
        <v>5</v>
      </c>
      <c r="G192" s="14">
        <v>2</v>
      </c>
      <c r="H192" s="219">
        <f t="shared" si="4"/>
        <v>40</v>
      </c>
    </row>
    <row r="193" spans="1:8" ht="15" hidden="1">
      <c r="A193" s="13"/>
      <c r="B193" s="13">
        <v>6171</v>
      </c>
      <c r="C193" s="13">
        <v>2329</v>
      </c>
      <c r="D193" s="13" t="s">
        <v>109</v>
      </c>
      <c r="E193" s="14"/>
      <c r="F193" s="14"/>
      <c r="G193" s="14"/>
      <c r="H193" s="219"/>
    </row>
    <row r="194" spans="1:8" ht="15" customHeight="1" thickBot="1">
      <c r="A194" s="48"/>
      <c r="B194" s="48"/>
      <c r="C194" s="48"/>
      <c r="D194" s="48"/>
      <c r="E194" s="49"/>
      <c r="F194" s="49"/>
      <c r="G194" s="49"/>
      <c r="H194" s="230"/>
    </row>
    <row r="195" spans="1:8" s="23" customFormat="1" ht="21.75" customHeight="1" thickBot="1" thickTop="1">
      <c r="A195" s="51"/>
      <c r="B195" s="51"/>
      <c r="C195" s="51"/>
      <c r="D195" s="52" t="s">
        <v>110</v>
      </c>
      <c r="E195" s="53">
        <f>SUM(E179:E194)</f>
        <v>12890</v>
      </c>
      <c r="F195" s="53">
        <f>SUM(F179:F194)</f>
        <v>12890</v>
      </c>
      <c r="G195" s="53">
        <f>SUM(G179:G194)</f>
        <v>4219.6</v>
      </c>
      <c r="H195" s="221">
        <f>(G195/F195)*100</f>
        <v>32.735453840186196</v>
      </c>
    </row>
    <row r="196" spans="1:8" ht="14.25" customHeight="1">
      <c r="A196" s="40"/>
      <c r="B196" s="40"/>
      <c r="C196" s="40"/>
      <c r="D196" s="7"/>
      <c r="E196" s="41"/>
      <c r="F196" s="41"/>
      <c r="G196" s="41"/>
      <c r="H196" s="227"/>
    </row>
    <row r="197" spans="1:8" ht="14.25" customHeight="1" hidden="1">
      <c r="A197" s="40"/>
      <c r="B197" s="40"/>
      <c r="C197" s="40"/>
      <c r="D197" s="7"/>
      <c r="E197" s="41"/>
      <c r="F197" s="41"/>
      <c r="G197" s="41"/>
      <c r="H197" s="227"/>
    </row>
    <row r="198" spans="1:8" ht="14.25" customHeight="1" hidden="1">
      <c r="A198" s="40"/>
      <c r="B198" s="40"/>
      <c r="C198" s="40"/>
      <c r="D198" s="7"/>
      <c r="E198" s="41"/>
      <c r="F198" s="41"/>
      <c r="G198" s="41"/>
      <c r="H198" s="227"/>
    </row>
    <row r="199" spans="1:8" ht="14.25" customHeight="1" hidden="1">
      <c r="A199" s="40"/>
      <c r="B199" s="40"/>
      <c r="C199" s="40"/>
      <c r="D199" s="7"/>
      <c r="E199" s="41"/>
      <c r="F199" s="41"/>
      <c r="G199" s="41"/>
      <c r="H199" s="227"/>
    </row>
    <row r="200" spans="1:8" ht="15" customHeight="1" hidden="1">
      <c r="A200" s="40"/>
      <c r="B200" s="40"/>
      <c r="C200" s="40"/>
      <c r="D200" s="7"/>
      <c r="E200" s="41"/>
      <c r="F200" s="41"/>
      <c r="G200" s="41"/>
      <c r="H200" s="227"/>
    </row>
    <row r="201" spans="1:8" ht="15" customHeight="1" thickBot="1">
      <c r="A201" s="40"/>
      <c r="B201" s="40"/>
      <c r="C201" s="40"/>
      <c r="D201" s="7"/>
      <c r="E201" s="41"/>
      <c r="F201" s="41"/>
      <c r="G201" s="41"/>
      <c r="H201" s="227"/>
    </row>
    <row r="202" spans="1:8" ht="15.75">
      <c r="A202" s="211" t="s">
        <v>1</v>
      </c>
      <c r="B202" s="211" t="s">
        <v>2</v>
      </c>
      <c r="C202" s="211" t="s">
        <v>3</v>
      </c>
      <c r="D202" s="212" t="s">
        <v>4</v>
      </c>
      <c r="E202" s="213" t="s">
        <v>5</v>
      </c>
      <c r="F202" s="213" t="s">
        <v>5</v>
      </c>
      <c r="G202" s="213" t="s">
        <v>6</v>
      </c>
      <c r="H202" s="223" t="s">
        <v>7</v>
      </c>
    </row>
    <row r="203" spans="1:8" ht="15.75" customHeight="1" thickBot="1">
      <c r="A203" s="214"/>
      <c r="B203" s="214"/>
      <c r="C203" s="214"/>
      <c r="D203" s="215"/>
      <c r="E203" s="216" t="s">
        <v>8</v>
      </c>
      <c r="F203" s="216" t="s">
        <v>9</v>
      </c>
      <c r="G203" s="217" t="s">
        <v>417</v>
      </c>
      <c r="H203" s="224" t="s">
        <v>10</v>
      </c>
    </row>
    <row r="204" spans="1:8" ht="15.75" customHeight="1" thickTop="1">
      <c r="A204" s="10">
        <v>80</v>
      </c>
      <c r="B204" s="10"/>
      <c r="C204" s="10"/>
      <c r="D204" s="11" t="s">
        <v>111</v>
      </c>
      <c r="E204" s="12"/>
      <c r="F204" s="12"/>
      <c r="G204" s="12"/>
      <c r="H204" s="225"/>
    </row>
    <row r="205" spans="1:8" ht="15">
      <c r="A205" s="13"/>
      <c r="B205" s="13"/>
      <c r="C205" s="13"/>
      <c r="D205" s="13"/>
      <c r="E205" s="14"/>
      <c r="F205" s="14"/>
      <c r="G205" s="14"/>
      <c r="H205" s="219"/>
    </row>
    <row r="206" spans="1:8" ht="15">
      <c r="A206" s="13"/>
      <c r="B206" s="13"/>
      <c r="C206" s="13">
        <v>1353</v>
      </c>
      <c r="D206" s="13" t="s">
        <v>112</v>
      </c>
      <c r="E206" s="14">
        <v>750</v>
      </c>
      <c r="F206" s="14">
        <v>750</v>
      </c>
      <c r="G206" s="14">
        <v>157.4</v>
      </c>
      <c r="H206" s="219">
        <f aca="true" t="shared" si="5" ref="H206:H216">(G206/F206)*100</f>
        <v>20.986666666666668</v>
      </c>
    </row>
    <row r="207" spans="1:8" ht="15">
      <c r="A207" s="13"/>
      <c r="B207" s="13"/>
      <c r="C207" s="13">
        <v>1359</v>
      </c>
      <c r="D207" s="13" t="s">
        <v>113</v>
      </c>
      <c r="E207" s="14">
        <v>0</v>
      </c>
      <c r="F207" s="14">
        <v>0</v>
      </c>
      <c r="G207" s="14">
        <v>113</v>
      </c>
      <c r="H207" s="219" t="e">
        <f t="shared" si="5"/>
        <v>#DIV/0!</v>
      </c>
    </row>
    <row r="208" spans="1:8" ht="15">
      <c r="A208" s="13"/>
      <c r="B208" s="13"/>
      <c r="C208" s="13">
        <v>1361</v>
      </c>
      <c r="D208" s="13" t="s">
        <v>13</v>
      </c>
      <c r="E208" s="14">
        <v>7000</v>
      </c>
      <c r="F208" s="14">
        <v>7000</v>
      </c>
      <c r="G208" s="14">
        <v>1579</v>
      </c>
      <c r="H208" s="219">
        <f t="shared" si="5"/>
        <v>22.557142857142857</v>
      </c>
    </row>
    <row r="209" spans="1:8" ht="15">
      <c r="A209" s="13"/>
      <c r="B209" s="13"/>
      <c r="C209" s="13">
        <v>4121</v>
      </c>
      <c r="D209" s="13" t="s">
        <v>345</v>
      </c>
      <c r="E209" s="16">
        <v>250</v>
      </c>
      <c r="F209" s="16">
        <v>250</v>
      </c>
      <c r="G209" s="16">
        <v>68</v>
      </c>
      <c r="H209" s="219">
        <f t="shared" si="5"/>
        <v>27.200000000000003</v>
      </c>
    </row>
    <row r="210" spans="1:8" ht="15" hidden="1">
      <c r="A210" s="13">
        <v>222</v>
      </c>
      <c r="B210" s="13"/>
      <c r="C210" s="13">
        <v>4122</v>
      </c>
      <c r="D210" s="13" t="s">
        <v>114</v>
      </c>
      <c r="E210" s="16"/>
      <c r="F210" s="16"/>
      <c r="G210" s="16"/>
      <c r="H210" s="219" t="e">
        <f t="shared" si="5"/>
        <v>#DIV/0!</v>
      </c>
    </row>
    <row r="211" spans="1:8" ht="15" hidden="1">
      <c r="A211" s="13"/>
      <c r="B211" s="13">
        <v>2169</v>
      </c>
      <c r="C211" s="13">
        <v>2212</v>
      </c>
      <c r="D211" s="13" t="s">
        <v>400</v>
      </c>
      <c r="E211" s="16"/>
      <c r="F211" s="16"/>
      <c r="G211" s="16"/>
      <c r="H211" s="219" t="e">
        <f t="shared" si="5"/>
        <v>#DIV/0!</v>
      </c>
    </row>
    <row r="212" spans="1:8" ht="15" hidden="1">
      <c r="A212" s="13"/>
      <c r="B212" s="13">
        <v>2219</v>
      </c>
      <c r="C212" s="13">
        <v>2324</v>
      </c>
      <c r="D212" s="13" t="s">
        <v>117</v>
      </c>
      <c r="E212" s="14"/>
      <c r="F212" s="14"/>
      <c r="G212" s="14"/>
      <c r="H212" s="219" t="e">
        <f t="shared" si="5"/>
        <v>#DIV/0!</v>
      </c>
    </row>
    <row r="213" spans="1:8" ht="15">
      <c r="A213" s="13"/>
      <c r="B213" s="13">
        <v>2219</v>
      </c>
      <c r="C213" s="13">
        <v>2329</v>
      </c>
      <c r="D213" s="13" t="s">
        <v>115</v>
      </c>
      <c r="E213" s="14">
        <v>4800</v>
      </c>
      <c r="F213" s="14">
        <v>4800</v>
      </c>
      <c r="G213" s="14">
        <v>1225.7</v>
      </c>
      <c r="H213" s="219">
        <f t="shared" si="5"/>
        <v>25.535416666666666</v>
      </c>
    </row>
    <row r="214" spans="1:8" ht="15">
      <c r="A214" s="13"/>
      <c r="B214" s="13">
        <v>2299</v>
      </c>
      <c r="C214" s="13">
        <v>2212</v>
      </c>
      <c r="D214" s="13" t="s">
        <v>116</v>
      </c>
      <c r="E214" s="14">
        <v>0</v>
      </c>
      <c r="F214" s="14">
        <v>0</v>
      </c>
      <c r="G214" s="14">
        <v>604</v>
      </c>
      <c r="H214" s="219" t="e">
        <f t="shared" si="5"/>
        <v>#DIV/0!</v>
      </c>
    </row>
    <row r="215" spans="1:8" ht="15">
      <c r="A215" s="13"/>
      <c r="B215" s="13">
        <v>6171</v>
      </c>
      <c r="C215" s="13">
        <v>2212</v>
      </c>
      <c r="D215" s="13" t="s">
        <v>436</v>
      </c>
      <c r="E215" s="14">
        <v>2200</v>
      </c>
      <c r="F215" s="14">
        <v>2200</v>
      </c>
      <c r="G215" s="14">
        <v>0</v>
      </c>
      <c r="H215" s="219">
        <f t="shared" si="5"/>
        <v>0</v>
      </c>
    </row>
    <row r="216" spans="1:8" ht="15">
      <c r="A216" s="15"/>
      <c r="B216" s="15">
        <v>6171</v>
      </c>
      <c r="C216" s="15">
        <v>2324</v>
      </c>
      <c r="D216" s="15" t="s">
        <v>117</v>
      </c>
      <c r="E216" s="16">
        <v>200</v>
      </c>
      <c r="F216" s="16">
        <v>200</v>
      </c>
      <c r="G216" s="16">
        <v>77.7</v>
      </c>
      <c r="H216" s="219">
        <f t="shared" si="5"/>
        <v>38.85</v>
      </c>
    </row>
    <row r="217" spans="1:8" ht="15" hidden="1">
      <c r="A217" s="15"/>
      <c r="B217" s="15">
        <v>6171</v>
      </c>
      <c r="C217" s="15">
        <v>2329</v>
      </c>
      <c r="D217" s="15" t="s">
        <v>118</v>
      </c>
      <c r="E217" s="17"/>
      <c r="F217" s="17"/>
      <c r="G217" s="16"/>
      <c r="H217" s="219" t="e">
        <f>(#REF!/F217)*100</f>
        <v>#REF!</v>
      </c>
    </row>
    <row r="218" spans="1:8" ht="15.75" thickBot="1">
      <c r="A218" s="48"/>
      <c r="B218" s="48"/>
      <c r="C218" s="48"/>
      <c r="D218" s="48"/>
      <c r="E218" s="49"/>
      <c r="F218" s="49"/>
      <c r="G218" s="49"/>
      <c r="H218" s="230"/>
    </row>
    <row r="219" spans="1:8" s="23" customFormat="1" ht="21.75" customHeight="1" thickBot="1" thickTop="1">
      <c r="A219" s="51"/>
      <c r="B219" s="51"/>
      <c r="C219" s="51"/>
      <c r="D219" s="52" t="s">
        <v>119</v>
      </c>
      <c r="E219" s="53">
        <f>SUM(E205:E218)</f>
        <v>15200</v>
      </c>
      <c r="F219" s="53">
        <f>SUM(F205:F218)</f>
        <v>15200</v>
      </c>
      <c r="G219" s="53">
        <f>SUM(G205:G218)</f>
        <v>3824.8</v>
      </c>
      <c r="H219" s="221">
        <f>(G219/F219)*100</f>
        <v>25.16315789473684</v>
      </c>
    </row>
    <row r="220" spans="1:8" ht="15" customHeight="1">
      <c r="A220" s="40"/>
      <c r="B220" s="40"/>
      <c r="C220" s="40"/>
      <c r="D220" s="7"/>
      <c r="E220" s="41"/>
      <c r="F220" s="41"/>
      <c r="G220" s="41"/>
      <c r="H220" s="227"/>
    </row>
    <row r="221" spans="1:8" ht="15" customHeight="1" hidden="1">
      <c r="A221" s="40"/>
      <c r="B221" s="40"/>
      <c r="C221" s="40"/>
      <c r="D221" s="7"/>
      <c r="E221" s="41"/>
      <c r="F221" s="41"/>
      <c r="G221" s="41"/>
      <c r="H221" s="227"/>
    </row>
    <row r="222" spans="1:8" ht="15" customHeight="1" hidden="1">
      <c r="A222" s="40"/>
      <c r="B222" s="40"/>
      <c r="C222" s="40"/>
      <c r="D222" s="7"/>
      <c r="E222" s="41"/>
      <c r="F222" s="41"/>
      <c r="G222" s="41"/>
      <c r="H222" s="227"/>
    </row>
    <row r="223" spans="1:8" ht="15" customHeight="1" thickBot="1">
      <c r="A223" s="40"/>
      <c r="B223" s="40"/>
      <c r="C223" s="40"/>
      <c r="D223" s="7"/>
      <c r="E223" s="41"/>
      <c r="F223" s="41"/>
      <c r="G223" s="41"/>
      <c r="H223" s="227"/>
    </row>
    <row r="224" spans="1:8" ht="15.75">
      <c r="A224" s="211" t="s">
        <v>1</v>
      </c>
      <c r="B224" s="211" t="s">
        <v>2</v>
      </c>
      <c r="C224" s="211" t="s">
        <v>3</v>
      </c>
      <c r="D224" s="212" t="s">
        <v>4</v>
      </c>
      <c r="E224" s="213" t="s">
        <v>5</v>
      </c>
      <c r="F224" s="213" t="s">
        <v>5</v>
      </c>
      <c r="G224" s="213" t="s">
        <v>6</v>
      </c>
      <c r="H224" s="223" t="s">
        <v>7</v>
      </c>
    </row>
    <row r="225" spans="1:8" ht="15.75" customHeight="1" thickBot="1">
      <c r="A225" s="214"/>
      <c r="B225" s="214"/>
      <c r="C225" s="214"/>
      <c r="D225" s="215"/>
      <c r="E225" s="216" t="s">
        <v>8</v>
      </c>
      <c r="F225" s="216" t="s">
        <v>9</v>
      </c>
      <c r="G225" s="217" t="s">
        <v>417</v>
      </c>
      <c r="H225" s="224" t="s">
        <v>10</v>
      </c>
    </row>
    <row r="226" spans="1:8" ht="16.5" customHeight="1" thickTop="1">
      <c r="A226" s="10">
        <v>90</v>
      </c>
      <c r="B226" s="10"/>
      <c r="C226" s="10"/>
      <c r="D226" s="11" t="s">
        <v>120</v>
      </c>
      <c r="E226" s="12"/>
      <c r="F226" s="12"/>
      <c r="G226" s="12"/>
      <c r="H226" s="225"/>
    </row>
    <row r="227" spans="1:8" ht="15.75">
      <c r="A227" s="10"/>
      <c r="B227" s="10"/>
      <c r="C227" s="10"/>
      <c r="D227" s="11"/>
      <c r="E227" s="12"/>
      <c r="F227" s="12"/>
      <c r="G227" s="12"/>
      <c r="H227" s="225"/>
    </row>
    <row r="228" spans="1:8" ht="15">
      <c r="A228" s="18"/>
      <c r="B228" s="18"/>
      <c r="C228" s="18">
        <v>4121</v>
      </c>
      <c r="D228" s="18" t="s">
        <v>121</v>
      </c>
      <c r="E228" s="55">
        <v>300</v>
      </c>
      <c r="F228" s="55">
        <v>300</v>
      </c>
      <c r="G228" s="55">
        <v>100</v>
      </c>
      <c r="H228" s="219">
        <f aca="true" t="shared" si="6" ref="H228:H234">(G228/F228)*100</f>
        <v>33.33333333333333</v>
      </c>
    </row>
    <row r="229" spans="1:8" ht="15">
      <c r="A229" s="13"/>
      <c r="B229" s="13">
        <v>5311</v>
      </c>
      <c r="C229" s="13">
        <v>2111</v>
      </c>
      <c r="D229" s="13" t="s">
        <v>28</v>
      </c>
      <c r="E229" s="56">
        <v>650</v>
      </c>
      <c r="F229" s="56">
        <v>650</v>
      </c>
      <c r="G229" s="56">
        <v>79.5</v>
      </c>
      <c r="H229" s="219">
        <f t="shared" si="6"/>
        <v>12.230769230769232</v>
      </c>
    </row>
    <row r="230" spans="1:8" ht="15">
      <c r="A230" s="13"/>
      <c r="B230" s="13">
        <v>5311</v>
      </c>
      <c r="C230" s="13">
        <v>2212</v>
      </c>
      <c r="D230" s="13" t="s">
        <v>122</v>
      </c>
      <c r="E230" s="57">
        <v>1850</v>
      </c>
      <c r="F230" s="57">
        <v>1850</v>
      </c>
      <c r="G230" s="57">
        <v>208.9</v>
      </c>
      <c r="H230" s="219">
        <f t="shared" si="6"/>
        <v>11.291891891891892</v>
      </c>
    </row>
    <row r="231" spans="1:8" ht="15" hidden="1">
      <c r="A231" s="15"/>
      <c r="B231" s="15">
        <v>5311</v>
      </c>
      <c r="C231" s="15">
        <v>2310</v>
      </c>
      <c r="D231" s="15" t="s">
        <v>337</v>
      </c>
      <c r="E231" s="16"/>
      <c r="F231" s="16"/>
      <c r="G231" s="16"/>
      <c r="H231" s="219" t="e">
        <f t="shared" si="6"/>
        <v>#DIV/0!</v>
      </c>
    </row>
    <row r="232" spans="1:8" ht="15" hidden="1">
      <c r="A232" s="15"/>
      <c r="B232" s="15">
        <v>5311</v>
      </c>
      <c r="C232" s="15">
        <v>2322</v>
      </c>
      <c r="D232" s="15" t="s">
        <v>374</v>
      </c>
      <c r="E232" s="16"/>
      <c r="F232" s="16"/>
      <c r="G232" s="16"/>
      <c r="H232" s="219" t="e">
        <f t="shared" si="6"/>
        <v>#DIV/0!</v>
      </c>
    </row>
    <row r="233" spans="1:8" ht="15">
      <c r="A233" s="13"/>
      <c r="B233" s="13">
        <v>5311</v>
      </c>
      <c r="C233" s="13">
        <v>2324</v>
      </c>
      <c r="D233" s="13" t="s">
        <v>123</v>
      </c>
      <c r="E233" s="14">
        <v>0</v>
      </c>
      <c r="F233" s="14">
        <v>0</v>
      </c>
      <c r="G233" s="14">
        <v>114.2</v>
      </c>
      <c r="H233" s="219" t="e">
        <f t="shared" si="6"/>
        <v>#DIV/0!</v>
      </c>
    </row>
    <row r="234" spans="1:8" ht="15">
      <c r="A234" s="15"/>
      <c r="B234" s="15">
        <v>5311</v>
      </c>
      <c r="C234" s="15">
        <v>3113</v>
      </c>
      <c r="D234" s="15" t="s">
        <v>337</v>
      </c>
      <c r="E234" s="16">
        <v>0</v>
      </c>
      <c r="F234" s="16">
        <v>0</v>
      </c>
      <c r="G234" s="16">
        <v>20</v>
      </c>
      <c r="H234" s="219" t="e">
        <f t="shared" si="6"/>
        <v>#DIV/0!</v>
      </c>
    </row>
    <row r="235" spans="1:8" ht="15" hidden="1">
      <c r="A235" s="15"/>
      <c r="B235" s="15">
        <v>6409</v>
      </c>
      <c r="C235" s="15">
        <v>2328</v>
      </c>
      <c r="D235" s="15" t="s">
        <v>124</v>
      </c>
      <c r="E235" s="16">
        <v>0</v>
      </c>
      <c r="F235" s="16">
        <v>0</v>
      </c>
      <c r="G235" s="16"/>
      <c r="H235" s="219" t="e">
        <f>(#REF!/F235)*100</f>
        <v>#REF!</v>
      </c>
    </row>
    <row r="236" spans="1:8" ht="15.75" thickBot="1">
      <c r="A236" s="48"/>
      <c r="B236" s="48"/>
      <c r="C236" s="48"/>
      <c r="D236" s="48"/>
      <c r="E236" s="49"/>
      <c r="F236" s="49"/>
      <c r="G236" s="49"/>
      <c r="H236" s="230"/>
    </row>
    <row r="237" spans="1:8" s="23" customFormat="1" ht="21.75" customHeight="1" thickBot="1" thickTop="1">
      <c r="A237" s="51"/>
      <c r="B237" s="51"/>
      <c r="C237" s="51"/>
      <c r="D237" s="52" t="s">
        <v>125</v>
      </c>
      <c r="E237" s="53">
        <f>SUM(E228:E236)</f>
        <v>2800</v>
      </c>
      <c r="F237" s="53">
        <f>SUM(F228:F236)</f>
        <v>2800</v>
      </c>
      <c r="G237" s="53">
        <f>SUM(G228:G236)</f>
        <v>522.5999999999999</v>
      </c>
      <c r="H237" s="221">
        <f>(G237/F237)*100</f>
        <v>18.66428571428571</v>
      </c>
    </row>
    <row r="238" spans="1:8" ht="15" customHeight="1">
      <c r="A238" s="40"/>
      <c r="B238" s="40"/>
      <c r="C238" s="40"/>
      <c r="D238" s="7"/>
      <c r="E238" s="41"/>
      <c r="F238" s="41"/>
      <c r="G238" s="41"/>
      <c r="H238" s="227"/>
    </row>
    <row r="239" spans="1:8" ht="15" customHeight="1" hidden="1">
      <c r="A239" s="40"/>
      <c r="B239" s="40"/>
      <c r="C239" s="40"/>
      <c r="D239" s="7"/>
      <c r="E239" s="41"/>
      <c r="F239" s="41"/>
      <c r="G239" s="41"/>
      <c r="H239" s="227"/>
    </row>
    <row r="240" spans="1:8" ht="15" customHeight="1" hidden="1">
      <c r="A240" s="40"/>
      <c r="B240" s="40"/>
      <c r="C240" s="40"/>
      <c r="D240" s="7"/>
      <c r="E240" s="41"/>
      <c r="F240" s="41"/>
      <c r="G240" s="41"/>
      <c r="H240" s="227"/>
    </row>
    <row r="241" spans="1:8" ht="15" customHeight="1" hidden="1">
      <c r="A241" s="40"/>
      <c r="B241" s="40"/>
      <c r="C241" s="40"/>
      <c r="D241" s="7"/>
      <c r="E241" s="41"/>
      <c r="F241" s="41"/>
      <c r="G241" s="41"/>
      <c r="H241" s="227"/>
    </row>
    <row r="242" spans="1:8" ht="15" customHeight="1" hidden="1">
      <c r="A242" s="40"/>
      <c r="B242" s="40"/>
      <c r="C242" s="40"/>
      <c r="D242" s="7"/>
      <c r="E242" s="41"/>
      <c r="F242" s="41"/>
      <c r="G242" s="41"/>
      <c r="H242" s="227"/>
    </row>
    <row r="243" spans="1:8" ht="15" customHeight="1" hidden="1">
      <c r="A243" s="40"/>
      <c r="B243" s="40"/>
      <c r="C243" s="40"/>
      <c r="D243" s="7"/>
      <c r="E243" s="41"/>
      <c r="F243" s="41"/>
      <c r="G243" s="41"/>
      <c r="H243" s="227"/>
    </row>
    <row r="244" spans="1:8" ht="15" customHeight="1" hidden="1">
      <c r="A244" s="40"/>
      <c r="B244" s="40"/>
      <c r="C244" s="40"/>
      <c r="D244" s="7"/>
      <c r="E244" s="41"/>
      <c r="F244" s="41"/>
      <c r="G244" s="41"/>
      <c r="H244" s="227"/>
    </row>
    <row r="245" spans="1:8" ht="15" customHeight="1" hidden="1">
      <c r="A245" s="40"/>
      <c r="B245" s="40"/>
      <c r="C245" s="40"/>
      <c r="D245" s="7"/>
      <c r="E245" s="41"/>
      <c r="F245" s="41"/>
      <c r="G245" s="3"/>
      <c r="H245" s="226"/>
    </row>
    <row r="246" spans="1:8" ht="15" customHeight="1" thickBot="1">
      <c r="A246" s="40"/>
      <c r="B246" s="40"/>
      <c r="C246" s="40"/>
      <c r="D246" s="7"/>
      <c r="E246" s="41"/>
      <c r="F246" s="41"/>
      <c r="G246" s="41"/>
      <c r="H246" s="227"/>
    </row>
    <row r="247" spans="1:8" ht="15.75">
      <c r="A247" s="211" t="s">
        <v>1</v>
      </c>
      <c r="B247" s="211" t="s">
        <v>2</v>
      </c>
      <c r="C247" s="211" t="s">
        <v>3</v>
      </c>
      <c r="D247" s="212" t="s">
        <v>4</v>
      </c>
      <c r="E247" s="213" t="s">
        <v>5</v>
      </c>
      <c r="F247" s="213" t="s">
        <v>5</v>
      </c>
      <c r="G247" s="213" t="s">
        <v>6</v>
      </c>
      <c r="H247" s="223" t="s">
        <v>7</v>
      </c>
    </row>
    <row r="248" spans="1:8" ht="15.75" customHeight="1" thickBot="1">
      <c r="A248" s="214"/>
      <c r="B248" s="214"/>
      <c r="C248" s="214"/>
      <c r="D248" s="215"/>
      <c r="E248" s="216" t="s">
        <v>8</v>
      </c>
      <c r="F248" s="216" t="s">
        <v>9</v>
      </c>
      <c r="G248" s="217" t="s">
        <v>417</v>
      </c>
      <c r="H248" s="224" t="s">
        <v>10</v>
      </c>
    </row>
    <row r="249" spans="1:8" ht="15.75" customHeight="1" thickTop="1">
      <c r="A249" s="10">
        <v>100</v>
      </c>
      <c r="B249" s="10"/>
      <c r="C249" s="10"/>
      <c r="D249" s="109" t="s">
        <v>311</v>
      </c>
      <c r="E249" s="12"/>
      <c r="F249" s="12"/>
      <c r="G249" s="12"/>
      <c r="H249" s="225"/>
    </row>
    <row r="250" spans="1:8" ht="15">
      <c r="A250" s="13"/>
      <c r="B250" s="13"/>
      <c r="C250" s="13"/>
      <c r="D250" s="13"/>
      <c r="E250" s="14"/>
      <c r="F250" s="14"/>
      <c r="G250" s="14"/>
      <c r="H250" s="219"/>
    </row>
    <row r="251" spans="1:8" ht="15">
      <c r="A251" s="13"/>
      <c r="B251" s="13"/>
      <c r="C251" s="13">
        <v>1361</v>
      </c>
      <c r="D251" s="13" t="s">
        <v>13</v>
      </c>
      <c r="E251" s="14">
        <v>1700</v>
      </c>
      <c r="F251" s="14">
        <v>1700</v>
      </c>
      <c r="G251" s="14">
        <v>381.8</v>
      </c>
      <c r="H251" s="219">
        <f>(G251/F251)*100</f>
        <v>22.458823529411763</v>
      </c>
    </row>
    <row r="252" spans="1:8" ht="15.75" hidden="1">
      <c r="A252" s="44"/>
      <c r="B252" s="44"/>
      <c r="C252" s="13">
        <v>4216</v>
      </c>
      <c r="D252" s="13" t="s">
        <v>126</v>
      </c>
      <c r="E252" s="14"/>
      <c r="F252" s="14"/>
      <c r="G252" s="14"/>
      <c r="H252" s="219" t="e">
        <f>(G252/F252)*100</f>
        <v>#DIV/0!</v>
      </c>
    </row>
    <row r="253" spans="1:8" ht="15">
      <c r="A253" s="13"/>
      <c r="B253" s="13">
        <v>2169</v>
      </c>
      <c r="C253" s="13">
        <v>2212</v>
      </c>
      <c r="D253" s="13" t="s">
        <v>122</v>
      </c>
      <c r="E253" s="14">
        <v>500</v>
      </c>
      <c r="F253" s="14">
        <v>500</v>
      </c>
      <c r="G253" s="14">
        <v>142.4</v>
      </c>
      <c r="H253" s="219">
        <f>(G253/F253)*100</f>
        <v>28.48</v>
      </c>
    </row>
    <row r="254" spans="1:8" ht="15" hidden="1">
      <c r="A254" s="15"/>
      <c r="B254" s="15">
        <v>3635</v>
      </c>
      <c r="C254" s="15">
        <v>3122</v>
      </c>
      <c r="D254" s="13" t="s">
        <v>127</v>
      </c>
      <c r="E254" s="14">
        <v>0</v>
      </c>
      <c r="F254" s="14">
        <v>0</v>
      </c>
      <c r="G254" s="14"/>
      <c r="H254" s="219" t="e">
        <f>(G254/F254)*100</f>
        <v>#DIV/0!</v>
      </c>
    </row>
    <row r="255" spans="1:8" ht="15">
      <c r="A255" s="15"/>
      <c r="B255" s="15">
        <v>6171</v>
      </c>
      <c r="C255" s="15">
        <v>2324</v>
      </c>
      <c r="D255" s="13" t="s">
        <v>128</v>
      </c>
      <c r="E255" s="19">
        <v>40</v>
      </c>
      <c r="F255" s="19">
        <v>40</v>
      </c>
      <c r="G255" s="19">
        <v>27.5</v>
      </c>
      <c r="H255" s="219">
        <f>(G255/F255)*100</f>
        <v>68.75</v>
      </c>
    </row>
    <row r="256" spans="1:8" ht="15" customHeight="1" thickBot="1">
      <c r="A256" s="48"/>
      <c r="B256" s="48"/>
      <c r="C256" s="48"/>
      <c r="D256" s="48"/>
      <c r="E256" s="49"/>
      <c r="F256" s="49"/>
      <c r="G256" s="49"/>
      <c r="H256" s="230"/>
    </row>
    <row r="257" spans="1:8" s="23" customFormat="1" ht="21.75" customHeight="1" thickBot="1" thickTop="1">
      <c r="A257" s="51"/>
      <c r="B257" s="51"/>
      <c r="C257" s="51"/>
      <c r="D257" s="52" t="s">
        <v>129</v>
      </c>
      <c r="E257" s="53">
        <f>SUM(E249:E255)</f>
        <v>2240</v>
      </c>
      <c r="F257" s="53">
        <f>SUM(F249:F255)</f>
        <v>2240</v>
      </c>
      <c r="G257" s="53">
        <f>SUM(G249:G255)</f>
        <v>551.7</v>
      </c>
      <c r="H257" s="221">
        <f>(G257/F257)*100</f>
        <v>24.629464285714285</v>
      </c>
    </row>
    <row r="258" spans="1:8" ht="15" customHeight="1">
      <c r="A258" s="40"/>
      <c r="B258" s="40"/>
      <c r="C258" s="40"/>
      <c r="D258" s="7"/>
      <c r="E258" s="41"/>
      <c r="F258" s="41"/>
      <c r="G258" s="41"/>
      <c r="H258" s="227"/>
    </row>
    <row r="259" spans="1:8" ht="15" customHeight="1" hidden="1">
      <c r="A259" s="40"/>
      <c r="B259" s="40"/>
      <c r="C259" s="40"/>
      <c r="D259" s="7"/>
      <c r="E259" s="41"/>
      <c r="F259" s="41"/>
      <c r="G259" s="41"/>
      <c r="H259" s="227"/>
    </row>
    <row r="260" spans="1:8" ht="15" customHeight="1" hidden="1">
      <c r="A260" s="40"/>
      <c r="B260" s="40"/>
      <c r="C260" s="40"/>
      <c r="D260" s="7"/>
      <c r="E260" s="41"/>
      <c r="F260" s="41"/>
      <c r="G260" s="41"/>
      <c r="H260" s="227"/>
    </row>
    <row r="261" spans="1:8" ht="15" customHeight="1" thickBot="1">
      <c r="A261" s="40"/>
      <c r="B261" s="40"/>
      <c r="C261" s="40"/>
      <c r="D261" s="7"/>
      <c r="E261" s="41"/>
      <c r="F261" s="41"/>
      <c r="G261" s="41"/>
      <c r="H261" s="227"/>
    </row>
    <row r="262" spans="1:8" ht="15.75">
      <c r="A262" s="211" t="s">
        <v>1</v>
      </c>
      <c r="B262" s="211" t="s">
        <v>2</v>
      </c>
      <c r="C262" s="211" t="s">
        <v>3</v>
      </c>
      <c r="D262" s="212" t="s">
        <v>4</v>
      </c>
      <c r="E262" s="213" t="s">
        <v>5</v>
      </c>
      <c r="F262" s="213" t="s">
        <v>5</v>
      </c>
      <c r="G262" s="213" t="s">
        <v>6</v>
      </c>
      <c r="H262" s="223" t="s">
        <v>7</v>
      </c>
    </row>
    <row r="263" spans="1:8" ht="15.75" customHeight="1" thickBot="1">
      <c r="A263" s="214"/>
      <c r="B263" s="214"/>
      <c r="C263" s="214"/>
      <c r="D263" s="215"/>
      <c r="E263" s="216" t="s">
        <v>8</v>
      </c>
      <c r="F263" s="216" t="s">
        <v>9</v>
      </c>
      <c r="G263" s="217" t="s">
        <v>417</v>
      </c>
      <c r="H263" s="224" t="s">
        <v>10</v>
      </c>
    </row>
    <row r="264" spans="1:8" ht="15.75" customHeight="1" thickTop="1">
      <c r="A264" s="58">
        <v>110</v>
      </c>
      <c r="B264" s="44"/>
      <c r="C264" s="44"/>
      <c r="D264" s="44" t="s">
        <v>130</v>
      </c>
      <c r="E264" s="12"/>
      <c r="F264" s="12"/>
      <c r="G264" s="12"/>
      <c r="H264" s="225"/>
    </row>
    <row r="265" spans="1:8" ht="15.75">
      <c r="A265" s="58"/>
      <c r="B265" s="44"/>
      <c r="C265" s="44"/>
      <c r="D265" s="44"/>
      <c r="E265" s="12"/>
      <c r="F265" s="12"/>
      <c r="G265" s="12"/>
      <c r="H265" s="225"/>
    </row>
    <row r="266" spans="1:8" ht="15">
      <c r="A266" s="13"/>
      <c r="B266" s="13"/>
      <c r="C266" s="13">
        <v>1111</v>
      </c>
      <c r="D266" s="13" t="s">
        <v>131</v>
      </c>
      <c r="E266" s="46">
        <v>48000</v>
      </c>
      <c r="F266" s="46">
        <v>48000</v>
      </c>
      <c r="G266" s="46">
        <v>15839.6</v>
      </c>
      <c r="H266" s="219">
        <f aca="true" t="shared" si="7" ref="H266:H290">(G266/F266)*100</f>
        <v>32.99916666666667</v>
      </c>
    </row>
    <row r="267" spans="1:8" ht="15">
      <c r="A267" s="13"/>
      <c r="B267" s="13"/>
      <c r="C267" s="13">
        <v>1112</v>
      </c>
      <c r="D267" s="13" t="s">
        <v>132</v>
      </c>
      <c r="E267" s="45">
        <v>6000</v>
      </c>
      <c r="F267" s="45">
        <v>6000</v>
      </c>
      <c r="G267" s="45">
        <v>2275.5</v>
      </c>
      <c r="H267" s="219">
        <f t="shared" si="7"/>
        <v>37.925</v>
      </c>
    </row>
    <row r="268" spans="1:8" ht="15">
      <c r="A268" s="13"/>
      <c r="B268" s="13"/>
      <c r="C268" s="13">
        <v>1113</v>
      </c>
      <c r="D268" s="13" t="s">
        <v>133</v>
      </c>
      <c r="E268" s="45">
        <v>4700</v>
      </c>
      <c r="F268" s="45">
        <v>4700</v>
      </c>
      <c r="G268" s="45">
        <v>1683.4</v>
      </c>
      <c r="H268" s="219">
        <f t="shared" si="7"/>
        <v>35.817021276595746</v>
      </c>
    </row>
    <row r="269" spans="1:8" ht="15">
      <c r="A269" s="13"/>
      <c r="B269" s="13"/>
      <c r="C269" s="13">
        <v>1121</v>
      </c>
      <c r="D269" s="13" t="s">
        <v>134</v>
      </c>
      <c r="E269" s="45">
        <v>45000</v>
      </c>
      <c r="F269" s="45">
        <v>45000</v>
      </c>
      <c r="G269" s="46">
        <v>17142.6</v>
      </c>
      <c r="H269" s="219">
        <f t="shared" si="7"/>
        <v>38.09466666666667</v>
      </c>
    </row>
    <row r="270" spans="1:8" ht="15">
      <c r="A270" s="13"/>
      <c r="B270" s="13"/>
      <c r="C270" s="13">
        <v>1122</v>
      </c>
      <c r="D270" s="13" t="s">
        <v>135</v>
      </c>
      <c r="E270" s="46">
        <v>10000</v>
      </c>
      <c r="F270" s="46">
        <v>10000</v>
      </c>
      <c r="G270" s="46">
        <v>9425.1</v>
      </c>
      <c r="H270" s="219">
        <f t="shared" si="7"/>
        <v>94.251</v>
      </c>
    </row>
    <row r="271" spans="1:8" ht="15">
      <c r="A271" s="13"/>
      <c r="B271" s="13"/>
      <c r="C271" s="13">
        <v>1211</v>
      </c>
      <c r="D271" s="13" t="s">
        <v>136</v>
      </c>
      <c r="E271" s="46">
        <v>102000</v>
      </c>
      <c r="F271" s="46">
        <v>102000</v>
      </c>
      <c r="G271" s="46">
        <v>28309.9</v>
      </c>
      <c r="H271" s="219">
        <f t="shared" si="7"/>
        <v>27.754803921568627</v>
      </c>
    </row>
    <row r="272" spans="1:8" ht="15">
      <c r="A272" s="13"/>
      <c r="B272" s="13"/>
      <c r="C272" s="13">
        <v>1340</v>
      </c>
      <c r="D272" s="13" t="s">
        <v>137</v>
      </c>
      <c r="E272" s="46">
        <v>10300</v>
      </c>
      <c r="F272" s="46">
        <v>10300</v>
      </c>
      <c r="G272" s="59">
        <v>2628.5</v>
      </c>
      <c r="H272" s="219">
        <f t="shared" si="7"/>
        <v>25.519417475728158</v>
      </c>
    </row>
    <row r="273" spans="1:8" ht="15">
      <c r="A273" s="13"/>
      <c r="B273" s="13"/>
      <c r="C273" s="13">
        <v>1341</v>
      </c>
      <c r="D273" s="13" t="s">
        <v>138</v>
      </c>
      <c r="E273" s="59">
        <v>950</v>
      </c>
      <c r="F273" s="59">
        <v>950</v>
      </c>
      <c r="G273" s="59">
        <v>519.5</v>
      </c>
      <c r="H273" s="219">
        <f t="shared" si="7"/>
        <v>54.68421052631579</v>
      </c>
    </row>
    <row r="274" spans="1:8" ht="15" customHeight="1">
      <c r="A274" s="43"/>
      <c r="B274" s="44"/>
      <c r="C274" s="60">
        <v>1342</v>
      </c>
      <c r="D274" s="60" t="s">
        <v>139</v>
      </c>
      <c r="E274" s="12">
        <v>50</v>
      </c>
      <c r="F274" s="12">
        <v>50</v>
      </c>
      <c r="G274" s="12">
        <v>7.3</v>
      </c>
      <c r="H274" s="219">
        <f t="shared" si="7"/>
        <v>14.6</v>
      </c>
    </row>
    <row r="275" spans="1:8" ht="15">
      <c r="A275" s="61"/>
      <c r="B275" s="60"/>
      <c r="C275" s="60">
        <v>1343</v>
      </c>
      <c r="D275" s="60" t="s">
        <v>140</v>
      </c>
      <c r="E275" s="12">
        <v>1100</v>
      </c>
      <c r="F275" s="12">
        <v>1100</v>
      </c>
      <c r="G275" s="12">
        <v>416.3</v>
      </c>
      <c r="H275" s="219">
        <f t="shared" si="7"/>
        <v>37.84545454545455</v>
      </c>
    </row>
    <row r="276" spans="1:8" ht="15">
      <c r="A276" s="37"/>
      <c r="B276" s="13"/>
      <c r="C276" s="13">
        <v>1345</v>
      </c>
      <c r="D276" s="13" t="s">
        <v>141</v>
      </c>
      <c r="E276" s="45">
        <v>200</v>
      </c>
      <c r="F276" s="45">
        <v>200</v>
      </c>
      <c r="G276" s="45">
        <v>32</v>
      </c>
      <c r="H276" s="219">
        <f t="shared" si="7"/>
        <v>16</v>
      </c>
    </row>
    <row r="277" spans="1:8" ht="15" hidden="1">
      <c r="A277" s="13"/>
      <c r="B277" s="13"/>
      <c r="C277" s="13">
        <v>1347</v>
      </c>
      <c r="D277" s="13" t="s">
        <v>142</v>
      </c>
      <c r="E277" s="59"/>
      <c r="F277" s="59"/>
      <c r="G277" s="59"/>
      <c r="H277" s="219" t="e">
        <f t="shared" si="7"/>
        <v>#DIV/0!</v>
      </c>
    </row>
    <row r="278" spans="1:8" ht="15" hidden="1">
      <c r="A278" s="13"/>
      <c r="B278" s="13"/>
      <c r="C278" s="13">
        <v>1349</v>
      </c>
      <c r="D278" s="13" t="s">
        <v>143</v>
      </c>
      <c r="E278" s="46"/>
      <c r="F278" s="46"/>
      <c r="G278" s="46"/>
      <c r="H278" s="219" t="e">
        <f t="shared" si="7"/>
        <v>#DIV/0!</v>
      </c>
    </row>
    <row r="279" spans="1:8" ht="15">
      <c r="A279" s="13"/>
      <c r="B279" s="13"/>
      <c r="C279" s="13">
        <v>1351.5</v>
      </c>
      <c r="D279" s="13" t="s">
        <v>346</v>
      </c>
      <c r="E279" s="46">
        <v>18500</v>
      </c>
      <c r="F279" s="46">
        <v>18500</v>
      </c>
      <c r="G279" s="46">
        <f>300.7+2524.9</f>
        <v>2825.6</v>
      </c>
      <c r="H279" s="219">
        <f t="shared" si="7"/>
        <v>15.273513513513512</v>
      </c>
    </row>
    <row r="280" spans="1:8" ht="15" hidden="1">
      <c r="A280" s="13"/>
      <c r="B280" s="13"/>
      <c r="C280" s="13">
        <v>1361</v>
      </c>
      <c r="D280" s="13" t="s">
        <v>144</v>
      </c>
      <c r="E280" s="59"/>
      <c r="F280" s="59"/>
      <c r="G280" s="59"/>
      <c r="H280" s="219" t="e">
        <f t="shared" si="7"/>
        <v>#DIV/0!</v>
      </c>
    </row>
    <row r="281" spans="1:8" ht="15">
      <c r="A281" s="13"/>
      <c r="B281" s="13"/>
      <c r="C281" s="13">
        <v>1511</v>
      </c>
      <c r="D281" s="13" t="s">
        <v>145</v>
      </c>
      <c r="E281" s="14">
        <v>21500</v>
      </c>
      <c r="F281" s="14">
        <v>21500</v>
      </c>
      <c r="G281" s="14">
        <v>299.8</v>
      </c>
      <c r="H281" s="219">
        <f t="shared" si="7"/>
        <v>1.3944186046511629</v>
      </c>
    </row>
    <row r="282" spans="1:8" ht="15" customHeight="1" hidden="1">
      <c r="A282" s="13"/>
      <c r="B282" s="13"/>
      <c r="C282" s="13">
        <v>2460</v>
      </c>
      <c r="D282" s="13" t="s">
        <v>146</v>
      </c>
      <c r="E282" s="14"/>
      <c r="F282" s="14"/>
      <c r="G282" s="14"/>
      <c r="H282" s="219" t="e">
        <f t="shared" si="7"/>
        <v>#DIV/0!</v>
      </c>
    </row>
    <row r="283" spans="1:8" ht="15">
      <c r="A283" s="13"/>
      <c r="B283" s="13"/>
      <c r="C283" s="13">
        <v>4112</v>
      </c>
      <c r="D283" s="13" t="s">
        <v>464</v>
      </c>
      <c r="E283" s="14">
        <v>34000</v>
      </c>
      <c r="F283" s="14">
        <v>34754</v>
      </c>
      <c r="G283" s="14">
        <v>8688.6</v>
      </c>
      <c r="H283" s="219">
        <f t="shared" si="7"/>
        <v>25.000287736663406</v>
      </c>
    </row>
    <row r="284" spans="1:8" ht="15" hidden="1">
      <c r="A284" s="13"/>
      <c r="B284" s="13">
        <v>6171</v>
      </c>
      <c r="C284" s="13">
        <v>2212</v>
      </c>
      <c r="D284" s="13" t="s">
        <v>147</v>
      </c>
      <c r="E284" s="14"/>
      <c r="F284" s="14"/>
      <c r="G284" s="14"/>
      <c r="H284" s="219" t="e">
        <f t="shared" si="7"/>
        <v>#DIV/0!</v>
      </c>
    </row>
    <row r="285" spans="1:8" ht="15">
      <c r="A285" s="13"/>
      <c r="B285" s="13"/>
      <c r="C285" s="13">
        <v>4132</v>
      </c>
      <c r="D285" s="13" t="s">
        <v>333</v>
      </c>
      <c r="E285" s="14">
        <v>0</v>
      </c>
      <c r="F285" s="14">
        <v>0</v>
      </c>
      <c r="G285" s="14">
        <v>125.5</v>
      </c>
      <c r="H285" s="219" t="e">
        <f t="shared" si="7"/>
        <v>#DIV/0!</v>
      </c>
    </row>
    <row r="286" spans="1:8" ht="15" hidden="1">
      <c r="A286" s="13"/>
      <c r="B286" s="13">
        <v>6171</v>
      </c>
      <c r="C286" s="13">
        <v>2328</v>
      </c>
      <c r="D286" s="13" t="s">
        <v>148</v>
      </c>
      <c r="E286" s="14"/>
      <c r="F286" s="14"/>
      <c r="G286" s="14"/>
      <c r="H286" s="219" t="e">
        <f t="shared" si="7"/>
        <v>#DIV/0!</v>
      </c>
    </row>
    <row r="287" spans="1:8" ht="15">
      <c r="A287" s="13"/>
      <c r="B287" s="13">
        <v>6310</v>
      </c>
      <c r="C287" s="13">
        <v>2141</v>
      </c>
      <c r="D287" s="13" t="s">
        <v>149</v>
      </c>
      <c r="E287" s="14">
        <v>300</v>
      </c>
      <c r="F287" s="14">
        <v>300</v>
      </c>
      <c r="G287" s="14">
        <v>222.5</v>
      </c>
      <c r="H287" s="219">
        <f t="shared" si="7"/>
        <v>74.16666666666667</v>
      </c>
    </row>
    <row r="288" spans="1:8" ht="15" hidden="1">
      <c r="A288" s="13"/>
      <c r="B288" s="13">
        <v>6310</v>
      </c>
      <c r="C288" s="13">
        <v>2142</v>
      </c>
      <c r="D288" s="13" t="s">
        <v>393</v>
      </c>
      <c r="E288" s="62"/>
      <c r="F288" s="62"/>
      <c r="G288" s="14"/>
      <c r="H288" s="219" t="e">
        <f t="shared" si="7"/>
        <v>#DIV/0!</v>
      </c>
    </row>
    <row r="289" spans="1:8" ht="15" hidden="1">
      <c r="A289" s="13"/>
      <c r="B289" s="13">
        <v>6399</v>
      </c>
      <c r="C289" s="13">
        <v>2329</v>
      </c>
      <c r="D289" s="13" t="s">
        <v>150</v>
      </c>
      <c r="E289" s="62"/>
      <c r="F289" s="62"/>
      <c r="G289" s="14"/>
      <c r="H289" s="219" t="e">
        <f t="shared" si="7"/>
        <v>#DIV/0!</v>
      </c>
    </row>
    <row r="290" spans="1:8" ht="15">
      <c r="A290" s="13"/>
      <c r="B290" s="13">
        <v>6409</v>
      </c>
      <c r="C290" s="13">
        <v>2328</v>
      </c>
      <c r="D290" s="13" t="s">
        <v>151</v>
      </c>
      <c r="E290" s="62">
        <v>0</v>
      </c>
      <c r="F290" s="62">
        <v>0</v>
      </c>
      <c r="G290" s="14">
        <v>6</v>
      </c>
      <c r="H290" s="219" t="e">
        <f t="shared" si="7"/>
        <v>#DIV/0!</v>
      </c>
    </row>
    <row r="291" spans="1:8" ht="15.75" customHeight="1" thickBot="1">
      <c r="A291" s="48"/>
      <c r="B291" s="48"/>
      <c r="C291" s="48"/>
      <c r="D291" s="48"/>
      <c r="E291" s="63"/>
      <c r="F291" s="63"/>
      <c r="G291" s="63"/>
      <c r="H291" s="231"/>
    </row>
    <row r="292" spans="1:8" s="23" customFormat="1" ht="21.75" customHeight="1" thickBot="1" thickTop="1">
      <c r="A292" s="51"/>
      <c r="B292" s="51"/>
      <c r="C292" s="51"/>
      <c r="D292" s="52" t="s">
        <v>152</v>
      </c>
      <c r="E292" s="53">
        <f>SUM(E266:E291)</f>
        <v>302600</v>
      </c>
      <c r="F292" s="53">
        <f>SUM(F266:F291)</f>
        <v>303354</v>
      </c>
      <c r="G292" s="53">
        <f>SUM(G266:G291)</f>
        <v>90447.70000000003</v>
      </c>
      <c r="H292" s="221">
        <f>(G292/F292)*100</f>
        <v>29.815891664523964</v>
      </c>
    </row>
    <row r="293" spans="1:8" ht="15" customHeight="1">
      <c r="A293" s="40"/>
      <c r="B293" s="40"/>
      <c r="C293" s="40"/>
      <c r="D293" s="7"/>
      <c r="E293" s="41"/>
      <c r="F293" s="41"/>
      <c r="G293" s="41"/>
      <c r="H293" s="227"/>
    </row>
    <row r="294" spans="1:8" ht="15">
      <c r="A294" s="23"/>
      <c r="B294" s="40"/>
      <c r="C294" s="40"/>
      <c r="D294" s="40"/>
      <c r="E294" s="64"/>
      <c r="F294" s="64"/>
      <c r="G294" s="64"/>
      <c r="H294" s="232"/>
    </row>
    <row r="295" spans="1:8" ht="15" hidden="1">
      <c r="A295" s="23"/>
      <c r="B295" s="40"/>
      <c r="C295" s="40"/>
      <c r="D295" s="40"/>
      <c r="E295" s="64"/>
      <c r="F295" s="64"/>
      <c r="G295" s="64"/>
      <c r="H295" s="232"/>
    </row>
    <row r="296" spans="1:8" ht="15" customHeight="1" thickBot="1">
      <c r="A296" s="23"/>
      <c r="B296" s="40"/>
      <c r="C296" s="40"/>
      <c r="D296" s="40"/>
      <c r="E296" s="64"/>
      <c r="F296" s="64"/>
      <c r="G296" s="64"/>
      <c r="H296" s="232"/>
    </row>
    <row r="297" spans="1:8" ht="15.75">
      <c r="A297" s="211" t="s">
        <v>1</v>
      </c>
      <c r="B297" s="211" t="s">
        <v>2</v>
      </c>
      <c r="C297" s="211" t="s">
        <v>3</v>
      </c>
      <c r="D297" s="212" t="s">
        <v>4</v>
      </c>
      <c r="E297" s="213" t="s">
        <v>5</v>
      </c>
      <c r="F297" s="213" t="s">
        <v>5</v>
      </c>
      <c r="G297" s="213" t="s">
        <v>6</v>
      </c>
      <c r="H297" s="223" t="s">
        <v>7</v>
      </c>
    </row>
    <row r="298" spans="1:8" ht="15.75" customHeight="1" thickBot="1">
      <c r="A298" s="214"/>
      <c r="B298" s="214"/>
      <c r="C298" s="214"/>
      <c r="D298" s="215"/>
      <c r="E298" s="216" t="s">
        <v>8</v>
      </c>
      <c r="F298" s="216" t="s">
        <v>9</v>
      </c>
      <c r="G298" s="217" t="s">
        <v>417</v>
      </c>
      <c r="H298" s="224" t="s">
        <v>10</v>
      </c>
    </row>
    <row r="299" spans="1:8" ht="16.5" customHeight="1" thickTop="1">
      <c r="A299" s="10">
        <v>120</v>
      </c>
      <c r="B299" s="10"/>
      <c r="C299" s="10"/>
      <c r="D299" s="44" t="s">
        <v>320</v>
      </c>
      <c r="E299" s="12"/>
      <c r="F299" s="12"/>
      <c r="G299" s="12"/>
      <c r="H299" s="225"/>
    </row>
    <row r="300" spans="1:8" ht="15.75">
      <c r="A300" s="44"/>
      <c r="B300" s="44"/>
      <c r="C300" s="44"/>
      <c r="D300" s="44"/>
      <c r="E300" s="14"/>
      <c r="F300" s="14"/>
      <c r="G300" s="14"/>
      <c r="H300" s="219"/>
    </row>
    <row r="301" spans="1:8" ht="15" hidden="1">
      <c r="A301" s="13"/>
      <c r="B301" s="13">
        <v>2219</v>
      </c>
      <c r="C301" s="13">
        <v>2133</v>
      </c>
      <c r="D301" s="13" t="s">
        <v>153</v>
      </c>
      <c r="E301" s="66"/>
      <c r="F301" s="66"/>
      <c r="G301" s="66"/>
      <c r="H301" s="219" t="e">
        <f>(#REF!/F301)*100</f>
        <v>#REF!</v>
      </c>
    </row>
    <row r="302" spans="1:8" ht="15">
      <c r="A302" s="13"/>
      <c r="B302" s="13">
        <v>3612</v>
      </c>
      <c r="C302" s="13">
        <v>2111</v>
      </c>
      <c r="D302" s="13" t="s">
        <v>154</v>
      </c>
      <c r="E302" s="66">
        <v>4000</v>
      </c>
      <c r="F302" s="66">
        <v>4000</v>
      </c>
      <c r="G302" s="66">
        <v>1008.5</v>
      </c>
      <c r="H302" s="219">
        <f aca="true" t="shared" si="8" ref="H302:H339">(G302/F302)*100</f>
        <v>25.2125</v>
      </c>
    </row>
    <row r="303" spans="1:8" ht="15">
      <c r="A303" s="13"/>
      <c r="B303" s="13">
        <v>3612</v>
      </c>
      <c r="C303" s="13">
        <v>2132</v>
      </c>
      <c r="D303" s="13" t="s">
        <v>155</v>
      </c>
      <c r="E303" s="66">
        <v>8600</v>
      </c>
      <c r="F303" s="66">
        <v>8600</v>
      </c>
      <c r="G303" s="66">
        <v>2206.6</v>
      </c>
      <c r="H303" s="219">
        <f t="shared" si="8"/>
        <v>25.658139534883716</v>
      </c>
    </row>
    <row r="304" spans="1:8" ht="15">
      <c r="A304" s="13"/>
      <c r="B304" s="13">
        <v>3612</v>
      </c>
      <c r="C304" s="13">
        <v>2322</v>
      </c>
      <c r="D304" s="13" t="s">
        <v>374</v>
      </c>
      <c r="E304" s="66">
        <v>0</v>
      </c>
      <c r="F304" s="66">
        <v>0</v>
      </c>
      <c r="G304" s="66">
        <v>51.1</v>
      </c>
      <c r="H304" s="219" t="e">
        <f t="shared" si="8"/>
        <v>#DIV/0!</v>
      </c>
    </row>
    <row r="305" spans="1:8" ht="15">
      <c r="A305" s="13"/>
      <c r="B305" s="13">
        <v>3612</v>
      </c>
      <c r="C305" s="13">
        <v>2324</v>
      </c>
      <c r="D305" s="13" t="s">
        <v>156</v>
      </c>
      <c r="E305" s="14">
        <v>0</v>
      </c>
      <c r="F305" s="14">
        <v>0</v>
      </c>
      <c r="G305" s="14">
        <v>80.8</v>
      </c>
      <c r="H305" s="219" t="e">
        <f t="shared" si="8"/>
        <v>#DIV/0!</v>
      </c>
    </row>
    <row r="306" spans="1:8" ht="15" hidden="1">
      <c r="A306" s="13"/>
      <c r="B306" s="13">
        <v>3612</v>
      </c>
      <c r="C306" s="13">
        <v>2329</v>
      </c>
      <c r="D306" s="13" t="s">
        <v>157</v>
      </c>
      <c r="E306" s="14"/>
      <c r="F306" s="14"/>
      <c r="G306" s="14"/>
      <c r="H306" s="219" t="e">
        <f t="shared" si="8"/>
        <v>#DIV/0!</v>
      </c>
    </row>
    <row r="307" spans="1:8" ht="15">
      <c r="A307" s="13"/>
      <c r="B307" s="13">
        <v>3612</v>
      </c>
      <c r="C307" s="13">
        <v>3112</v>
      </c>
      <c r="D307" s="13" t="s">
        <v>158</v>
      </c>
      <c r="E307" s="14">
        <v>4130</v>
      </c>
      <c r="F307" s="14">
        <v>4130</v>
      </c>
      <c r="G307" s="14">
        <v>0</v>
      </c>
      <c r="H307" s="219">
        <f t="shared" si="8"/>
        <v>0</v>
      </c>
    </row>
    <row r="308" spans="1:8" ht="15">
      <c r="A308" s="13"/>
      <c r="B308" s="13">
        <v>3613</v>
      </c>
      <c r="C308" s="13">
        <v>2111</v>
      </c>
      <c r="D308" s="13" t="s">
        <v>159</v>
      </c>
      <c r="E308" s="66">
        <v>1950</v>
      </c>
      <c r="F308" s="66">
        <v>1950</v>
      </c>
      <c r="G308" s="66">
        <v>446.3</v>
      </c>
      <c r="H308" s="219">
        <f t="shared" si="8"/>
        <v>22.887179487179488</v>
      </c>
    </row>
    <row r="309" spans="1:8" ht="15">
      <c r="A309" s="13"/>
      <c r="B309" s="13">
        <v>3613</v>
      </c>
      <c r="C309" s="13">
        <v>2132</v>
      </c>
      <c r="D309" s="13" t="s">
        <v>160</v>
      </c>
      <c r="E309" s="66">
        <v>4800</v>
      </c>
      <c r="F309" s="66">
        <v>4800</v>
      </c>
      <c r="G309" s="66">
        <v>1410.2</v>
      </c>
      <c r="H309" s="219">
        <f t="shared" si="8"/>
        <v>29.379166666666666</v>
      </c>
    </row>
    <row r="310" spans="1:8" ht="15" hidden="1">
      <c r="A310" s="15"/>
      <c r="B310" s="13">
        <v>3613</v>
      </c>
      <c r="C310" s="13">
        <v>2133</v>
      </c>
      <c r="D310" s="13" t="s">
        <v>161</v>
      </c>
      <c r="E310" s="14"/>
      <c r="F310" s="14"/>
      <c r="G310" s="14"/>
      <c r="H310" s="219" t="e">
        <f t="shared" si="8"/>
        <v>#DIV/0!</v>
      </c>
    </row>
    <row r="311" spans="1:8" ht="15" hidden="1">
      <c r="A311" s="15"/>
      <c r="B311" s="13">
        <v>3613</v>
      </c>
      <c r="C311" s="13">
        <v>2310</v>
      </c>
      <c r="D311" s="13" t="s">
        <v>338</v>
      </c>
      <c r="E311" s="14"/>
      <c r="F311" s="14"/>
      <c r="G311" s="14"/>
      <c r="H311" s="219" t="e">
        <f t="shared" si="8"/>
        <v>#DIV/0!</v>
      </c>
    </row>
    <row r="312" spans="1:8" ht="15" hidden="1">
      <c r="A312" s="15"/>
      <c r="B312" s="13">
        <v>3613</v>
      </c>
      <c r="C312" s="13">
        <v>2322</v>
      </c>
      <c r="D312" s="13" t="s">
        <v>401</v>
      </c>
      <c r="E312" s="14"/>
      <c r="F312" s="14"/>
      <c r="G312" s="14"/>
      <c r="H312" s="219" t="e">
        <f t="shared" si="8"/>
        <v>#DIV/0!</v>
      </c>
    </row>
    <row r="313" spans="1:8" ht="15">
      <c r="A313" s="15"/>
      <c r="B313" s="13">
        <v>3613</v>
      </c>
      <c r="C313" s="13">
        <v>2324</v>
      </c>
      <c r="D313" s="13" t="s">
        <v>162</v>
      </c>
      <c r="E313" s="14">
        <v>0</v>
      </c>
      <c r="F313" s="14">
        <v>0</v>
      </c>
      <c r="G313" s="14">
        <v>170.5</v>
      </c>
      <c r="H313" s="219" t="e">
        <f t="shared" si="8"/>
        <v>#DIV/0!</v>
      </c>
    </row>
    <row r="314" spans="1:8" ht="15">
      <c r="A314" s="15"/>
      <c r="B314" s="13">
        <v>3613</v>
      </c>
      <c r="C314" s="13">
        <v>3112</v>
      </c>
      <c r="D314" s="13" t="s">
        <v>163</v>
      </c>
      <c r="E314" s="14">
        <v>1327</v>
      </c>
      <c r="F314" s="14">
        <v>1327</v>
      </c>
      <c r="G314" s="14">
        <v>306.6</v>
      </c>
      <c r="H314" s="219">
        <f t="shared" si="8"/>
        <v>23.10474755086662</v>
      </c>
    </row>
    <row r="315" spans="1:8" ht="15">
      <c r="A315" s="15"/>
      <c r="B315" s="13">
        <v>3631</v>
      </c>
      <c r="C315" s="13">
        <v>2133</v>
      </c>
      <c r="D315" s="13" t="s">
        <v>164</v>
      </c>
      <c r="E315" s="14">
        <v>380</v>
      </c>
      <c r="F315" s="14">
        <v>380</v>
      </c>
      <c r="G315" s="14">
        <v>0</v>
      </c>
      <c r="H315" s="219">
        <f t="shared" si="8"/>
        <v>0</v>
      </c>
    </row>
    <row r="316" spans="1:8" ht="15">
      <c r="A316" s="15"/>
      <c r="B316" s="13">
        <v>3632</v>
      </c>
      <c r="C316" s="13">
        <v>2111</v>
      </c>
      <c r="D316" s="13" t="s">
        <v>165</v>
      </c>
      <c r="E316" s="14">
        <v>400</v>
      </c>
      <c r="F316" s="14">
        <v>400</v>
      </c>
      <c r="G316" s="14">
        <v>142.1</v>
      </c>
      <c r="H316" s="219">
        <f t="shared" si="8"/>
        <v>35.525</v>
      </c>
    </row>
    <row r="317" spans="1:8" ht="15">
      <c r="A317" s="15"/>
      <c r="B317" s="13">
        <v>3632</v>
      </c>
      <c r="C317" s="13">
        <v>2132</v>
      </c>
      <c r="D317" s="13" t="s">
        <v>166</v>
      </c>
      <c r="E317" s="14">
        <v>20</v>
      </c>
      <c r="F317" s="14">
        <v>20</v>
      </c>
      <c r="G317" s="14">
        <v>0</v>
      </c>
      <c r="H317" s="219">
        <f t="shared" si="8"/>
        <v>0</v>
      </c>
    </row>
    <row r="318" spans="1:8" ht="15">
      <c r="A318" s="15"/>
      <c r="B318" s="13">
        <v>3632</v>
      </c>
      <c r="C318" s="13">
        <v>2133</v>
      </c>
      <c r="D318" s="13" t="s">
        <v>167</v>
      </c>
      <c r="E318" s="14">
        <v>5</v>
      </c>
      <c r="F318" s="14">
        <v>5</v>
      </c>
      <c r="G318" s="14">
        <v>0</v>
      </c>
      <c r="H318" s="219">
        <f t="shared" si="8"/>
        <v>0</v>
      </c>
    </row>
    <row r="319" spans="1:8" ht="15" hidden="1">
      <c r="A319" s="15"/>
      <c r="B319" s="13">
        <v>3632</v>
      </c>
      <c r="C319" s="13">
        <v>2324</v>
      </c>
      <c r="D319" s="13" t="s">
        <v>168</v>
      </c>
      <c r="E319" s="14"/>
      <c r="F319" s="14"/>
      <c r="G319" s="14"/>
      <c r="H319" s="219" t="e">
        <f t="shared" si="8"/>
        <v>#DIV/0!</v>
      </c>
    </row>
    <row r="320" spans="1:8" ht="15">
      <c r="A320" s="15"/>
      <c r="B320" s="13">
        <v>3632</v>
      </c>
      <c r="C320" s="13">
        <v>2329</v>
      </c>
      <c r="D320" s="13" t="s">
        <v>169</v>
      </c>
      <c r="E320" s="14">
        <v>50</v>
      </c>
      <c r="F320" s="14">
        <v>50</v>
      </c>
      <c r="G320" s="14">
        <v>23.4</v>
      </c>
      <c r="H320" s="219">
        <f t="shared" si="8"/>
        <v>46.8</v>
      </c>
    </row>
    <row r="321" spans="1:8" ht="15">
      <c r="A321" s="15"/>
      <c r="B321" s="13">
        <v>3634</v>
      </c>
      <c r="C321" s="13">
        <v>2132</v>
      </c>
      <c r="D321" s="13" t="s">
        <v>170</v>
      </c>
      <c r="E321" s="14">
        <v>4171</v>
      </c>
      <c r="F321" s="14">
        <v>4171</v>
      </c>
      <c r="G321" s="14">
        <v>4157.5</v>
      </c>
      <c r="H321" s="219">
        <f t="shared" si="8"/>
        <v>99.67633660992567</v>
      </c>
    </row>
    <row r="322" spans="1:8" ht="15" hidden="1">
      <c r="A322" s="15"/>
      <c r="B322" s="13">
        <v>3636</v>
      </c>
      <c r="C322" s="13">
        <v>2131</v>
      </c>
      <c r="D322" s="13" t="s">
        <v>347</v>
      </c>
      <c r="E322" s="14"/>
      <c r="F322" s="14"/>
      <c r="G322" s="14"/>
      <c r="H322" s="219" t="e">
        <f t="shared" si="8"/>
        <v>#DIV/0!</v>
      </c>
    </row>
    <row r="323" spans="1:8" ht="15">
      <c r="A323" s="15"/>
      <c r="B323" s="13">
        <v>3639</v>
      </c>
      <c r="C323" s="13">
        <v>2119</v>
      </c>
      <c r="D323" s="13" t="s">
        <v>171</v>
      </c>
      <c r="E323" s="14">
        <v>100</v>
      </c>
      <c r="F323" s="14">
        <v>100</v>
      </c>
      <c r="G323" s="14">
        <v>259.5</v>
      </c>
      <c r="H323" s="219">
        <f t="shared" si="8"/>
        <v>259.5</v>
      </c>
    </row>
    <row r="324" spans="1:8" ht="15">
      <c r="A324" s="13"/>
      <c r="B324" s="13">
        <v>3639</v>
      </c>
      <c r="C324" s="13">
        <v>2131</v>
      </c>
      <c r="D324" s="13" t="s">
        <v>172</v>
      </c>
      <c r="E324" s="14">
        <v>1600</v>
      </c>
      <c r="F324" s="14">
        <v>1600</v>
      </c>
      <c r="G324" s="14">
        <v>447.7</v>
      </c>
      <c r="H324" s="219">
        <f t="shared" si="8"/>
        <v>27.981250000000003</v>
      </c>
    </row>
    <row r="325" spans="1:8" ht="15">
      <c r="A325" s="13"/>
      <c r="B325" s="13">
        <v>3639</v>
      </c>
      <c r="C325" s="13">
        <v>2132</v>
      </c>
      <c r="D325" s="13" t="s">
        <v>173</v>
      </c>
      <c r="E325" s="14">
        <v>18</v>
      </c>
      <c r="F325" s="14">
        <v>18</v>
      </c>
      <c r="G325" s="14">
        <v>5.7</v>
      </c>
      <c r="H325" s="219">
        <f t="shared" si="8"/>
        <v>31.666666666666664</v>
      </c>
    </row>
    <row r="326" spans="1:8" ht="15" customHeight="1" hidden="1">
      <c r="A326" s="13"/>
      <c r="B326" s="13">
        <v>3639</v>
      </c>
      <c r="C326" s="13">
        <v>2212</v>
      </c>
      <c r="D326" s="13" t="s">
        <v>380</v>
      </c>
      <c r="E326" s="14"/>
      <c r="F326" s="14"/>
      <c r="G326" s="14"/>
      <c r="H326" s="219" t="e">
        <f t="shared" si="8"/>
        <v>#DIV/0!</v>
      </c>
    </row>
    <row r="327" spans="1:8" ht="15">
      <c r="A327" s="13"/>
      <c r="B327" s="13">
        <v>3639</v>
      </c>
      <c r="C327" s="13">
        <v>2324</v>
      </c>
      <c r="D327" s="13" t="s">
        <v>174</v>
      </c>
      <c r="E327" s="14">
        <v>110.1</v>
      </c>
      <c r="F327" s="14">
        <v>110.1</v>
      </c>
      <c r="G327" s="14">
        <v>34.1</v>
      </c>
      <c r="H327" s="219">
        <f t="shared" si="8"/>
        <v>30.97184377838329</v>
      </c>
    </row>
    <row r="328" spans="1:8" ht="15">
      <c r="A328" s="13"/>
      <c r="B328" s="13">
        <v>3639</v>
      </c>
      <c r="C328" s="13">
        <v>2328</v>
      </c>
      <c r="D328" s="13" t="s">
        <v>414</v>
      </c>
      <c r="E328" s="14">
        <v>0</v>
      </c>
      <c r="F328" s="14">
        <v>0</v>
      </c>
      <c r="G328" s="14">
        <v>0</v>
      </c>
      <c r="H328" s="219" t="e">
        <f t="shared" si="8"/>
        <v>#DIV/0!</v>
      </c>
    </row>
    <row r="329" spans="1:8" ht="15">
      <c r="A329" s="13"/>
      <c r="B329" s="13">
        <v>3639</v>
      </c>
      <c r="C329" s="13">
        <v>3111</v>
      </c>
      <c r="D329" s="13" t="s">
        <v>175</v>
      </c>
      <c r="E329" s="14">
        <v>214</v>
      </c>
      <c r="F329" s="14">
        <v>214</v>
      </c>
      <c r="G329" s="14">
        <v>98.3</v>
      </c>
      <c r="H329" s="219">
        <f t="shared" si="8"/>
        <v>45.93457943925234</v>
      </c>
    </row>
    <row r="330" spans="1:8" ht="15" hidden="1">
      <c r="A330" s="13"/>
      <c r="B330" s="13">
        <v>3639</v>
      </c>
      <c r="C330" s="13">
        <v>3112</v>
      </c>
      <c r="D330" s="13" t="s">
        <v>176</v>
      </c>
      <c r="E330" s="14"/>
      <c r="F330" s="14"/>
      <c r="G330" s="14"/>
      <c r="H330" s="219" t="e">
        <f t="shared" si="8"/>
        <v>#DIV/0!</v>
      </c>
    </row>
    <row r="331" spans="1:8" ht="15" hidden="1">
      <c r="A331" s="13"/>
      <c r="B331" s="13">
        <v>3639</v>
      </c>
      <c r="C331" s="13">
        <v>3113</v>
      </c>
      <c r="D331" s="13" t="s">
        <v>177</v>
      </c>
      <c r="E331" s="14"/>
      <c r="F331" s="14"/>
      <c r="G331" s="14"/>
      <c r="H331" s="219" t="e">
        <f t="shared" si="8"/>
        <v>#DIV/0!</v>
      </c>
    </row>
    <row r="332" spans="1:8" ht="15" customHeight="1">
      <c r="A332" s="29"/>
      <c r="B332" s="29">
        <v>3639</v>
      </c>
      <c r="C332" s="29">
        <v>3119</v>
      </c>
      <c r="D332" s="29" t="s">
        <v>178</v>
      </c>
      <c r="E332" s="14">
        <v>7200</v>
      </c>
      <c r="F332" s="14">
        <v>7200</v>
      </c>
      <c r="G332" s="14">
        <v>0</v>
      </c>
      <c r="H332" s="219">
        <f t="shared" si="8"/>
        <v>0</v>
      </c>
    </row>
    <row r="333" spans="1:8" ht="15" hidden="1">
      <c r="A333" s="29"/>
      <c r="B333" s="29">
        <v>6171</v>
      </c>
      <c r="C333" s="29">
        <v>2131</v>
      </c>
      <c r="D333" s="29" t="s">
        <v>179</v>
      </c>
      <c r="E333" s="14"/>
      <c r="F333" s="14"/>
      <c r="G333" s="14"/>
      <c r="H333" s="219" t="e">
        <f t="shared" si="8"/>
        <v>#DIV/0!</v>
      </c>
    </row>
    <row r="334" spans="1:8" ht="15" hidden="1">
      <c r="A334" s="13"/>
      <c r="B334" s="13">
        <v>6171</v>
      </c>
      <c r="C334" s="13">
        <v>2324</v>
      </c>
      <c r="D334" s="13" t="s">
        <v>180</v>
      </c>
      <c r="E334" s="14"/>
      <c r="F334" s="14"/>
      <c r="G334" s="14"/>
      <c r="H334" s="219" t="e">
        <f t="shared" si="8"/>
        <v>#DIV/0!</v>
      </c>
    </row>
    <row r="335" spans="1:8" ht="15" hidden="1">
      <c r="A335" s="13"/>
      <c r="B335" s="13"/>
      <c r="C335" s="13"/>
      <c r="D335" s="13"/>
      <c r="E335" s="14"/>
      <c r="F335" s="14"/>
      <c r="G335" s="14"/>
      <c r="H335" s="219" t="e">
        <f t="shared" si="8"/>
        <v>#DIV/0!</v>
      </c>
    </row>
    <row r="336" spans="1:8" ht="15" customHeight="1">
      <c r="A336" s="29"/>
      <c r="B336" s="29">
        <v>6171</v>
      </c>
      <c r="C336" s="29">
        <v>2131</v>
      </c>
      <c r="D336" s="29" t="s">
        <v>181</v>
      </c>
      <c r="E336" s="14">
        <v>10</v>
      </c>
      <c r="F336" s="14">
        <v>10</v>
      </c>
      <c r="G336" s="14">
        <v>0</v>
      </c>
      <c r="H336" s="219">
        <f t="shared" si="8"/>
        <v>0</v>
      </c>
    </row>
    <row r="337" spans="1:8" ht="15" customHeight="1" hidden="1">
      <c r="A337" s="29"/>
      <c r="B337" s="29">
        <v>6171</v>
      </c>
      <c r="C337" s="29">
        <v>2133</v>
      </c>
      <c r="D337" s="29" t="s">
        <v>182</v>
      </c>
      <c r="E337" s="14"/>
      <c r="F337" s="14"/>
      <c r="G337" s="14"/>
      <c r="H337" s="219" t="e">
        <f t="shared" si="8"/>
        <v>#DIV/0!</v>
      </c>
    </row>
    <row r="338" spans="1:8" ht="15" customHeight="1" hidden="1">
      <c r="A338" s="13"/>
      <c r="B338" s="13">
        <v>6409</v>
      </c>
      <c r="C338" s="13">
        <v>2328</v>
      </c>
      <c r="D338" s="13" t="s">
        <v>342</v>
      </c>
      <c r="E338" s="14"/>
      <c r="F338" s="14"/>
      <c r="G338" s="14"/>
      <c r="H338" s="219" t="e">
        <f t="shared" si="8"/>
        <v>#DIV/0!</v>
      </c>
    </row>
    <row r="339" spans="1:8" ht="15" customHeight="1">
      <c r="A339" s="29"/>
      <c r="B339" s="29">
        <v>6409</v>
      </c>
      <c r="C339" s="29">
        <v>2328</v>
      </c>
      <c r="D339" s="29" t="s">
        <v>342</v>
      </c>
      <c r="E339" s="14">
        <v>0</v>
      </c>
      <c r="F339" s="14">
        <v>0</v>
      </c>
      <c r="G339" s="14">
        <v>5.5</v>
      </c>
      <c r="H339" s="219" t="e">
        <f t="shared" si="8"/>
        <v>#DIV/0!</v>
      </c>
    </row>
    <row r="340" spans="1:8" ht="15.75" customHeight="1" thickBot="1">
      <c r="A340" s="67"/>
      <c r="B340" s="67"/>
      <c r="C340" s="67"/>
      <c r="D340" s="67"/>
      <c r="E340" s="68"/>
      <c r="F340" s="68"/>
      <c r="G340" s="68"/>
      <c r="H340" s="233"/>
    </row>
    <row r="341" spans="1:8" s="23" customFormat="1" ht="22.5" customHeight="1" thickBot="1" thickTop="1">
      <c r="A341" s="51"/>
      <c r="B341" s="51"/>
      <c r="C341" s="51"/>
      <c r="D341" s="52" t="s">
        <v>183</v>
      </c>
      <c r="E341" s="53">
        <f>SUM(E300:E340)</f>
        <v>39085.1</v>
      </c>
      <c r="F341" s="53">
        <f>SUM(F300:F340)</f>
        <v>39085.1</v>
      </c>
      <c r="G341" s="53">
        <f>SUM(G300:G340)</f>
        <v>10854.400000000001</v>
      </c>
      <c r="H341" s="221">
        <f>(G341/F341)*100</f>
        <v>27.771196696439315</v>
      </c>
    </row>
    <row r="342" spans="1:8" ht="15" customHeight="1">
      <c r="A342" s="23"/>
      <c r="B342" s="40"/>
      <c r="C342" s="40"/>
      <c r="D342" s="40"/>
      <c r="E342" s="64"/>
      <c r="F342" s="64"/>
      <c r="G342" s="64"/>
      <c r="H342" s="232"/>
    </row>
    <row r="343" spans="1:8" ht="15" customHeight="1" hidden="1">
      <c r="A343" s="23"/>
      <c r="B343" s="40"/>
      <c r="C343" s="40"/>
      <c r="D343" s="40"/>
      <c r="E343" s="64"/>
      <c r="F343" s="64"/>
      <c r="G343" s="64"/>
      <c r="H343" s="232"/>
    </row>
    <row r="344" spans="1:8" ht="15" customHeight="1" hidden="1">
      <c r="A344" s="23"/>
      <c r="B344" s="40"/>
      <c r="C344" s="40"/>
      <c r="D344" s="40"/>
      <c r="E344" s="64"/>
      <c r="F344" s="64"/>
      <c r="G344" s="64"/>
      <c r="H344" s="232"/>
    </row>
    <row r="345" spans="1:8" ht="15" customHeight="1" hidden="1">
      <c r="A345" s="23"/>
      <c r="B345" s="40"/>
      <c r="C345" s="40"/>
      <c r="D345" s="40"/>
      <c r="E345" s="64"/>
      <c r="F345" s="64"/>
      <c r="G345" s="3"/>
      <c r="H345" s="226"/>
    </row>
    <row r="346" spans="1:8" ht="15" customHeight="1" hidden="1">
      <c r="A346" s="23"/>
      <c r="B346" s="40"/>
      <c r="C346" s="40"/>
      <c r="D346" s="40"/>
      <c r="E346" s="64"/>
      <c r="F346" s="64"/>
      <c r="G346" s="64"/>
      <c r="H346" s="232"/>
    </row>
    <row r="347" spans="1:8" ht="15" customHeight="1">
      <c r="A347" s="23"/>
      <c r="B347" s="40"/>
      <c r="C347" s="40"/>
      <c r="D347" s="40"/>
      <c r="E347" s="64"/>
      <c r="F347" s="64"/>
      <c r="G347" s="64"/>
      <c r="H347" s="232"/>
    </row>
    <row r="348" spans="1:8" ht="15" customHeight="1" thickBot="1">
      <c r="A348" s="23"/>
      <c r="B348" s="40"/>
      <c r="C348" s="40"/>
      <c r="D348" s="40"/>
      <c r="E348" s="64"/>
      <c r="F348" s="64"/>
      <c r="G348" s="64"/>
      <c r="H348" s="232"/>
    </row>
    <row r="349" spans="1:8" ht="15.75">
      <c r="A349" s="211" t="s">
        <v>1</v>
      </c>
      <c r="B349" s="211" t="s">
        <v>2</v>
      </c>
      <c r="C349" s="211" t="s">
        <v>3</v>
      </c>
      <c r="D349" s="212" t="s">
        <v>4</v>
      </c>
      <c r="E349" s="213" t="s">
        <v>5</v>
      </c>
      <c r="F349" s="213" t="s">
        <v>5</v>
      </c>
      <c r="G349" s="213" t="s">
        <v>6</v>
      </c>
      <c r="H349" s="223" t="s">
        <v>7</v>
      </c>
    </row>
    <row r="350" spans="1:8" ht="15.75" customHeight="1" thickBot="1">
      <c r="A350" s="214"/>
      <c r="B350" s="214"/>
      <c r="C350" s="214"/>
      <c r="D350" s="215"/>
      <c r="E350" s="216" t="s">
        <v>8</v>
      </c>
      <c r="F350" s="216" t="s">
        <v>9</v>
      </c>
      <c r="G350" s="217" t="s">
        <v>417</v>
      </c>
      <c r="H350" s="224" t="s">
        <v>10</v>
      </c>
    </row>
    <row r="351" spans="1:8" ht="16.5" thickTop="1">
      <c r="A351" s="10">
        <v>8888</v>
      </c>
      <c r="B351" s="10"/>
      <c r="C351" s="10"/>
      <c r="D351" s="11"/>
      <c r="E351" s="12"/>
      <c r="F351" s="12"/>
      <c r="G351" s="12"/>
      <c r="H351" s="225"/>
    </row>
    <row r="352" spans="1:8" ht="15">
      <c r="A352" s="13"/>
      <c r="B352" s="13">
        <v>6171</v>
      </c>
      <c r="C352" s="13">
        <v>2329</v>
      </c>
      <c r="D352" s="13" t="s">
        <v>184</v>
      </c>
      <c r="E352" s="14">
        <v>0</v>
      </c>
      <c r="F352" s="14">
        <v>0</v>
      </c>
      <c r="G352" s="14"/>
      <c r="H352" s="219" t="e">
        <f>(G352/F352)*100</f>
        <v>#DIV/0!</v>
      </c>
    </row>
    <row r="353" spans="1:8" ht="15">
      <c r="A353" s="13"/>
      <c r="B353" s="13"/>
      <c r="C353" s="13"/>
      <c r="D353" s="13" t="s">
        <v>185</v>
      </c>
      <c r="E353" s="14"/>
      <c r="F353" s="14"/>
      <c r="G353" s="14"/>
      <c r="H353" s="219"/>
    </row>
    <row r="354" spans="1:8" ht="15.75" thickBot="1">
      <c r="A354" s="48"/>
      <c r="B354" s="48"/>
      <c r="C354" s="48"/>
      <c r="D354" s="48" t="s">
        <v>186</v>
      </c>
      <c r="E354" s="49"/>
      <c r="F354" s="49"/>
      <c r="G354" s="49"/>
      <c r="H354" s="230"/>
    </row>
    <row r="355" spans="1:8" s="23" customFormat="1" ht="22.5" customHeight="1" thickBot="1" thickTop="1">
      <c r="A355" s="51"/>
      <c r="B355" s="51"/>
      <c r="C355" s="51"/>
      <c r="D355" s="52" t="s">
        <v>187</v>
      </c>
      <c r="E355" s="53">
        <f>SUM(E352:E353)</f>
        <v>0</v>
      </c>
      <c r="F355" s="53">
        <f>SUM(F352:F353)</f>
        <v>0</v>
      </c>
      <c r="G355" s="53">
        <f>SUM(G352:G353)</f>
        <v>0</v>
      </c>
      <c r="H355" s="221" t="e">
        <f>(G355/F355)*100</f>
        <v>#DIV/0!</v>
      </c>
    </row>
    <row r="356" spans="1:8" ht="15">
      <c r="A356" s="23"/>
      <c r="B356" s="40"/>
      <c r="C356" s="40"/>
      <c r="D356" s="40"/>
      <c r="E356" s="64"/>
      <c r="F356" s="64"/>
      <c r="G356" s="64"/>
      <c r="H356" s="232"/>
    </row>
    <row r="357" spans="1:8" ht="15" hidden="1">
      <c r="A357" s="23"/>
      <c r="B357" s="40"/>
      <c r="C357" s="40"/>
      <c r="D357" s="40"/>
      <c r="E357" s="64"/>
      <c r="F357" s="64"/>
      <c r="G357" s="64"/>
      <c r="H357" s="232"/>
    </row>
    <row r="358" spans="1:8" ht="15" hidden="1">
      <c r="A358" s="23"/>
      <c r="B358" s="40"/>
      <c r="C358" s="40"/>
      <c r="D358" s="40"/>
      <c r="E358" s="64"/>
      <c r="F358" s="64"/>
      <c r="G358" s="64"/>
      <c r="H358" s="232"/>
    </row>
    <row r="359" spans="1:8" ht="15" hidden="1">
      <c r="A359" s="23"/>
      <c r="B359" s="40"/>
      <c r="C359" s="40"/>
      <c r="D359" s="40"/>
      <c r="E359" s="64"/>
      <c r="F359" s="64"/>
      <c r="G359" s="64"/>
      <c r="H359" s="232"/>
    </row>
    <row r="360" spans="1:8" ht="15" hidden="1">
      <c r="A360" s="23"/>
      <c r="B360" s="40"/>
      <c r="C360" s="40"/>
      <c r="D360" s="40"/>
      <c r="E360" s="64"/>
      <c r="F360" s="64"/>
      <c r="G360" s="64"/>
      <c r="H360" s="232"/>
    </row>
    <row r="361" spans="1:8" ht="15" hidden="1">
      <c r="A361" s="23"/>
      <c r="B361" s="40"/>
      <c r="C361" s="40"/>
      <c r="D361" s="40"/>
      <c r="E361" s="64"/>
      <c r="F361" s="64"/>
      <c r="G361" s="64"/>
      <c r="H361" s="232"/>
    </row>
    <row r="362" spans="1:8" ht="15" customHeight="1">
      <c r="A362" s="23"/>
      <c r="B362" s="40"/>
      <c r="C362" s="40"/>
      <c r="D362" s="40"/>
      <c r="E362" s="64"/>
      <c r="F362" s="64"/>
      <c r="G362" s="64"/>
      <c r="H362" s="232"/>
    </row>
    <row r="363" spans="1:8" ht="15" customHeight="1" thickBot="1">
      <c r="A363" s="23"/>
      <c r="B363" s="23"/>
      <c r="C363" s="23"/>
      <c r="D363" s="23"/>
      <c r="E363" s="24"/>
      <c r="F363" s="24"/>
      <c r="G363" s="24"/>
      <c r="H363" s="222"/>
    </row>
    <row r="364" spans="1:8" ht="15.75">
      <c r="A364" s="211" t="s">
        <v>1</v>
      </c>
      <c r="B364" s="211" t="s">
        <v>2</v>
      </c>
      <c r="C364" s="211" t="s">
        <v>3</v>
      </c>
      <c r="D364" s="212" t="s">
        <v>4</v>
      </c>
      <c r="E364" s="213" t="s">
        <v>5</v>
      </c>
      <c r="F364" s="213" t="s">
        <v>5</v>
      </c>
      <c r="G364" s="213" t="s">
        <v>6</v>
      </c>
      <c r="H364" s="223" t="s">
        <v>7</v>
      </c>
    </row>
    <row r="365" spans="1:8" ht="15.75" customHeight="1" thickBot="1">
      <c r="A365" s="214"/>
      <c r="B365" s="214"/>
      <c r="C365" s="214"/>
      <c r="D365" s="215"/>
      <c r="E365" s="216" t="s">
        <v>8</v>
      </c>
      <c r="F365" s="216" t="s">
        <v>9</v>
      </c>
      <c r="G365" s="217" t="s">
        <v>417</v>
      </c>
      <c r="H365" s="224" t="s">
        <v>10</v>
      </c>
    </row>
    <row r="366" spans="1:8" s="23" customFormat="1" ht="30.75" customHeight="1" thickBot="1" thickTop="1">
      <c r="A366" s="52"/>
      <c r="B366" s="69"/>
      <c r="C366" s="70"/>
      <c r="D366" s="71" t="s">
        <v>188</v>
      </c>
      <c r="E366" s="72">
        <f>SUM(E60,E102,E141,E169,E195,E219,E237,E257,E292,E341,E355)</f>
        <v>434937.1</v>
      </c>
      <c r="F366" s="72">
        <f>SUM(F60,F102,F141,F169,F195,F219,F237,F257,F292,F341,F355)</f>
        <v>430681.8</v>
      </c>
      <c r="G366" s="72">
        <f>SUM(G60,G102,G141,G169,G195,G219,G237,G257,G292,G341,G355)</f>
        <v>122997.60000000003</v>
      </c>
      <c r="H366" s="234">
        <f>(G366/F366)*100</f>
        <v>28.558810704329744</v>
      </c>
    </row>
    <row r="367" spans="1:8" ht="15" customHeight="1">
      <c r="A367" s="7"/>
      <c r="B367" s="73"/>
      <c r="C367" s="74"/>
      <c r="D367" s="75"/>
      <c r="E367" s="76"/>
      <c r="F367" s="76"/>
      <c r="G367" s="76"/>
      <c r="H367" s="235"/>
    </row>
    <row r="368" spans="1:8" ht="15" customHeight="1" hidden="1">
      <c r="A368" s="7"/>
      <c r="B368" s="73"/>
      <c r="C368" s="74"/>
      <c r="D368" s="75"/>
      <c r="E368" s="76"/>
      <c r="F368" s="76"/>
      <c r="G368" s="76"/>
      <c r="H368" s="235"/>
    </row>
    <row r="369" spans="1:8" ht="12.75" customHeight="1" hidden="1">
      <c r="A369" s="7"/>
      <c r="B369" s="73"/>
      <c r="C369" s="74"/>
      <c r="D369" s="75"/>
      <c r="E369" s="76"/>
      <c r="F369" s="76"/>
      <c r="G369" s="76"/>
      <c r="H369" s="235"/>
    </row>
    <row r="370" spans="1:8" ht="12.75" customHeight="1" hidden="1">
      <c r="A370" s="7"/>
      <c r="B370" s="73"/>
      <c r="C370" s="74"/>
      <c r="D370" s="75"/>
      <c r="E370" s="76"/>
      <c r="F370" s="76"/>
      <c r="G370" s="76"/>
      <c r="H370" s="235"/>
    </row>
    <row r="371" spans="1:8" ht="12.75" customHeight="1" hidden="1">
      <c r="A371" s="7"/>
      <c r="B371" s="73"/>
      <c r="C371" s="74"/>
      <c r="D371" s="75"/>
      <c r="E371" s="76"/>
      <c r="F371" s="76"/>
      <c r="G371" s="76"/>
      <c r="H371" s="235"/>
    </row>
    <row r="372" spans="1:8" ht="12.75" customHeight="1" hidden="1">
      <c r="A372" s="7"/>
      <c r="B372" s="73"/>
      <c r="C372" s="74"/>
      <c r="D372" s="75"/>
      <c r="E372" s="76"/>
      <c r="F372" s="76"/>
      <c r="G372" s="76"/>
      <c r="H372" s="235"/>
    </row>
    <row r="373" spans="1:8" ht="12.75" customHeight="1" hidden="1">
      <c r="A373" s="7"/>
      <c r="B373" s="73"/>
      <c r="C373" s="74"/>
      <c r="D373" s="75"/>
      <c r="E373" s="76"/>
      <c r="F373" s="76"/>
      <c r="G373" s="76"/>
      <c r="H373" s="235"/>
    </row>
    <row r="374" spans="1:8" ht="12.75" customHeight="1" hidden="1">
      <c r="A374" s="7"/>
      <c r="B374" s="73"/>
      <c r="C374" s="74"/>
      <c r="D374" s="75"/>
      <c r="E374" s="76"/>
      <c r="F374" s="76"/>
      <c r="G374" s="76"/>
      <c r="H374" s="235"/>
    </row>
    <row r="375" spans="1:8" ht="15" customHeight="1">
      <c r="A375" s="7"/>
      <c r="B375" s="73"/>
      <c r="C375" s="74"/>
      <c r="D375" s="75"/>
      <c r="E375" s="76"/>
      <c r="F375" s="76"/>
      <c r="G375" s="76"/>
      <c r="H375" s="235"/>
    </row>
    <row r="376" spans="1:8" ht="15" customHeight="1" thickBot="1">
      <c r="A376" s="7"/>
      <c r="B376" s="73"/>
      <c r="C376" s="74"/>
      <c r="D376" s="75"/>
      <c r="E376" s="77"/>
      <c r="F376" s="77"/>
      <c r="G376" s="77"/>
      <c r="H376" s="236"/>
    </row>
    <row r="377" spans="1:8" ht="15.75">
      <c r="A377" s="211" t="s">
        <v>1</v>
      </c>
      <c r="B377" s="211" t="s">
        <v>2</v>
      </c>
      <c r="C377" s="211" t="s">
        <v>3</v>
      </c>
      <c r="D377" s="212" t="s">
        <v>4</v>
      </c>
      <c r="E377" s="213" t="s">
        <v>5</v>
      </c>
      <c r="F377" s="213" t="s">
        <v>5</v>
      </c>
      <c r="G377" s="213" t="s">
        <v>6</v>
      </c>
      <c r="H377" s="223" t="s">
        <v>7</v>
      </c>
    </row>
    <row r="378" spans="1:8" ht="15.75" customHeight="1" thickBot="1">
      <c r="A378" s="214"/>
      <c r="B378" s="214"/>
      <c r="C378" s="214"/>
      <c r="D378" s="215"/>
      <c r="E378" s="216" t="s">
        <v>8</v>
      </c>
      <c r="F378" s="216" t="s">
        <v>9</v>
      </c>
      <c r="G378" s="217" t="s">
        <v>417</v>
      </c>
      <c r="H378" s="224" t="s">
        <v>10</v>
      </c>
    </row>
    <row r="379" spans="1:8" ht="16.5" customHeight="1" thickTop="1">
      <c r="A379" s="58">
        <v>110</v>
      </c>
      <c r="B379" s="58"/>
      <c r="C379" s="58"/>
      <c r="D379" s="78" t="s">
        <v>189</v>
      </c>
      <c r="E379" s="79"/>
      <c r="F379" s="79"/>
      <c r="G379" s="79"/>
      <c r="H379" s="237"/>
    </row>
    <row r="380" spans="1:8" ht="14.25" customHeight="1">
      <c r="A380" s="80"/>
      <c r="B380" s="80"/>
      <c r="C380" s="80"/>
      <c r="D380" s="7"/>
      <c r="E380" s="79"/>
      <c r="F380" s="79"/>
      <c r="G380" s="79"/>
      <c r="H380" s="237"/>
    </row>
    <row r="381" spans="1:8" ht="15" customHeight="1">
      <c r="A381" s="13"/>
      <c r="B381" s="13"/>
      <c r="C381" s="13">
        <v>8115</v>
      </c>
      <c r="D381" s="37" t="s">
        <v>190</v>
      </c>
      <c r="E381" s="208">
        <v>75633.4</v>
      </c>
      <c r="F381" s="218">
        <v>89330.5</v>
      </c>
      <c r="G381" s="218">
        <v>-22646.3</v>
      </c>
      <c r="H381" s="219">
        <f>(G381/F381)*100</f>
        <v>-25.35113986824209</v>
      </c>
    </row>
    <row r="382" spans="1:8" ht="15" hidden="1">
      <c r="A382" s="13"/>
      <c r="B382" s="13"/>
      <c r="C382" s="13">
        <v>8123</v>
      </c>
      <c r="D382" s="81" t="s">
        <v>191</v>
      </c>
      <c r="E382" s="16">
        <v>0</v>
      </c>
      <c r="F382" s="16"/>
      <c r="G382" s="16"/>
      <c r="H382" s="219" t="e">
        <f>(G382/F382)*100</f>
        <v>#DIV/0!</v>
      </c>
    </row>
    <row r="383" spans="1:8" ht="14.25" customHeight="1">
      <c r="A383" s="13"/>
      <c r="B383" s="13"/>
      <c r="C383" s="13">
        <v>8124</v>
      </c>
      <c r="D383" s="37" t="s">
        <v>192</v>
      </c>
      <c r="E383" s="14">
        <v>-18032</v>
      </c>
      <c r="F383" s="14">
        <v>-18032</v>
      </c>
      <c r="G383" s="14">
        <v>-4336.1</v>
      </c>
      <c r="H383" s="219">
        <f>(G383/F383)*100</f>
        <v>24.04669476486247</v>
      </c>
    </row>
    <row r="384" spans="1:8" ht="15" customHeight="1" hidden="1">
      <c r="A384" s="18"/>
      <c r="B384" s="18"/>
      <c r="C384" s="18">
        <v>8902</v>
      </c>
      <c r="D384" s="38" t="s">
        <v>193</v>
      </c>
      <c r="E384" s="19"/>
      <c r="F384" s="19"/>
      <c r="G384" s="19"/>
      <c r="H384" s="229" t="e">
        <f>(#REF!/F384)*100</f>
        <v>#REF!</v>
      </c>
    </row>
    <row r="385" spans="1:8" ht="14.25" customHeight="1" hidden="1">
      <c r="A385" s="13"/>
      <c r="B385" s="13"/>
      <c r="C385" s="13">
        <v>8905</v>
      </c>
      <c r="D385" s="37" t="s">
        <v>334</v>
      </c>
      <c r="E385" s="14"/>
      <c r="F385" s="14"/>
      <c r="G385" s="14"/>
      <c r="H385" s="219" t="e">
        <f>(#REF!/F385)*100</f>
        <v>#REF!</v>
      </c>
    </row>
    <row r="386" spans="1:8" ht="15" customHeight="1" thickBot="1">
      <c r="A386" s="48"/>
      <c r="B386" s="48"/>
      <c r="C386" s="48"/>
      <c r="D386" s="47"/>
      <c r="E386" s="49"/>
      <c r="F386" s="49"/>
      <c r="G386" s="49"/>
      <c r="H386" s="230"/>
    </row>
    <row r="387" spans="1:8" s="23" customFormat="1" ht="22.5" customHeight="1" thickBot="1" thickTop="1">
      <c r="A387" s="51"/>
      <c r="B387" s="51"/>
      <c r="C387" s="51"/>
      <c r="D387" s="82" t="s">
        <v>194</v>
      </c>
      <c r="E387" s="53">
        <f>SUM(E381:E385)</f>
        <v>57601.399999999994</v>
      </c>
      <c r="F387" s="53">
        <f>SUM(F381:F385)</f>
        <v>71298.5</v>
      </c>
      <c r="G387" s="53">
        <f>SUM(G381:G385)</f>
        <v>-26982.4</v>
      </c>
      <c r="H387" s="238">
        <f>(G387/F387)*100</f>
        <v>-37.84427442372561</v>
      </c>
    </row>
    <row r="388" spans="1:8" s="23" customFormat="1" ht="22.5" customHeight="1">
      <c r="A388" s="40"/>
      <c r="B388" s="40"/>
      <c r="C388" s="40"/>
      <c r="D388" s="7"/>
      <c r="E388" s="41"/>
      <c r="F388" s="83"/>
      <c r="G388" s="41"/>
      <c r="H388" s="227"/>
    </row>
    <row r="389" spans="1:8" ht="15" customHeight="1">
      <c r="A389" s="23" t="s">
        <v>195</v>
      </c>
      <c r="B389" s="23"/>
      <c r="C389" s="23"/>
      <c r="D389" s="7"/>
      <c r="E389" s="41"/>
      <c r="F389" s="83"/>
      <c r="G389" s="41"/>
      <c r="H389" s="227"/>
    </row>
    <row r="390" spans="1:8" ht="15">
      <c r="A390" s="40"/>
      <c r="B390" s="23"/>
      <c r="C390" s="40"/>
      <c r="D390" s="23"/>
      <c r="E390" s="24"/>
      <c r="F390" s="84"/>
      <c r="G390" s="24"/>
      <c r="H390" s="222"/>
    </row>
    <row r="391" spans="1:8" ht="15">
      <c r="A391" s="40"/>
      <c r="B391" s="40"/>
      <c r="C391" s="40"/>
      <c r="D391" s="23"/>
      <c r="E391" s="24"/>
      <c r="F391" s="24"/>
      <c r="G391" s="24"/>
      <c r="H391" s="222"/>
    </row>
    <row r="392" spans="1:8" ht="15" hidden="1">
      <c r="A392" s="85"/>
      <c r="B392" s="85"/>
      <c r="C392" s="85"/>
      <c r="D392" s="86" t="s">
        <v>196</v>
      </c>
      <c r="E392" s="87" t="e">
        <f>SUM(E14,#REF!,#REF!,E228,E251,E283,#REF!)</f>
        <v>#REF!</v>
      </c>
      <c r="F392" s="87"/>
      <c r="G392" s="87"/>
      <c r="H392" s="239"/>
    </row>
    <row r="393" spans="1:8" ht="15">
      <c r="A393" s="85"/>
      <c r="B393" s="85"/>
      <c r="C393" s="85"/>
      <c r="D393" s="88" t="s">
        <v>197</v>
      </c>
      <c r="E393" s="89">
        <f>E366+E387</f>
        <v>492538.5</v>
      </c>
      <c r="F393" s="89">
        <f>F366+F387</f>
        <v>501980.3</v>
      </c>
      <c r="G393" s="89">
        <f>G366+G387</f>
        <v>96015.20000000004</v>
      </c>
      <c r="H393" s="219">
        <f>(G393/F393)*100</f>
        <v>19.127284477100005</v>
      </c>
    </row>
    <row r="394" spans="1:8" ht="15" hidden="1">
      <c r="A394" s="85"/>
      <c r="B394" s="85"/>
      <c r="C394" s="85"/>
      <c r="D394" s="88" t="s">
        <v>198</v>
      </c>
      <c r="E394" s="89"/>
      <c r="F394" s="89"/>
      <c r="G394" s="89"/>
      <c r="H394" s="89"/>
    </row>
    <row r="395" spans="1:8" ht="15" hidden="1">
      <c r="A395" s="85"/>
      <c r="B395" s="85"/>
      <c r="C395" s="85"/>
      <c r="D395" s="85" t="s">
        <v>199</v>
      </c>
      <c r="E395" s="90">
        <f>SUM(E254,E307,E314,E329,E332)</f>
        <v>12871</v>
      </c>
      <c r="F395" s="90"/>
      <c r="G395" s="90"/>
      <c r="H395" s="90"/>
    </row>
    <row r="396" spans="1:8" ht="15" hidden="1">
      <c r="A396" s="86"/>
      <c r="B396" s="86"/>
      <c r="C396" s="86"/>
      <c r="D396" s="86" t="s">
        <v>200</v>
      </c>
      <c r="E396" s="87"/>
      <c r="F396" s="87"/>
      <c r="G396" s="87"/>
      <c r="H396" s="87"/>
    </row>
    <row r="397" spans="1:8" ht="15" hidden="1">
      <c r="A397" s="86"/>
      <c r="B397" s="86"/>
      <c r="C397" s="86"/>
      <c r="D397" s="86" t="s">
        <v>199</v>
      </c>
      <c r="E397" s="87"/>
      <c r="F397" s="87"/>
      <c r="G397" s="87"/>
      <c r="H397" s="87"/>
    </row>
    <row r="398" spans="1:8" ht="15" hidden="1">
      <c r="A398" s="86"/>
      <c r="B398" s="86"/>
      <c r="C398" s="86"/>
      <c r="D398" s="86"/>
      <c r="E398" s="87"/>
      <c r="F398" s="87"/>
      <c r="G398" s="87"/>
      <c r="H398" s="87"/>
    </row>
    <row r="399" spans="1:8" ht="15" hidden="1">
      <c r="A399" s="86"/>
      <c r="B399" s="86"/>
      <c r="C399" s="86"/>
      <c r="D399" s="86" t="s">
        <v>201</v>
      </c>
      <c r="E399" s="87"/>
      <c r="F399" s="87"/>
      <c r="G399" s="87"/>
      <c r="H399" s="87"/>
    </row>
    <row r="400" spans="1:8" ht="15" hidden="1">
      <c r="A400" s="86"/>
      <c r="B400" s="86"/>
      <c r="C400" s="86"/>
      <c r="D400" s="86" t="s">
        <v>202</v>
      </c>
      <c r="E400" s="87"/>
      <c r="F400" s="87"/>
      <c r="G400" s="87"/>
      <c r="H400" s="87"/>
    </row>
    <row r="401" spans="1:8" ht="15" hidden="1">
      <c r="A401" s="86"/>
      <c r="B401" s="86"/>
      <c r="C401" s="86"/>
      <c r="D401" s="86" t="s">
        <v>203</v>
      </c>
      <c r="E401" s="87" t="e">
        <f>SUM(E9,E10,#REF!,#REF!,#REF!,E150,E180,E181,E182,E183,E184,#REF!,E206,E208,E252,E266,E267,E268,E269,E270,E271,#REF!,#REF!,E277,E279,E280,E281)</f>
        <v>#REF!</v>
      </c>
      <c r="F401" s="87"/>
      <c r="G401" s="87"/>
      <c r="H401" s="87"/>
    </row>
    <row r="402" spans="1:8" ht="15.75" hidden="1">
      <c r="A402" s="86"/>
      <c r="B402" s="86"/>
      <c r="C402" s="86"/>
      <c r="D402" s="91" t="s">
        <v>204</v>
      </c>
      <c r="E402" s="92">
        <v>0</v>
      </c>
      <c r="F402" s="92"/>
      <c r="G402" s="92"/>
      <c r="H402" s="92"/>
    </row>
    <row r="403" spans="1:8" ht="15" hidden="1">
      <c r="A403" s="86"/>
      <c r="B403" s="86"/>
      <c r="C403" s="86"/>
      <c r="D403" s="86"/>
      <c r="E403" s="87"/>
      <c r="F403" s="87"/>
      <c r="G403" s="87"/>
      <c r="H403" s="87"/>
    </row>
    <row r="404" spans="1:8" ht="15" hidden="1">
      <c r="A404" s="86"/>
      <c r="B404" s="86"/>
      <c r="C404" s="86"/>
      <c r="D404" s="86"/>
      <c r="E404" s="87"/>
      <c r="F404" s="87"/>
      <c r="G404" s="87"/>
      <c r="H404" s="87"/>
    </row>
    <row r="405" spans="1:8" ht="15">
      <c r="A405" s="86"/>
      <c r="B405" s="86"/>
      <c r="C405" s="86"/>
      <c r="D405" s="86"/>
      <c r="E405" s="87"/>
      <c r="F405" s="87"/>
      <c r="G405" s="87"/>
      <c r="H405" s="87"/>
    </row>
    <row r="406" spans="1:8" ht="15">
      <c r="A406" s="86"/>
      <c r="B406" s="86"/>
      <c r="C406" s="86"/>
      <c r="D406" s="86"/>
      <c r="E406" s="87"/>
      <c r="F406" s="87"/>
      <c r="G406" s="87"/>
      <c r="H406" s="87"/>
    </row>
    <row r="407" spans="1:8" ht="15.75" hidden="1">
      <c r="A407" s="86"/>
      <c r="B407" s="86"/>
      <c r="C407" s="86"/>
      <c r="D407" s="86" t="s">
        <v>200</v>
      </c>
      <c r="E407" s="92" t="e">
        <f>SUM(E9,E10,#REF!,#REF!,#REF!,E110,E150,E180,E181,E182,E183,E184,#REF!,E206,E207,E208,E251,E266,E267,E268,E269,E270,E271,#REF!,#REF!,E277,E279,E280,E281)</f>
        <v>#REF!</v>
      </c>
      <c r="F407" s="92" t="e">
        <f>SUM(F9,F10,#REF!,#REF!,#REF!,F110,F150,F180,F181,F182,F183,F184,#REF!,F206,F207,F208,F251,F266,F267,F268,F269,F270,F271,#REF!,#REF!,F277,F279,F280,F281)</f>
        <v>#REF!</v>
      </c>
      <c r="G407" s="92" t="e">
        <f>SUM(G9,G10,#REF!,#REF!,#REF!,G110,G150,G180,G181,G182,G183,G184,#REF!,G206,G207,G208,G251,G266,G267,G268,G269,G270,G271,#REF!,#REF!,G277,G279,G280,G281)</f>
        <v>#REF!</v>
      </c>
      <c r="H407" s="92" t="e">
        <f>SUM(H9,H10,#REF!,#REF!,#REF!,H110,H150,H180,H181,H182,H183,H184,#REF!,H206,H207,H208,H251,H266,H267,H268,H269,H270,H271,#REF!,#REF!,H277,H279,H280,H281)</f>
        <v>#REF!</v>
      </c>
    </row>
    <row r="408" spans="1:8" ht="15" hidden="1">
      <c r="A408" s="86"/>
      <c r="B408" s="86"/>
      <c r="C408" s="86"/>
      <c r="D408" s="86" t="s">
        <v>205</v>
      </c>
      <c r="E408" s="87">
        <f>SUM(E266,E267,E268,E269,E271)</f>
        <v>205700</v>
      </c>
      <c r="F408" s="87">
        <f>SUM(F266,F267,F268,F269,F271)</f>
        <v>205700</v>
      </c>
      <c r="G408" s="87">
        <f>SUM(G266,G267,G268,G269,G271)</f>
        <v>65251</v>
      </c>
      <c r="H408" s="87">
        <f>SUM(H266,H267,H268,H269,H271)</f>
        <v>172.5906585314977</v>
      </c>
    </row>
    <row r="409" spans="1:8" ht="15" hidden="1">
      <c r="A409" s="86"/>
      <c r="B409" s="86"/>
      <c r="C409" s="86"/>
      <c r="D409" s="86" t="s">
        <v>206</v>
      </c>
      <c r="E409" s="87" t="e">
        <f>SUM(E9,#REF!,#REF!,#REF!,#REF!,#REF!,E277)</f>
        <v>#REF!</v>
      </c>
      <c r="F409" s="87" t="e">
        <f>SUM(F9,#REF!,#REF!,#REF!,#REF!,#REF!,F277)</f>
        <v>#REF!</v>
      </c>
      <c r="G409" s="87" t="e">
        <f>SUM(G9,#REF!,#REF!,#REF!,#REF!,#REF!,G277)</f>
        <v>#REF!</v>
      </c>
      <c r="H409" s="87" t="e">
        <f>SUM(H9,#REF!,#REF!,#REF!,#REF!,#REF!,H277)</f>
        <v>#REF!</v>
      </c>
    </row>
    <row r="410" spans="1:8" ht="15" hidden="1">
      <c r="A410" s="86"/>
      <c r="B410" s="86"/>
      <c r="C410" s="86"/>
      <c r="D410" s="86" t="s">
        <v>207</v>
      </c>
      <c r="E410" s="87" t="e">
        <f>SUM(E10,E110,E150,E184,#REF!,E208,E251,E280)</f>
        <v>#REF!</v>
      </c>
      <c r="F410" s="87" t="e">
        <f>SUM(F10,F110,F150,F184,#REF!,F208,F251,F280)</f>
        <v>#REF!</v>
      </c>
      <c r="G410" s="87" t="e">
        <f>SUM(G10,G110,G150,G184,#REF!,G208,G251,G280)</f>
        <v>#REF!</v>
      </c>
      <c r="H410" s="87" t="e">
        <f>SUM(H10,H110,H150,H184,#REF!,H208,H251,H280)</f>
        <v>#REF!</v>
      </c>
    </row>
    <row r="411" spans="1:8" ht="15" hidden="1">
      <c r="A411" s="86"/>
      <c r="B411" s="86"/>
      <c r="C411" s="86"/>
      <c r="D411" s="86" t="s">
        <v>208</v>
      </c>
      <c r="E411" s="87"/>
      <c r="F411" s="87"/>
      <c r="G411" s="87"/>
      <c r="H411" s="87"/>
    </row>
    <row r="412" spans="1:8" ht="15" hidden="1">
      <c r="A412" s="86"/>
      <c r="B412" s="86"/>
      <c r="C412" s="86"/>
      <c r="D412" s="86" t="s">
        <v>209</v>
      </c>
      <c r="E412" s="87" t="e">
        <f>+E366-E407-E415-E416</f>
        <v>#REF!</v>
      </c>
      <c r="F412" s="87" t="e">
        <f>+F366-F407-F415-F416</f>
        <v>#REF!</v>
      </c>
      <c r="G412" s="87" t="e">
        <f>+G366-G407-G415-G416</f>
        <v>#REF!</v>
      </c>
      <c r="H412" s="87" t="e">
        <f>+H366-H407-H415-H416</f>
        <v>#REF!</v>
      </c>
    </row>
    <row r="413" spans="1:8" ht="15" hidden="1">
      <c r="A413" s="86"/>
      <c r="B413" s="86"/>
      <c r="C413" s="86"/>
      <c r="D413" s="86" t="s">
        <v>210</v>
      </c>
      <c r="E413" s="87" t="e">
        <f>SUM(E28,E40,E51,E53,#REF!,#REF!,#REF!,E126,#REF!,E130,E301,E309,E321,E324)</f>
        <v>#REF!</v>
      </c>
      <c r="F413" s="87" t="e">
        <f>SUM(F28,F40,F51,F53,#REF!,#REF!,#REF!,F126,#REF!,F130,F301,F309,F321,F324)</f>
        <v>#REF!</v>
      </c>
      <c r="G413" s="87" t="e">
        <f>SUM(G28,G40,G51,G53,#REF!,#REF!,#REF!,G126,#REF!,G130,G301,G309,G321,G324)</f>
        <v>#REF!</v>
      </c>
      <c r="H413" s="87" t="e">
        <f>SUM(H28,H40,H51,H53,#REF!,#REF!,#REF!,H126,#REF!,H130,H301,H309,H321,H324)</f>
        <v>#REF!</v>
      </c>
    </row>
    <row r="414" spans="1:8" ht="15" hidden="1">
      <c r="A414" s="86"/>
      <c r="B414" s="86"/>
      <c r="C414" s="86"/>
      <c r="D414" s="86" t="s">
        <v>211</v>
      </c>
      <c r="E414" s="87" t="e">
        <f>SUM(E98,#REF!,E166,E191,#REF!,E214,E230,E253)</f>
        <v>#REF!</v>
      </c>
      <c r="F414" s="87" t="e">
        <f>SUM(F98,#REF!,F166,F191,#REF!,F214,F230,F253)</f>
        <v>#REF!</v>
      </c>
      <c r="G414" s="87" t="e">
        <f>SUM(G98,#REF!,G166,G191,#REF!,G214,G230,G253)</f>
        <v>#REF!</v>
      </c>
      <c r="H414" s="87" t="e">
        <f>SUM(H98,#REF!,H166,H191,#REF!,H214,H230,H253)</f>
        <v>#REF!</v>
      </c>
    </row>
    <row r="415" spans="1:8" ht="15" hidden="1">
      <c r="A415" s="86"/>
      <c r="B415" s="86"/>
      <c r="C415" s="86"/>
      <c r="D415" s="86" t="s">
        <v>199</v>
      </c>
      <c r="E415" s="87" t="e">
        <f>SUM(#REF!,E254,E307,E314,E329,E332)</f>
        <v>#REF!</v>
      </c>
      <c r="F415" s="87" t="e">
        <f>SUM(#REF!,F254,F307,F314,F329,F332)</f>
        <v>#REF!</v>
      </c>
      <c r="G415" s="87" t="e">
        <f>SUM(#REF!,G254,G307,G314,G329,G332)</f>
        <v>#REF!</v>
      </c>
      <c r="H415" s="87" t="e">
        <f>SUM(#REF!,H254,H307,H314,H329,H332)</f>
        <v>#REF!</v>
      </c>
    </row>
    <row r="416" spans="1:8" ht="15" hidden="1">
      <c r="A416" s="86"/>
      <c r="B416" s="86"/>
      <c r="C416" s="86"/>
      <c r="D416" s="86" t="s">
        <v>201</v>
      </c>
      <c r="E416" s="87" t="e">
        <f>SUM(E11,E14,E18,E82,#REF!,#REF!,#REF!,#REF!,E99,#REF!,#REF!,#REF!,#REF!,#REF!,#REF!,#REF!,E117,#REF!,E118,#REF!,E119,E121,#REF!,#REF!,#REF!,E186,E228,E252,E283)</f>
        <v>#REF!</v>
      </c>
      <c r="F416" s="87" t="e">
        <f>SUM(F11,F14,F18,F82,#REF!,#REF!,#REF!,#REF!,F99,#REF!,#REF!,#REF!,#REF!,#REF!,#REF!,#REF!,F117,#REF!,F118,#REF!,F119,F121,#REF!,#REF!,#REF!,F186,F228,F252,F283)</f>
        <v>#REF!</v>
      </c>
      <c r="G416" s="87" t="e">
        <f>SUM(G11,G14,G18,G82,#REF!,#REF!,#REF!,#REF!,G99,#REF!,#REF!,#REF!,#REF!,#REF!,#REF!,#REF!,G117,#REF!,G118,#REF!,G119,G121,#REF!,#REF!,#REF!,G186,G228,G252,G283)</f>
        <v>#REF!</v>
      </c>
      <c r="H416" s="87" t="e">
        <f>SUM(H11,H14,H18,H82,#REF!,#REF!,#REF!,#REF!,H99,#REF!,#REF!,#REF!,#REF!,#REF!,#REF!,#REF!,H117,#REF!,H118,#REF!,H119,H121,#REF!,#REF!,#REF!,H186,H228,H252,H283)</f>
        <v>#REF!</v>
      </c>
    </row>
    <row r="417" spans="1:8" ht="15" hidden="1">
      <c r="A417" s="86"/>
      <c r="B417" s="86"/>
      <c r="C417" s="86"/>
      <c r="D417" s="86"/>
      <c r="E417" s="87"/>
      <c r="F417" s="87"/>
      <c r="G417" s="87"/>
      <c r="H417" s="87"/>
    </row>
    <row r="418" spans="1:8" ht="15" hidden="1">
      <c r="A418" s="86"/>
      <c r="B418" s="86"/>
      <c r="C418" s="86"/>
      <c r="D418" s="86"/>
      <c r="E418" s="87"/>
      <c r="F418" s="87"/>
      <c r="G418" s="87"/>
      <c r="H418" s="87"/>
    </row>
    <row r="419" spans="1:8" ht="15" hidden="1">
      <c r="A419" s="86"/>
      <c r="B419" s="86"/>
      <c r="C419" s="86"/>
      <c r="D419" s="86"/>
      <c r="E419" s="87">
        <f>SUM(E304,E307,E314,E329,E332)</f>
        <v>12871</v>
      </c>
      <c r="F419" s="87">
        <f>SUM(F304,F307,F314,F329,F332)</f>
        <v>12871</v>
      </c>
      <c r="G419" s="87">
        <f>SUM(G304,G307,G314,G329,G332)</f>
        <v>456.00000000000006</v>
      </c>
      <c r="H419" s="87" t="e">
        <f>SUM(H304,H307,H314,H329,H332)</f>
        <v>#DIV/0!</v>
      </c>
    </row>
    <row r="420" spans="1:8" ht="15" hidden="1">
      <c r="A420" s="86"/>
      <c r="B420" s="86"/>
      <c r="C420" s="86"/>
      <c r="D420" s="86"/>
      <c r="E420" s="87" t="e">
        <f>SUM(#REF!,#REF!,E99,#REF!,#REF!,#REF!,#REF!,#REF!,#REF!,E252)</f>
        <v>#REF!</v>
      </c>
      <c r="F420" s="87" t="e">
        <f>SUM(#REF!,#REF!,F99,#REF!,#REF!,#REF!,#REF!,#REF!,#REF!,F252)</f>
        <v>#REF!</v>
      </c>
      <c r="G420" s="87" t="e">
        <f>SUM(#REF!,#REF!,G99,#REF!,#REF!,#REF!,#REF!,#REF!,#REF!,G252)</f>
        <v>#REF!</v>
      </c>
      <c r="H420" s="87" t="e">
        <f>SUM(#REF!,#REF!,H99,#REF!,#REF!,#REF!,#REF!,#REF!,#REF!,H252)</f>
        <v>#REF!</v>
      </c>
    </row>
    <row r="421" spans="1:8" ht="15" hidden="1">
      <c r="A421" s="86"/>
      <c r="B421" s="86"/>
      <c r="C421" s="86"/>
      <c r="D421" s="86"/>
      <c r="E421" s="87"/>
      <c r="F421" s="87"/>
      <c r="G421" s="87"/>
      <c r="H421" s="87"/>
    </row>
    <row r="422" spans="1:8" ht="15" hidden="1">
      <c r="A422" s="86"/>
      <c r="B422" s="86"/>
      <c r="C422" s="86"/>
      <c r="D422" s="86"/>
      <c r="E422" s="87" t="e">
        <f>SUM(E419:E421)</f>
        <v>#REF!</v>
      </c>
      <c r="F422" s="87" t="e">
        <f>SUM(F419:F421)</f>
        <v>#REF!</v>
      </c>
      <c r="G422" s="87" t="e">
        <f>SUM(G419:G421)</f>
        <v>#REF!</v>
      </c>
      <c r="H422" s="87" t="e">
        <f>SUM(H419:H421)</f>
        <v>#DIV/0!</v>
      </c>
    </row>
    <row r="423" spans="1:8" ht="15">
      <c r="A423" s="86"/>
      <c r="B423" s="86"/>
      <c r="C423" s="86"/>
      <c r="D423" s="86"/>
      <c r="E423" s="87"/>
      <c r="F423" s="87"/>
      <c r="G423" s="87"/>
      <c r="H423" s="87"/>
    </row>
    <row r="424" spans="1:8" ht="15">
      <c r="A424" s="86"/>
      <c r="B424" s="86"/>
      <c r="C424" s="86"/>
      <c r="D424" s="86"/>
      <c r="E424" s="87"/>
      <c r="F424" s="87"/>
      <c r="G424" s="87"/>
      <c r="H424" s="87"/>
    </row>
    <row r="425" spans="1:8" ht="15">
      <c r="A425" s="86"/>
      <c r="B425" s="86"/>
      <c r="C425" s="86"/>
      <c r="D425" s="86"/>
      <c r="E425" s="87"/>
      <c r="F425" s="87"/>
      <c r="G425" s="87"/>
      <c r="H425" s="87"/>
    </row>
    <row r="426" spans="1:8" ht="15">
      <c r="A426" s="86"/>
      <c r="B426" s="86"/>
      <c r="C426" s="86"/>
      <c r="D426" s="86"/>
      <c r="E426" s="87"/>
      <c r="F426" s="87"/>
      <c r="G426" s="87"/>
      <c r="H426" s="87"/>
    </row>
    <row r="427" spans="1:8" ht="15">
      <c r="A427" s="86"/>
      <c r="B427" s="86"/>
      <c r="C427" s="86"/>
      <c r="D427" s="86"/>
      <c r="E427" s="87"/>
      <c r="F427" s="87"/>
      <c r="G427" s="87"/>
      <c r="H427" s="87"/>
    </row>
    <row r="428" spans="1:8" ht="15">
      <c r="A428" s="86"/>
      <c r="B428" s="86"/>
      <c r="C428" s="86"/>
      <c r="D428" s="86"/>
      <c r="E428" s="87"/>
      <c r="F428" s="87"/>
      <c r="G428" s="87"/>
      <c r="H428" s="87"/>
    </row>
    <row r="429" spans="1:8" ht="15">
      <c r="A429" s="86"/>
      <c r="B429" s="86"/>
      <c r="C429" s="86"/>
      <c r="D429" s="86"/>
      <c r="E429" s="87"/>
      <c r="F429" s="87"/>
      <c r="G429" s="87"/>
      <c r="H429" s="87"/>
    </row>
    <row r="430" spans="1:8" ht="15">
      <c r="A430" s="86"/>
      <c r="B430" s="86"/>
      <c r="C430" s="86"/>
      <c r="D430" s="86"/>
      <c r="E430" s="87"/>
      <c r="F430" s="87"/>
      <c r="G430" s="87"/>
      <c r="H430" s="87"/>
    </row>
    <row r="431" spans="1:8" ht="15">
      <c r="A431" s="86"/>
      <c r="B431" s="86"/>
      <c r="C431" s="86"/>
      <c r="D431" s="86"/>
      <c r="E431" s="87"/>
      <c r="F431" s="87"/>
      <c r="G431" s="87"/>
      <c r="H431" s="87"/>
    </row>
    <row r="432" spans="1:8" ht="15">
      <c r="A432" s="86"/>
      <c r="B432" s="86"/>
      <c r="C432" s="86"/>
      <c r="D432" s="86"/>
      <c r="E432" s="87"/>
      <c r="F432" s="87"/>
      <c r="G432" s="87"/>
      <c r="H432" s="87"/>
    </row>
    <row r="433" spans="1:8" ht="15">
      <c r="A433" s="86"/>
      <c r="B433" s="86"/>
      <c r="C433" s="86"/>
      <c r="D433" s="86"/>
      <c r="E433" s="87"/>
      <c r="F433" s="87"/>
      <c r="G433" s="87"/>
      <c r="H433" s="87"/>
    </row>
    <row r="434" spans="1:8" ht="15">
      <c r="A434" s="86"/>
      <c r="B434" s="86"/>
      <c r="C434" s="86"/>
      <c r="D434" s="86"/>
      <c r="E434" s="87"/>
      <c r="F434" s="87"/>
      <c r="G434" s="87"/>
      <c r="H434" s="87"/>
    </row>
    <row r="435" spans="1:8" ht="15">
      <c r="A435" s="86"/>
      <c r="B435" s="86"/>
      <c r="C435" s="86"/>
      <c r="D435" s="86"/>
      <c r="E435" s="87"/>
      <c r="F435" s="87"/>
      <c r="G435" s="87"/>
      <c r="H435" s="87"/>
    </row>
    <row r="436" spans="1:8" ht="15">
      <c r="A436" s="86"/>
      <c r="B436" s="86"/>
      <c r="C436" s="86"/>
      <c r="D436" s="86"/>
      <c r="E436" s="87"/>
      <c r="F436" s="87"/>
      <c r="G436" s="87"/>
      <c r="H436" s="87"/>
    </row>
    <row r="437" spans="1:8" ht="15">
      <c r="A437" s="86"/>
      <c r="B437" s="86"/>
      <c r="C437" s="86"/>
      <c r="D437" s="86"/>
      <c r="E437" s="87"/>
      <c r="F437" s="87"/>
      <c r="G437" s="87"/>
      <c r="H437" s="87"/>
    </row>
    <row r="438" spans="1:8" ht="15">
      <c r="A438" s="86"/>
      <c r="B438" s="86"/>
      <c r="C438" s="86"/>
      <c r="D438" s="86"/>
      <c r="E438" s="87"/>
      <c r="F438" s="87"/>
      <c r="G438" s="87"/>
      <c r="H438" s="87"/>
    </row>
    <row r="439" spans="1:8" ht="15">
      <c r="A439" s="86"/>
      <c r="B439" s="86"/>
      <c r="C439" s="86"/>
      <c r="D439" s="86"/>
      <c r="E439" s="87"/>
      <c r="F439" s="87"/>
      <c r="G439" s="87"/>
      <c r="H439" s="87"/>
    </row>
    <row r="440" spans="1:8" ht="15">
      <c r="A440" s="86"/>
      <c r="B440" s="86"/>
      <c r="C440" s="86"/>
      <c r="D440" s="86"/>
      <c r="E440" s="87"/>
      <c r="F440" s="87"/>
      <c r="G440" s="87"/>
      <c r="H440" s="87"/>
    </row>
    <row r="441" spans="1:8" ht="15">
      <c r="A441" s="86"/>
      <c r="B441" s="86"/>
      <c r="C441" s="86"/>
      <c r="D441" s="86"/>
      <c r="E441" s="87"/>
      <c r="F441" s="87"/>
      <c r="G441" s="87"/>
      <c r="H441" s="87"/>
    </row>
    <row r="442" spans="1:8" ht="15">
      <c r="A442" s="86"/>
      <c r="B442" s="86"/>
      <c r="C442" s="86"/>
      <c r="D442" s="86"/>
      <c r="E442" s="87"/>
      <c r="F442" s="87"/>
      <c r="G442" s="87"/>
      <c r="H442" s="87"/>
    </row>
    <row r="443" spans="1:8" ht="15">
      <c r="A443" s="86"/>
      <c r="B443" s="86"/>
      <c r="C443" s="86"/>
      <c r="D443" s="86"/>
      <c r="E443" s="87"/>
      <c r="F443" s="87"/>
      <c r="G443" s="87"/>
      <c r="H443" s="87"/>
    </row>
    <row r="444" spans="1:8" ht="15">
      <c r="A444" s="86"/>
      <c r="B444" s="86"/>
      <c r="C444" s="86"/>
      <c r="D444" s="86"/>
      <c r="E444" s="87"/>
      <c r="F444" s="87"/>
      <c r="G444" s="87"/>
      <c r="H444" s="87"/>
    </row>
    <row r="445" spans="1:8" ht="15">
      <c r="A445" s="86"/>
      <c r="B445" s="86"/>
      <c r="C445" s="86"/>
      <c r="D445" s="86"/>
      <c r="E445" s="87"/>
      <c r="F445" s="87"/>
      <c r="G445" s="87"/>
      <c r="H445" s="87"/>
    </row>
    <row r="446" spans="1:8" ht="15">
      <c r="A446" s="86"/>
      <c r="B446" s="86"/>
      <c r="C446" s="86"/>
      <c r="D446" s="86"/>
      <c r="E446" s="87"/>
      <c r="F446" s="87"/>
      <c r="G446" s="87"/>
      <c r="H446" s="87"/>
    </row>
    <row r="447" spans="1:8" ht="15">
      <c r="A447" s="86"/>
      <c r="B447" s="86"/>
      <c r="C447" s="86"/>
      <c r="D447" s="86"/>
      <c r="E447" s="87"/>
      <c r="F447" s="87"/>
      <c r="G447" s="87"/>
      <c r="H447" s="87"/>
    </row>
    <row r="448" spans="1:8" ht="15">
      <c r="A448" s="86"/>
      <c r="B448" s="86"/>
      <c r="C448" s="86"/>
      <c r="D448" s="86"/>
      <c r="E448" s="87"/>
      <c r="F448" s="87"/>
      <c r="G448" s="87"/>
      <c r="H448" s="87"/>
    </row>
    <row r="449" spans="1:8" ht="15">
      <c r="A449" s="86"/>
      <c r="B449" s="86"/>
      <c r="C449" s="86"/>
      <c r="D449" s="86"/>
      <c r="E449" s="87"/>
      <c r="F449" s="87"/>
      <c r="G449" s="87"/>
      <c r="H449" s="87"/>
    </row>
    <row r="450" spans="1:8" ht="15">
      <c r="A450" s="86"/>
      <c r="B450" s="86"/>
      <c r="C450" s="86"/>
      <c r="D450" s="86"/>
      <c r="E450" s="87"/>
      <c r="F450" s="87"/>
      <c r="G450" s="87"/>
      <c r="H450" s="87"/>
    </row>
    <row r="451" spans="1:8" ht="15">
      <c r="A451" s="86"/>
      <c r="B451" s="86"/>
      <c r="C451" s="86"/>
      <c r="D451" s="86"/>
      <c r="E451" s="87"/>
      <c r="F451" s="87"/>
      <c r="G451" s="87"/>
      <c r="H451" s="87"/>
    </row>
    <row r="452" spans="1:8" ht="15">
      <c r="A452" s="86"/>
      <c r="B452" s="86"/>
      <c r="C452" s="86"/>
      <c r="D452" s="86"/>
      <c r="E452" s="87"/>
      <c r="F452" s="87"/>
      <c r="G452" s="87"/>
      <c r="H452" s="87"/>
    </row>
    <row r="453" spans="1:8" ht="15">
      <c r="A453" s="86"/>
      <c r="B453" s="86"/>
      <c r="C453" s="86"/>
      <c r="D453" s="86"/>
      <c r="E453" s="87"/>
      <c r="F453" s="87"/>
      <c r="G453" s="87"/>
      <c r="H453" s="87"/>
    </row>
    <row r="454" spans="1:8" ht="15">
      <c r="A454" s="86"/>
      <c r="B454" s="86"/>
      <c r="C454" s="86"/>
      <c r="D454" s="86"/>
      <c r="E454" s="87"/>
      <c r="F454" s="87"/>
      <c r="G454" s="87"/>
      <c r="H454" s="87"/>
    </row>
    <row r="455" spans="1:8" ht="15">
      <c r="A455" s="86"/>
      <c r="B455" s="86"/>
      <c r="C455" s="86"/>
      <c r="D455" s="86"/>
      <c r="E455" s="87"/>
      <c r="F455" s="87"/>
      <c r="G455" s="87"/>
      <c r="H455" s="87"/>
    </row>
    <row r="456" spans="1:8" ht="15">
      <c r="A456" s="86"/>
      <c r="B456" s="86"/>
      <c r="C456" s="86"/>
      <c r="D456" s="86"/>
      <c r="E456" s="87"/>
      <c r="F456" s="87"/>
      <c r="G456" s="87"/>
      <c r="H456" s="87"/>
    </row>
    <row r="457" spans="1:8" ht="15">
      <c r="A457" s="86"/>
      <c r="B457" s="86"/>
      <c r="C457" s="86"/>
      <c r="D457" s="86"/>
      <c r="E457" s="87"/>
      <c r="F457" s="87"/>
      <c r="G457" s="87"/>
      <c r="H457" s="87"/>
    </row>
    <row r="458" spans="1:8" ht="15">
      <c r="A458" s="86"/>
      <c r="B458" s="86"/>
      <c r="C458" s="86"/>
      <c r="D458" s="86"/>
      <c r="E458" s="87"/>
      <c r="F458" s="87"/>
      <c r="G458" s="87"/>
      <c r="H458" s="87"/>
    </row>
  </sheetData>
  <sheetProtection/>
  <mergeCells count="2">
    <mergeCell ref="A1:C1"/>
    <mergeCell ref="A3:E3"/>
  </mergeCells>
  <printOptions/>
  <pageMargins left="0.31496062992125984" right="0.1968503937007874" top="0.2362204724409449" bottom="0.2362204724409449" header="0.03937007874015748" footer="0.0787401574803149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314"/>
  <sheetViews>
    <sheetView zoomScale="80" zoomScaleNormal="80" zoomScaleSheetLayoutView="100" zoomScalePageLayoutView="0" workbookViewId="0" topLeftCell="A1">
      <selection activeCell="G19" sqref="G19"/>
    </sheetView>
  </sheetViews>
  <sheetFormatPr defaultColWidth="9.140625" defaultRowHeight="12.75"/>
  <cols>
    <col min="1" max="1" width="13.7109375" style="97" customWidth="1"/>
    <col min="2" max="2" width="10.8515625" style="97" bestFit="1" customWidth="1"/>
    <col min="3" max="3" width="76.00390625" style="97" customWidth="1"/>
    <col min="4" max="4" width="14.8515625" style="97" customWidth="1"/>
    <col min="5" max="5" width="14.28125" style="97" customWidth="1"/>
    <col min="6" max="6" width="14.00390625" style="97" customWidth="1"/>
    <col min="7" max="7" width="9.7109375" style="97" customWidth="1"/>
    <col min="8" max="16384" width="9.140625" style="97" customWidth="1"/>
  </cols>
  <sheetData>
    <row r="1" spans="1:7" ht="21" customHeight="1">
      <c r="A1" s="5" t="s">
        <v>212</v>
      </c>
      <c r="B1" s="6"/>
      <c r="C1" s="94"/>
      <c r="D1" s="95"/>
      <c r="E1" s="96"/>
      <c r="F1" s="96"/>
      <c r="G1" s="96"/>
    </row>
    <row r="2" spans="1:5" ht="15.75" customHeight="1">
      <c r="A2" s="5"/>
      <c r="B2" s="6"/>
      <c r="C2" s="98"/>
      <c r="E2" s="207"/>
    </row>
    <row r="3" spans="1:7" s="103" customFormat="1" ht="24" customHeight="1">
      <c r="A3" s="99" t="s">
        <v>418</v>
      </c>
      <c r="B3" s="99"/>
      <c r="C3" s="99"/>
      <c r="D3" s="100"/>
      <c r="E3" s="101"/>
      <c r="F3" s="102"/>
      <c r="G3" s="102"/>
    </row>
    <row r="4" spans="4:7" s="86" customFormat="1" ht="15.75" customHeight="1" thickBot="1">
      <c r="D4" s="104"/>
      <c r="E4" s="105"/>
      <c r="F4" s="102" t="s">
        <v>213</v>
      </c>
      <c r="G4" s="104"/>
    </row>
    <row r="5" spans="1:7" s="86" customFormat="1" ht="15.75" customHeight="1">
      <c r="A5" s="240" t="s">
        <v>1</v>
      </c>
      <c r="B5" s="241" t="s">
        <v>2</v>
      </c>
      <c r="C5" s="240" t="s">
        <v>4</v>
      </c>
      <c r="D5" s="240" t="s">
        <v>5</v>
      </c>
      <c r="E5" s="240" t="s">
        <v>5</v>
      </c>
      <c r="F5" s="213" t="s">
        <v>6</v>
      </c>
      <c r="G5" s="240" t="s">
        <v>214</v>
      </c>
    </row>
    <row r="6" spans="1:7" s="86" customFormat="1" ht="15.75" customHeight="1" thickBot="1">
      <c r="A6" s="242"/>
      <c r="B6" s="243"/>
      <c r="C6" s="244"/>
      <c r="D6" s="245" t="s">
        <v>8</v>
      </c>
      <c r="E6" s="245" t="s">
        <v>9</v>
      </c>
      <c r="F6" s="217" t="s">
        <v>417</v>
      </c>
      <c r="G6" s="245" t="s">
        <v>215</v>
      </c>
    </row>
    <row r="7" spans="1:7" s="86" customFormat="1" ht="16.5" customHeight="1" thickTop="1">
      <c r="A7" s="106">
        <v>10</v>
      </c>
      <c r="B7" s="107"/>
      <c r="C7" s="65" t="s">
        <v>216</v>
      </c>
      <c r="D7" s="108"/>
      <c r="E7" s="108"/>
      <c r="F7" s="108"/>
      <c r="G7" s="108"/>
    </row>
    <row r="8" spans="1:7" s="86" customFormat="1" ht="15" customHeight="1">
      <c r="A8" s="109"/>
      <c r="B8" s="110"/>
      <c r="C8" s="109"/>
      <c r="D8" s="59"/>
      <c r="E8" s="59"/>
      <c r="F8" s="59"/>
      <c r="G8" s="59"/>
    </row>
    <row r="9" spans="1:7" s="86" customFormat="1" ht="15" customHeight="1">
      <c r="A9" s="109"/>
      <c r="B9" s="111">
        <v>2143</v>
      </c>
      <c r="C9" s="60" t="s">
        <v>217</v>
      </c>
      <c r="D9" s="59">
        <v>4000</v>
      </c>
      <c r="E9" s="59">
        <v>4000</v>
      </c>
      <c r="F9" s="59">
        <v>880.1</v>
      </c>
      <c r="G9" s="249">
        <f>(F9/E9)*100</f>
        <v>22.0025</v>
      </c>
    </row>
    <row r="10" spans="1:7" s="86" customFormat="1" ht="15">
      <c r="A10" s="60"/>
      <c r="B10" s="111">
        <v>3111</v>
      </c>
      <c r="C10" s="60" t="s">
        <v>218</v>
      </c>
      <c r="D10" s="112">
        <v>8600</v>
      </c>
      <c r="E10" s="112">
        <v>8600.2</v>
      </c>
      <c r="F10" s="112">
        <v>2148.1</v>
      </c>
      <c r="G10" s="249">
        <f aca="true" t="shared" si="0" ref="G10:G32">(F10/E10)*100</f>
        <v>24.977326108695145</v>
      </c>
    </row>
    <row r="11" spans="1:7" s="86" customFormat="1" ht="15">
      <c r="A11" s="60"/>
      <c r="B11" s="111">
        <v>3113</v>
      </c>
      <c r="C11" s="60" t="s">
        <v>219</v>
      </c>
      <c r="D11" s="112">
        <v>30300</v>
      </c>
      <c r="E11" s="112">
        <v>31622</v>
      </c>
      <c r="F11" s="112">
        <v>8897.5</v>
      </c>
      <c r="G11" s="249">
        <f t="shared" si="0"/>
        <v>28.137056479666057</v>
      </c>
    </row>
    <row r="12" spans="1:7" s="86" customFormat="1" ht="15" hidden="1">
      <c r="A12" s="60"/>
      <c r="B12" s="111">
        <v>3114</v>
      </c>
      <c r="C12" s="60" t="s">
        <v>220</v>
      </c>
      <c r="D12" s="112"/>
      <c r="E12" s="112"/>
      <c r="F12" s="112"/>
      <c r="G12" s="249" t="e">
        <f t="shared" si="0"/>
        <v>#DIV/0!</v>
      </c>
    </row>
    <row r="13" spans="1:7" s="86" customFormat="1" ht="15">
      <c r="A13" s="60"/>
      <c r="B13" s="111">
        <v>3122</v>
      </c>
      <c r="C13" s="60" t="s">
        <v>389</v>
      </c>
      <c r="D13" s="112">
        <v>350</v>
      </c>
      <c r="E13" s="112">
        <v>350</v>
      </c>
      <c r="F13" s="112">
        <v>350</v>
      </c>
      <c r="G13" s="249">
        <f t="shared" si="0"/>
        <v>100</v>
      </c>
    </row>
    <row r="14" spans="1:7" s="86" customFormat="1" ht="15">
      <c r="A14" s="60"/>
      <c r="B14" s="111">
        <v>3231</v>
      </c>
      <c r="C14" s="60" t="s">
        <v>221</v>
      </c>
      <c r="D14" s="112">
        <v>780</v>
      </c>
      <c r="E14" s="112">
        <v>780</v>
      </c>
      <c r="F14" s="112">
        <v>292</v>
      </c>
      <c r="G14" s="249">
        <f t="shared" si="0"/>
        <v>37.43589743589744</v>
      </c>
    </row>
    <row r="15" spans="1:7" s="86" customFormat="1" ht="15">
      <c r="A15" s="60"/>
      <c r="B15" s="111">
        <v>3313</v>
      </c>
      <c r="C15" s="60" t="s">
        <v>222</v>
      </c>
      <c r="D15" s="59">
        <v>1460</v>
      </c>
      <c r="E15" s="59">
        <v>1460</v>
      </c>
      <c r="F15" s="59">
        <v>69</v>
      </c>
      <c r="G15" s="249">
        <f t="shared" si="0"/>
        <v>4.726027397260274</v>
      </c>
    </row>
    <row r="16" spans="1:7" s="86" customFormat="1" ht="15" customHeight="1" hidden="1">
      <c r="A16" s="60"/>
      <c r="B16" s="111">
        <v>3314</v>
      </c>
      <c r="C16" s="60" t="s">
        <v>223</v>
      </c>
      <c r="D16" s="59"/>
      <c r="E16" s="59"/>
      <c r="F16" s="59"/>
      <c r="G16" s="249" t="e">
        <f t="shared" si="0"/>
        <v>#DIV/0!</v>
      </c>
    </row>
    <row r="17" spans="1:7" s="86" customFormat="1" ht="15">
      <c r="A17" s="60"/>
      <c r="B17" s="111">
        <v>3314</v>
      </c>
      <c r="C17" s="60" t="s">
        <v>224</v>
      </c>
      <c r="D17" s="59">
        <v>7040</v>
      </c>
      <c r="E17" s="59">
        <v>7040</v>
      </c>
      <c r="F17" s="59">
        <v>1758</v>
      </c>
      <c r="G17" s="249">
        <f t="shared" si="0"/>
        <v>24.97159090909091</v>
      </c>
    </row>
    <row r="18" spans="1:7" s="86" customFormat="1" ht="13.5" customHeight="1" hidden="1">
      <c r="A18" s="60"/>
      <c r="B18" s="111">
        <v>3315</v>
      </c>
      <c r="C18" s="60" t="s">
        <v>225</v>
      </c>
      <c r="D18" s="59"/>
      <c r="E18" s="59"/>
      <c r="F18" s="59"/>
      <c r="G18" s="249" t="e">
        <f t="shared" si="0"/>
        <v>#DIV/0!</v>
      </c>
    </row>
    <row r="19" spans="1:7" s="86" customFormat="1" ht="15">
      <c r="A19" s="60"/>
      <c r="B19" s="111">
        <v>3315</v>
      </c>
      <c r="C19" s="60" t="s">
        <v>226</v>
      </c>
      <c r="D19" s="59">
        <v>6850</v>
      </c>
      <c r="E19" s="59">
        <v>6850</v>
      </c>
      <c r="F19" s="59">
        <v>1710</v>
      </c>
      <c r="G19" s="249">
        <f t="shared" si="0"/>
        <v>24.963503649635037</v>
      </c>
    </row>
    <row r="20" spans="1:7" s="86" customFormat="1" ht="15">
      <c r="A20" s="60"/>
      <c r="B20" s="111">
        <v>3319</v>
      </c>
      <c r="C20" s="60" t="s">
        <v>227</v>
      </c>
      <c r="D20" s="59">
        <v>620</v>
      </c>
      <c r="E20" s="59">
        <v>620</v>
      </c>
      <c r="F20" s="59">
        <v>143.1</v>
      </c>
      <c r="G20" s="249">
        <f t="shared" si="0"/>
        <v>23.080645161290324</v>
      </c>
    </row>
    <row r="21" spans="1:7" s="86" customFormat="1" ht="15">
      <c r="A21" s="60"/>
      <c r="B21" s="111">
        <v>3322</v>
      </c>
      <c r="C21" s="60" t="s">
        <v>228</v>
      </c>
      <c r="D21" s="59">
        <v>50</v>
      </c>
      <c r="E21" s="59">
        <v>50</v>
      </c>
      <c r="F21" s="59">
        <v>0</v>
      </c>
      <c r="G21" s="249">
        <f t="shared" si="0"/>
        <v>0</v>
      </c>
    </row>
    <row r="22" spans="1:7" s="86" customFormat="1" ht="15">
      <c r="A22" s="60"/>
      <c r="B22" s="111">
        <v>3326</v>
      </c>
      <c r="C22" s="60" t="s">
        <v>229</v>
      </c>
      <c r="D22" s="59">
        <v>60</v>
      </c>
      <c r="E22" s="59">
        <v>130</v>
      </c>
      <c r="F22" s="59">
        <v>0</v>
      </c>
      <c r="G22" s="249">
        <f t="shared" si="0"/>
        <v>0</v>
      </c>
    </row>
    <row r="23" spans="1:7" s="86" customFormat="1" ht="15">
      <c r="A23" s="60"/>
      <c r="B23" s="111">
        <v>3330</v>
      </c>
      <c r="C23" s="60" t="s">
        <v>230</v>
      </c>
      <c r="D23" s="59">
        <v>50</v>
      </c>
      <c r="E23" s="59">
        <v>50</v>
      </c>
      <c r="F23" s="59">
        <v>0</v>
      </c>
      <c r="G23" s="249">
        <f t="shared" si="0"/>
        <v>0</v>
      </c>
    </row>
    <row r="24" spans="1:7" s="86" customFormat="1" ht="15">
      <c r="A24" s="60"/>
      <c r="B24" s="111">
        <v>3392</v>
      </c>
      <c r="C24" s="60" t="s">
        <v>231</v>
      </c>
      <c r="D24" s="59">
        <v>800</v>
      </c>
      <c r="E24" s="59">
        <v>800</v>
      </c>
      <c r="F24" s="59">
        <v>200</v>
      </c>
      <c r="G24" s="249">
        <f t="shared" si="0"/>
        <v>25</v>
      </c>
    </row>
    <row r="25" spans="1:7" s="86" customFormat="1" ht="15">
      <c r="A25" s="60"/>
      <c r="B25" s="111">
        <v>3399</v>
      </c>
      <c r="C25" s="60" t="s">
        <v>232</v>
      </c>
      <c r="D25" s="59">
        <v>2700</v>
      </c>
      <c r="E25" s="59">
        <v>2663.8</v>
      </c>
      <c r="F25" s="59">
        <v>468.2</v>
      </c>
      <c r="G25" s="249">
        <f t="shared" si="0"/>
        <v>17.576394624221038</v>
      </c>
    </row>
    <row r="26" spans="1:7" s="86" customFormat="1" ht="15">
      <c r="A26" s="60"/>
      <c r="B26" s="111">
        <v>3412</v>
      </c>
      <c r="C26" s="60" t="s">
        <v>437</v>
      </c>
      <c r="D26" s="59">
        <v>13438</v>
      </c>
      <c r="E26" s="59">
        <v>13438</v>
      </c>
      <c r="F26" s="59">
        <v>4693.5</v>
      </c>
      <c r="G26" s="249">
        <f t="shared" si="0"/>
        <v>34.92707248102396</v>
      </c>
    </row>
    <row r="27" spans="1:7" s="86" customFormat="1" ht="15">
      <c r="A27" s="60"/>
      <c r="B27" s="111">
        <v>3412</v>
      </c>
      <c r="C27" s="60" t="s">
        <v>233</v>
      </c>
      <c r="D27" s="59">
        <f>20284-13438</f>
        <v>6846</v>
      </c>
      <c r="E27" s="59">
        <f>20320-13438</f>
        <v>6882</v>
      </c>
      <c r="F27" s="59">
        <f>5904.3-4693.5</f>
        <v>1210.8000000000002</v>
      </c>
      <c r="G27" s="249">
        <f t="shared" si="0"/>
        <v>17.59372275501308</v>
      </c>
    </row>
    <row r="28" spans="1:7" s="86" customFormat="1" ht="15">
      <c r="A28" s="60"/>
      <c r="B28" s="111">
        <v>3419</v>
      </c>
      <c r="C28" s="60" t="s">
        <v>234</v>
      </c>
      <c r="D28" s="112">
        <v>2050</v>
      </c>
      <c r="E28" s="112">
        <v>2050</v>
      </c>
      <c r="F28" s="112">
        <v>20</v>
      </c>
      <c r="G28" s="249">
        <f t="shared" si="0"/>
        <v>0.975609756097561</v>
      </c>
    </row>
    <row r="29" spans="1:7" s="86" customFormat="1" ht="15">
      <c r="A29" s="60"/>
      <c r="B29" s="111">
        <v>3421</v>
      </c>
      <c r="C29" s="60" t="s">
        <v>235</v>
      </c>
      <c r="D29" s="112">
        <v>3116</v>
      </c>
      <c r="E29" s="112">
        <v>3116</v>
      </c>
      <c r="F29" s="112">
        <v>714.5</v>
      </c>
      <c r="G29" s="249">
        <f t="shared" si="0"/>
        <v>22.930038510911423</v>
      </c>
    </row>
    <row r="30" spans="1:7" s="86" customFormat="1" ht="15">
      <c r="A30" s="60"/>
      <c r="B30" s="111">
        <v>3429</v>
      </c>
      <c r="C30" s="60" t="s">
        <v>236</v>
      </c>
      <c r="D30" s="112">
        <v>1500</v>
      </c>
      <c r="E30" s="112">
        <v>1500</v>
      </c>
      <c r="F30" s="112">
        <v>3</v>
      </c>
      <c r="G30" s="249">
        <f t="shared" si="0"/>
        <v>0.2</v>
      </c>
    </row>
    <row r="31" spans="1:7" s="86" customFormat="1" ht="15">
      <c r="A31" s="60"/>
      <c r="B31" s="111">
        <v>6223</v>
      </c>
      <c r="C31" s="60" t="s">
        <v>237</v>
      </c>
      <c r="D31" s="59">
        <v>150</v>
      </c>
      <c r="E31" s="59">
        <v>150</v>
      </c>
      <c r="F31" s="59">
        <v>0</v>
      </c>
      <c r="G31" s="249">
        <f t="shared" si="0"/>
        <v>0</v>
      </c>
    </row>
    <row r="32" spans="1:7" s="86" customFormat="1" ht="15">
      <c r="A32" s="60"/>
      <c r="B32" s="111">
        <v>6409</v>
      </c>
      <c r="C32" s="60" t="s">
        <v>463</v>
      </c>
      <c r="D32" s="59">
        <v>1000</v>
      </c>
      <c r="E32" s="59">
        <v>1000</v>
      </c>
      <c r="F32" s="59">
        <v>0</v>
      </c>
      <c r="G32" s="249">
        <f t="shared" si="0"/>
        <v>0</v>
      </c>
    </row>
    <row r="33" spans="1:7" s="86" customFormat="1" ht="14.25" customHeight="1" thickBot="1">
      <c r="A33" s="113"/>
      <c r="B33" s="114"/>
      <c r="C33" s="115"/>
      <c r="D33" s="116"/>
      <c r="E33" s="116"/>
      <c r="F33" s="116"/>
      <c r="G33" s="250"/>
    </row>
    <row r="34" spans="1:7" s="86" customFormat="1" ht="18.75" customHeight="1" thickBot="1" thickTop="1">
      <c r="A34" s="117"/>
      <c r="B34" s="118"/>
      <c r="C34" s="119" t="s">
        <v>238</v>
      </c>
      <c r="D34" s="120">
        <f>SUM(D9:D33)</f>
        <v>91760</v>
      </c>
      <c r="E34" s="120">
        <f>SUM(E9:E33)</f>
        <v>93152</v>
      </c>
      <c r="F34" s="120">
        <f>SUM(F9:F33)</f>
        <v>23557.800000000003</v>
      </c>
      <c r="G34" s="251">
        <f>(F34/E34)*100</f>
        <v>25.289634146341466</v>
      </c>
    </row>
    <row r="35" spans="1:7" s="86" customFormat="1" ht="15.75" customHeight="1">
      <c r="A35" s="85"/>
      <c r="B35" s="88"/>
      <c r="C35" s="121"/>
      <c r="D35" s="122"/>
      <c r="E35" s="122"/>
      <c r="F35" s="122"/>
      <c r="G35" s="252"/>
    </row>
    <row r="36" spans="1:7" s="86" customFormat="1" ht="18.75" customHeight="1" hidden="1">
      <c r="A36" s="85"/>
      <c r="B36" s="88"/>
      <c r="C36" s="121"/>
      <c r="D36" s="122"/>
      <c r="E36" s="122"/>
      <c r="F36" s="122"/>
      <c r="G36" s="252"/>
    </row>
    <row r="37" spans="1:7" s="86" customFormat="1" ht="18.75" customHeight="1" hidden="1">
      <c r="A37" s="85"/>
      <c r="B37" s="88"/>
      <c r="C37" s="121"/>
      <c r="D37" s="122"/>
      <c r="E37" s="122"/>
      <c r="F37" s="122"/>
      <c r="G37" s="252"/>
    </row>
    <row r="38" spans="1:7" s="86" customFormat="1" ht="15.75" customHeight="1" hidden="1">
      <c r="A38" s="85"/>
      <c r="B38" s="88"/>
      <c r="C38" s="121"/>
      <c r="D38" s="122"/>
      <c r="E38" s="122"/>
      <c r="F38" s="122"/>
      <c r="G38" s="252"/>
    </row>
    <row r="39" spans="1:7" s="86" customFormat="1" ht="15.75" customHeight="1" hidden="1">
      <c r="A39" s="85"/>
      <c r="B39" s="88"/>
      <c r="C39" s="121"/>
      <c r="D39" s="123"/>
      <c r="E39" s="123"/>
      <c r="F39" s="123"/>
      <c r="G39" s="252"/>
    </row>
    <row r="40" spans="1:7" s="86" customFormat="1" ht="12.75" customHeight="1" hidden="1">
      <c r="A40" s="85"/>
      <c r="B40" s="88"/>
      <c r="C40" s="121"/>
      <c r="D40" s="123"/>
      <c r="E40" s="123"/>
      <c r="F40" s="123"/>
      <c r="G40" s="252"/>
    </row>
    <row r="41" spans="1:7" s="86" customFormat="1" ht="12.75" customHeight="1" hidden="1">
      <c r="A41" s="85"/>
      <c r="B41" s="88"/>
      <c r="C41" s="121"/>
      <c r="D41" s="123"/>
      <c r="E41" s="123"/>
      <c r="F41" s="123"/>
      <c r="G41" s="252"/>
    </row>
    <row r="42" spans="2:7" s="86" customFormat="1" ht="15.75" customHeight="1" thickBot="1">
      <c r="B42" s="124"/>
      <c r="G42" s="239"/>
    </row>
    <row r="43" spans="1:7" s="86" customFormat="1" ht="15.75">
      <c r="A43" s="240" t="s">
        <v>1</v>
      </c>
      <c r="B43" s="241" t="s">
        <v>2</v>
      </c>
      <c r="C43" s="240" t="s">
        <v>4</v>
      </c>
      <c r="D43" s="240" t="s">
        <v>5</v>
      </c>
      <c r="E43" s="240" t="s">
        <v>5</v>
      </c>
      <c r="F43" s="213" t="s">
        <v>6</v>
      </c>
      <c r="G43" s="253" t="s">
        <v>214</v>
      </c>
    </row>
    <row r="44" spans="1:7" s="86" customFormat="1" ht="15.75" customHeight="1" thickBot="1">
      <c r="A44" s="242"/>
      <c r="B44" s="243"/>
      <c r="C44" s="244"/>
      <c r="D44" s="245" t="s">
        <v>8</v>
      </c>
      <c r="E44" s="245" t="s">
        <v>9</v>
      </c>
      <c r="F44" s="217" t="s">
        <v>417</v>
      </c>
      <c r="G44" s="254" t="s">
        <v>215</v>
      </c>
    </row>
    <row r="45" spans="1:7" s="86" customFormat="1" ht="16.5" customHeight="1" thickTop="1">
      <c r="A45" s="106">
        <v>20</v>
      </c>
      <c r="B45" s="107"/>
      <c r="C45" s="11" t="s">
        <v>239</v>
      </c>
      <c r="D45" s="46"/>
      <c r="E45" s="46"/>
      <c r="F45" s="46"/>
      <c r="G45" s="255"/>
    </row>
    <row r="46" spans="1:7" s="86" customFormat="1" ht="15" customHeight="1">
      <c r="A46" s="109"/>
      <c r="B46" s="110"/>
      <c r="C46" s="11"/>
      <c r="D46" s="59"/>
      <c r="E46" s="59"/>
      <c r="F46" s="59"/>
      <c r="G46" s="249"/>
    </row>
    <row r="47" spans="1:7" s="86" customFormat="1" ht="15">
      <c r="A47" s="60"/>
      <c r="B47" s="111">
        <v>2212</v>
      </c>
      <c r="C47" s="61" t="s">
        <v>240</v>
      </c>
      <c r="D47" s="14">
        <f>23284-12267</f>
        <v>11017</v>
      </c>
      <c r="E47" s="14">
        <f>26311-12267</f>
        <v>14044</v>
      </c>
      <c r="F47" s="14">
        <f>2019.7-0.3</f>
        <v>2019.4</v>
      </c>
      <c r="G47" s="249">
        <f aca="true" t="shared" si="1" ref="G47:G110">(F47/E47)*100</f>
        <v>14.37909427513529</v>
      </c>
    </row>
    <row r="48" spans="1:7" s="86" customFormat="1" ht="15" customHeight="1">
      <c r="A48" s="60"/>
      <c r="B48" s="111">
        <v>2219</v>
      </c>
      <c r="C48" s="61" t="s">
        <v>241</v>
      </c>
      <c r="D48" s="14">
        <f>18169-2500-7839</f>
        <v>7830</v>
      </c>
      <c r="E48" s="14">
        <f>19447.7-2500-8795</f>
        <v>8152.700000000001</v>
      </c>
      <c r="F48" s="14">
        <f>1818.5-642.5-0</f>
        <v>1176</v>
      </c>
      <c r="G48" s="249">
        <f t="shared" si="1"/>
        <v>14.424669128018937</v>
      </c>
    </row>
    <row r="49" spans="1:7" s="86" customFormat="1" ht="15">
      <c r="A49" s="60"/>
      <c r="B49" s="111">
        <v>2221</v>
      </c>
      <c r="C49" s="61" t="s">
        <v>242</v>
      </c>
      <c r="D49" s="14">
        <f>65450-65350</f>
        <v>100</v>
      </c>
      <c r="E49" s="14">
        <f>65450-65201.8</f>
        <v>248.1999999999971</v>
      </c>
      <c r="F49" s="14">
        <f>51.8-8</f>
        <v>43.8</v>
      </c>
      <c r="G49" s="249">
        <f t="shared" si="1"/>
        <v>17.64705882352962</v>
      </c>
    </row>
    <row r="50" spans="1:7" s="86" customFormat="1" ht="15">
      <c r="A50" s="60"/>
      <c r="B50" s="111">
        <v>2229</v>
      </c>
      <c r="C50" s="61" t="s">
        <v>243</v>
      </c>
      <c r="D50" s="14">
        <v>10</v>
      </c>
      <c r="E50" s="14">
        <v>10</v>
      </c>
      <c r="F50" s="14">
        <v>0</v>
      </c>
      <c r="G50" s="249">
        <f t="shared" si="1"/>
        <v>0</v>
      </c>
    </row>
    <row r="51" spans="1:7" s="86" customFormat="1" ht="15" hidden="1">
      <c r="A51" s="60"/>
      <c r="B51" s="111">
        <v>2241</v>
      </c>
      <c r="C51" s="61" t="s">
        <v>244</v>
      </c>
      <c r="D51" s="14"/>
      <c r="E51" s="14"/>
      <c r="F51" s="14"/>
      <c r="G51" s="249" t="e">
        <f t="shared" si="1"/>
        <v>#DIV/0!</v>
      </c>
    </row>
    <row r="52" spans="1:7" s="86" customFormat="1" ht="15" hidden="1">
      <c r="A52" s="60"/>
      <c r="B52" s="111">
        <v>2310</v>
      </c>
      <c r="C52" s="61" t="s">
        <v>376</v>
      </c>
      <c r="D52" s="14"/>
      <c r="E52" s="14"/>
      <c r="F52" s="14"/>
      <c r="G52" s="249" t="e">
        <f t="shared" si="1"/>
        <v>#DIV/0!</v>
      </c>
    </row>
    <row r="53" spans="1:7" s="86" customFormat="1" ht="15">
      <c r="A53" s="60"/>
      <c r="B53" s="111">
        <v>2321</v>
      </c>
      <c r="C53" s="61" t="s">
        <v>245</v>
      </c>
      <c r="D53" s="14">
        <v>50</v>
      </c>
      <c r="E53" s="14">
        <v>50</v>
      </c>
      <c r="F53" s="14">
        <v>6.9</v>
      </c>
      <c r="G53" s="249">
        <f t="shared" si="1"/>
        <v>13.8</v>
      </c>
    </row>
    <row r="54" spans="1:7" s="86" customFormat="1" ht="15">
      <c r="A54" s="60"/>
      <c r="B54" s="111">
        <v>3111</v>
      </c>
      <c r="C54" s="125" t="s">
        <v>246</v>
      </c>
      <c r="D54" s="14">
        <f>10321-10321</f>
        <v>0</v>
      </c>
      <c r="E54" s="14">
        <f>10440-10321</f>
        <v>119</v>
      </c>
      <c r="F54" s="14">
        <f>272.2-170.3</f>
        <v>101.89999999999998</v>
      </c>
      <c r="G54" s="249">
        <f t="shared" si="1"/>
        <v>85.63025210084032</v>
      </c>
    </row>
    <row r="55" spans="1:7" s="86" customFormat="1" ht="15">
      <c r="A55" s="60"/>
      <c r="B55" s="111">
        <v>3113</v>
      </c>
      <c r="C55" s="125" t="s">
        <v>247</v>
      </c>
      <c r="D55" s="14">
        <f>11824-11824</f>
        <v>0</v>
      </c>
      <c r="E55" s="14">
        <f>12011.6-11824</f>
        <v>187.60000000000036</v>
      </c>
      <c r="F55" s="14">
        <f>283.4-114.1</f>
        <v>169.29999999999998</v>
      </c>
      <c r="G55" s="249">
        <f t="shared" si="1"/>
        <v>90.24520255863521</v>
      </c>
    </row>
    <row r="56" spans="1:7" s="91" customFormat="1" ht="15.75">
      <c r="A56" s="60"/>
      <c r="B56" s="111">
        <v>3231</v>
      </c>
      <c r="C56" s="61" t="s">
        <v>448</v>
      </c>
      <c r="D56" s="59">
        <v>0</v>
      </c>
      <c r="E56" s="59">
        <v>18.2</v>
      </c>
      <c r="F56" s="59">
        <v>18.2</v>
      </c>
      <c r="G56" s="249">
        <f t="shared" si="1"/>
        <v>100</v>
      </c>
    </row>
    <row r="57" spans="1:7" s="91" customFormat="1" ht="15.75">
      <c r="A57" s="60"/>
      <c r="B57" s="111">
        <v>3313</v>
      </c>
      <c r="C57" s="61" t="s">
        <v>449</v>
      </c>
      <c r="D57" s="59">
        <f>400-400</f>
        <v>0</v>
      </c>
      <c r="E57" s="59">
        <f>404.9-400</f>
        <v>4.899999999999977</v>
      </c>
      <c r="F57" s="59">
        <f>4.8-0</f>
        <v>4.8</v>
      </c>
      <c r="G57" s="249">
        <f t="shared" si="1"/>
        <v>97.95918367346984</v>
      </c>
    </row>
    <row r="58" spans="1:7" s="86" customFormat="1" ht="15">
      <c r="A58" s="60"/>
      <c r="B58" s="111">
        <v>3322</v>
      </c>
      <c r="C58" s="125" t="s">
        <v>386</v>
      </c>
      <c r="D58" s="14">
        <v>0</v>
      </c>
      <c r="E58" s="14">
        <v>6.1</v>
      </c>
      <c r="F58" s="14">
        <v>6.1</v>
      </c>
      <c r="G58" s="249">
        <f t="shared" si="1"/>
        <v>100</v>
      </c>
    </row>
    <row r="59" spans="1:7" s="86" customFormat="1" ht="15">
      <c r="A59" s="60"/>
      <c r="B59" s="111">
        <v>3326</v>
      </c>
      <c r="C59" s="125" t="s">
        <v>377</v>
      </c>
      <c r="D59" s="14">
        <v>0</v>
      </c>
      <c r="E59" s="14">
        <v>6.6</v>
      </c>
      <c r="F59" s="14">
        <v>6.5</v>
      </c>
      <c r="G59" s="249">
        <f t="shared" si="1"/>
        <v>98.48484848484848</v>
      </c>
    </row>
    <row r="60" spans="1:7" s="91" customFormat="1" ht="15.75">
      <c r="A60" s="60"/>
      <c r="B60" s="111">
        <v>3392</v>
      </c>
      <c r="C60" s="61" t="s">
        <v>450</v>
      </c>
      <c r="D60" s="59">
        <v>0</v>
      </c>
      <c r="E60" s="59">
        <v>52.7</v>
      </c>
      <c r="F60" s="59">
        <v>52.6</v>
      </c>
      <c r="G60" s="249">
        <f t="shared" si="1"/>
        <v>99.81024667931689</v>
      </c>
    </row>
    <row r="61" spans="1:7" s="86" customFormat="1" ht="15">
      <c r="A61" s="60"/>
      <c r="B61" s="111">
        <v>3412</v>
      </c>
      <c r="C61" s="125" t="s">
        <v>336</v>
      </c>
      <c r="D61" s="14">
        <v>0</v>
      </c>
      <c r="E61" s="14">
        <v>127.8</v>
      </c>
      <c r="F61" s="14">
        <v>127.8</v>
      </c>
      <c r="G61" s="249">
        <f t="shared" si="1"/>
        <v>100</v>
      </c>
    </row>
    <row r="62" spans="1:7" s="86" customFormat="1" ht="15">
      <c r="A62" s="60"/>
      <c r="B62" s="111">
        <v>3421</v>
      </c>
      <c r="C62" s="125" t="s">
        <v>405</v>
      </c>
      <c r="D62" s="14">
        <v>24</v>
      </c>
      <c r="E62" s="14">
        <v>99.2</v>
      </c>
      <c r="F62" s="14">
        <v>0</v>
      </c>
      <c r="G62" s="249">
        <f t="shared" si="1"/>
        <v>0</v>
      </c>
    </row>
    <row r="63" spans="1:7" s="86" customFormat="1" ht="15" hidden="1">
      <c r="A63" s="60"/>
      <c r="B63" s="111">
        <v>3612</v>
      </c>
      <c r="C63" s="125" t="s">
        <v>248</v>
      </c>
      <c r="D63" s="14"/>
      <c r="E63" s="14"/>
      <c r="F63" s="14"/>
      <c r="G63" s="249" t="e">
        <f t="shared" si="1"/>
        <v>#DIV/0!</v>
      </c>
    </row>
    <row r="64" spans="1:7" s="86" customFormat="1" ht="15">
      <c r="A64" s="60"/>
      <c r="B64" s="111">
        <v>3613</v>
      </c>
      <c r="C64" s="125" t="s">
        <v>406</v>
      </c>
      <c r="D64" s="14">
        <v>0</v>
      </c>
      <c r="E64" s="14">
        <v>42</v>
      </c>
      <c r="F64" s="14">
        <v>0</v>
      </c>
      <c r="G64" s="249">
        <f t="shared" si="1"/>
        <v>0</v>
      </c>
    </row>
    <row r="65" spans="1:7" s="86" customFormat="1" ht="15">
      <c r="A65" s="60"/>
      <c r="B65" s="111">
        <v>3631</v>
      </c>
      <c r="C65" s="125" t="s">
        <v>249</v>
      </c>
      <c r="D65" s="14">
        <v>7700</v>
      </c>
      <c r="E65" s="14">
        <v>7900</v>
      </c>
      <c r="F65" s="14">
        <v>2755.6</v>
      </c>
      <c r="G65" s="249">
        <f t="shared" si="1"/>
        <v>34.881012658227846</v>
      </c>
    </row>
    <row r="66" spans="1:7" s="91" customFormat="1" ht="15.75">
      <c r="A66" s="60"/>
      <c r="B66" s="111">
        <v>3632</v>
      </c>
      <c r="C66" s="61" t="s">
        <v>325</v>
      </c>
      <c r="D66" s="59">
        <v>600</v>
      </c>
      <c r="E66" s="59">
        <v>600</v>
      </c>
      <c r="F66" s="59">
        <v>0</v>
      </c>
      <c r="G66" s="249">
        <f t="shared" si="1"/>
        <v>0</v>
      </c>
    </row>
    <row r="67" spans="1:7" s="86" customFormat="1" ht="15">
      <c r="A67" s="60"/>
      <c r="B67" s="111">
        <v>3635</v>
      </c>
      <c r="C67" s="125" t="s">
        <v>250</v>
      </c>
      <c r="D67" s="14">
        <f>3375-1405</f>
        <v>1970</v>
      </c>
      <c r="E67" s="14">
        <f>3375-1405</f>
        <v>1970</v>
      </c>
      <c r="F67" s="14">
        <f>25-0</f>
        <v>25</v>
      </c>
      <c r="G67" s="249">
        <f t="shared" si="1"/>
        <v>1.2690355329949239</v>
      </c>
    </row>
    <row r="68" spans="1:7" s="91" customFormat="1" ht="15.75">
      <c r="A68" s="60"/>
      <c r="B68" s="111">
        <v>3639</v>
      </c>
      <c r="C68" s="61" t="s">
        <v>451</v>
      </c>
      <c r="D68" s="59">
        <v>216</v>
      </c>
      <c r="E68" s="59">
        <v>216</v>
      </c>
      <c r="F68" s="59">
        <v>0</v>
      </c>
      <c r="G68" s="249">
        <f t="shared" si="1"/>
        <v>0</v>
      </c>
    </row>
    <row r="69" spans="1:7" s="86" customFormat="1" ht="15">
      <c r="A69" s="60"/>
      <c r="B69" s="111">
        <v>3699</v>
      </c>
      <c r="C69" s="125" t="s">
        <v>251</v>
      </c>
      <c r="D69" s="12">
        <v>50</v>
      </c>
      <c r="E69" s="12">
        <v>50</v>
      </c>
      <c r="F69" s="12">
        <v>47</v>
      </c>
      <c r="G69" s="249">
        <f t="shared" si="1"/>
        <v>94</v>
      </c>
    </row>
    <row r="70" spans="1:7" s="86" customFormat="1" ht="15">
      <c r="A70" s="60"/>
      <c r="B70" s="111">
        <v>3722</v>
      </c>
      <c r="C70" s="125" t="s">
        <v>252</v>
      </c>
      <c r="D70" s="14">
        <v>21050</v>
      </c>
      <c r="E70" s="14">
        <v>21050</v>
      </c>
      <c r="F70" s="14">
        <v>4995.7</v>
      </c>
      <c r="G70" s="249">
        <f t="shared" si="1"/>
        <v>23.73254156769596</v>
      </c>
    </row>
    <row r="71" spans="1:7" s="91" customFormat="1" ht="15.75">
      <c r="A71" s="60"/>
      <c r="B71" s="111">
        <v>3726</v>
      </c>
      <c r="C71" s="61" t="s">
        <v>452</v>
      </c>
      <c r="D71" s="59">
        <v>0</v>
      </c>
      <c r="E71" s="59">
        <v>19</v>
      </c>
      <c r="F71" s="59">
        <v>0</v>
      </c>
      <c r="G71" s="249">
        <f t="shared" si="1"/>
        <v>0</v>
      </c>
    </row>
    <row r="72" spans="1:7" s="91" customFormat="1" ht="15.75">
      <c r="A72" s="60"/>
      <c r="B72" s="111">
        <v>3733</v>
      </c>
      <c r="C72" s="61" t="s">
        <v>453</v>
      </c>
      <c r="D72" s="59">
        <v>0</v>
      </c>
      <c r="E72" s="59">
        <v>30.8</v>
      </c>
      <c r="F72" s="59">
        <v>30.8</v>
      </c>
      <c r="G72" s="249">
        <f t="shared" si="1"/>
        <v>100</v>
      </c>
    </row>
    <row r="73" spans="1:7" s="91" customFormat="1" ht="15.75">
      <c r="A73" s="60"/>
      <c r="B73" s="111">
        <v>3745</v>
      </c>
      <c r="C73" s="61" t="s">
        <v>253</v>
      </c>
      <c r="D73" s="59">
        <v>19109</v>
      </c>
      <c r="E73" s="59">
        <v>20124.1</v>
      </c>
      <c r="F73" s="59">
        <v>2982.1</v>
      </c>
      <c r="G73" s="249">
        <f t="shared" si="1"/>
        <v>14.818550891716898</v>
      </c>
    </row>
    <row r="74" spans="1:7" s="91" customFormat="1" ht="15.75" hidden="1">
      <c r="A74" s="60"/>
      <c r="B74" s="111">
        <v>4349</v>
      </c>
      <c r="C74" s="61" t="s">
        <v>454</v>
      </c>
      <c r="D74" s="12"/>
      <c r="E74" s="12"/>
      <c r="F74" s="12"/>
      <c r="G74" s="249" t="e">
        <f t="shared" si="1"/>
        <v>#DIV/0!</v>
      </c>
    </row>
    <row r="75" spans="1:7" s="91" customFormat="1" ht="15.75">
      <c r="A75" s="27"/>
      <c r="B75" s="111">
        <v>4357</v>
      </c>
      <c r="C75" s="125" t="s">
        <v>455</v>
      </c>
      <c r="D75" s="12">
        <f>500-500</f>
        <v>0</v>
      </c>
      <c r="E75" s="12">
        <f>533.2-500</f>
        <v>33.200000000000045</v>
      </c>
      <c r="F75" s="12">
        <f>38.6-38.6</f>
        <v>0</v>
      </c>
      <c r="G75" s="249">
        <f t="shared" si="1"/>
        <v>0</v>
      </c>
    </row>
    <row r="76" spans="1:7" s="86" customFormat="1" ht="15" hidden="1">
      <c r="A76" s="27"/>
      <c r="B76" s="111">
        <v>5212</v>
      </c>
      <c r="C76" s="125" t="s">
        <v>407</v>
      </c>
      <c r="D76" s="12"/>
      <c r="E76" s="12"/>
      <c r="F76" s="12"/>
      <c r="G76" s="249" t="e">
        <f t="shared" si="1"/>
        <v>#DIV/0!</v>
      </c>
    </row>
    <row r="77" spans="1:7" s="86" customFormat="1" ht="15" hidden="1">
      <c r="A77" s="27"/>
      <c r="B77" s="111">
        <v>6223</v>
      </c>
      <c r="C77" s="125" t="s">
        <v>254</v>
      </c>
      <c r="D77" s="12"/>
      <c r="E77" s="12"/>
      <c r="F77" s="12"/>
      <c r="G77" s="249" t="e">
        <f t="shared" si="1"/>
        <v>#DIV/0!</v>
      </c>
    </row>
    <row r="78" spans="1:7" s="86" customFormat="1" ht="15">
      <c r="A78" s="27"/>
      <c r="B78" s="111">
        <v>6171</v>
      </c>
      <c r="C78" s="125" t="s">
        <v>404</v>
      </c>
      <c r="D78" s="12">
        <f>2700-2700</f>
        <v>0</v>
      </c>
      <c r="E78" s="12">
        <f>2756.2-2700</f>
        <v>56.19999999999982</v>
      </c>
      <c r="F78" s="12">
        <f>0-0</f>
        <v>0</v>
      </c>
      <c r="G78" s="249">
        <f t="shared" si="1"/>
        <v>0</v>
      </c>
    </row>
    <row r="79" spans="1:7" s="86" customFormat="1" ht="15">
      <c r="A79" s="27">
        <v>6409</v>
      </c>
      <c r="B79" s="111">
        <v>6409</v>
      </c>
      <c r="C79" s="125" t="s">
        <v>255</v>
      </c>
      <c r="D79" s="12">
        <v>2400</v>
      </c>
      <c r="E79" s="12">
        <v>1470.5</v>
      </c>
      <c r="F79" s="12">
        <v>0</v>
      </c>
      <c r="G79" s="249">
        <f t="shared" si="1"/>
        <v>0</v>
      </c>
    </row>
    <row r="80" spans="1:7" s="91" customFormat="1" ht="15.75">
      <c r="A80" s="65"/>
      <c r="B80" s="110"/>
      <c r="C80" s="126" t="s">
        <v>256</v>
      </c>
      <c r="D80" s="127">
        <f>SUM(D47:D79)</f>
        <v>72126</v>
      </c>
      <c r="E80" s="127">
        <f>SUM(E47:E79)</f>
        <v>76688.79999999999</v>
      </c>
      <c r="F80" s="127">
        <f>SUM(F47:F79)</f>
        <v>14569.5</v>
      </c>
      <c r="G80" s="249">
        <f t="shared" si="1"/>
        <v>18.9982109512732</v>
      </c>
    </row>
    <row r="81" spans="1:7" s="91" customFormat="1" ht="14.25" customHeight="1">
      <c r="A81" s="60"/>
      <c r="B81" s="111"/>
      <c r="C81" s="61"/>
      <c r="D81" s="128"/>
      <c r="E81" s="128"/>
      <c r="F81" s="128"/>
      <c r="G81" s="249"/>
    </row>
    <row r="82" spans="1:7" s="91" customFormat="1" ht="15.75">
      <c r="A82" s="60">
        <v>1028000000</v>
      </c>
      <c r="B82" s="111">
        <v>2212</v>
      </c>
      <c r="C82" s="129" t="s">
        <v>258</v>
      </c>
      <c r="D82" s="59">
        <v>6500</v>
      </c>
      <c r="E82" s="59">
        <v>6500</v>
      </c>
      <c r="F82" s="59">
        <v>0.3</v>
      </c>
      <c r="G82" s="249">
        <f t="shared" si="1"/>
        <v>0.004615384615384615</v>
      </c>
    </row>
    <row r="83" spans="1:7" s="91" customFormat="1" ht="15.75">
      <c r="A83" s="60">
        <v>1042000000</v>
      </c>
      <c r="B83" s="111">
        <v>2212</v>
      </c>
      <c r="C83" s="61" t="s">
        <v>438</v>
      </c>
      <c r="D83" s="59">
        <v>5767</v>
      </c>
      <c r="E83" s="59">
        <v>5767</v>
      </c>
      <c r="F83" s="59">
        <v>0</v>
      </c>
      <c r="G83" s="249">
        <f t="shared" si="1"/>
        <v>0</v>
      </c>
    </row>
    <row r="84" spans="1:7" s="91" customFormat="1" ht="15.75" hidden="1">
      <c r="A84" s="60"/>
      <c r="B84" s="111"/>
      <c r="C84" s="129"/>
      <c r="D84" s="59"/>
      <c r="E84" s="59"/>
      <c r="F84" s="59"/>
      <c r="G84" s="249" t="e">
        <f t="shared" si="1"/>
        <v>#DIV/0!</v>
      </c>
    </row>
    <row r="85" spans="1:7" s="91" customFormat="1" ht="15.75" hidden="1">
      <c r="A85" s="60"/>
      <c r="B85" s="111"/>
      <c r="C85" s="61"/>
      <c r="D85" s="59"/>
      <c r="E85" s="59"/>
      <c r="F85" s="59"/>
      <c r="G85" s="249" t="e">
        <f t="shared" si="1"/>
        <v>#DIV/0!</v>
      </c>
    </row>
    <row r="86" spans="1:7" s="91" customFormat="1" ht="15.75" hidden="1">
      <c r="A86" s="60"/>
      <c r="B86" s="111"/>
      <c r="C86" s="61"/>
      <c r="D86" s="59"/>
      <c r="E86" s="59"/>
      <c r="F86" s="59"/>
      <c r="G86" s="249" t="e">
        <f t="shared" si="1"/>
        <v>#DIV/0!</v>
      </c>
    </row>
    <row r="87" spans="1:7" s="91" customFormat="1" ht="15.75" hidden="1">
      <c r="A87" s="60"/>
      <c r="B87" s="111"/>
      <c r="C87" s="61"/>
      <c r="D87" s="59"/>
      <c r="E87" s="59"/>
      <c r="F87" s="59"/>
      <c r="G87" s="249" t="e">
        <f t="shared" si="1"/>
        <v>#DIV/0!</v>
      </c>
    </row>
    <row r="88" spans="1:7" s="91" customFormat="1" ht="15.75" hidden="1">
      <c r="A88" s="60"/>
      <c r="B88" s="111"/>
      <c r="C88" s="61"/>
      <c r="D88" s="59"/>
      <c r="E88" s="59"/>
      <c r="F88" s="59"/>
      <c r="G88" s="249" t="e">
        <f t="shared" si="1"/>
        <v>#DIV/0!</v>
      </c>
    </row>
    <row r="89" spans="1:7" s="91" customFormat="1" ht="15.75" customHeight="1" hidden="1">
      <c r="A89" s="60"/>
      <c r="B89" s="111"/>
      <c r="C89" s="130"/>
      <c r="D89" s="59"/>
      <c r="E89" s="59"/>
      <c r="F89" s="59"/>
      <c r="G89" s="249" t="e">
        <f t="shared" si="1"/>
        <v>#DIV/0!</v>
      </c>
    </row>
    <row r="90" spans="1:7" s="91" customFormat="1" ht="15.75">
      <c r="A90" s="60">
        <v>1026000000</v>
      </c>
      <c r="B90" s="111">
        <v>2219</v>
      </c>
      <c r="C90" s="61" t="s">
        <v>257</v>
      </c>
      <c r="D90" s="59">
        <v>0</v>
      </c>
      <c r="E90" s="59">
        <v>523</v>
      </c>
      <c r="F90" s="59">
        <v>466.7</v>
      </c>
      <c r="G90" s="249">
        <f t="shared" si="1"/>
        <v>89.23518164435946</v>
      </c>
    </row>
    <row r="91" spans="1:7" s="91" customFormat="1" ht="15.75" customHeight="1">
      <c r="A91" s="60">
        <v>1033000000</v>
      </c>
      <c r="B91" s="111">
        <v>2219</v>
      </c>
      <c r="C91" s="130" t="s">
        <v>335</v>
      </c>
      <c r="D91" s="59">
        <v>0</v>
      </c>
      <c r="E91" s="59">
        <v>110</v>
      </c>
      <c r="F91" s="59">
        <v>15</v>
      </c>
      <c r="G91" s="249">
        <f t="shared" si="1"/>
        <v>13.636363636363635</v>
      </c>
    </row>
    <row r="92" spans="1:7" s="91" customFormat="1" ht="15.75" customHeight="1">
      <c r="A92" s="60">
        <v>1037000000</v>
      </c>
      <c r="B92" s="111">
        <v>2219</v>
      </c>
      <c r="C92" s="130" t="s">
        <v>439</v>
      </c>
      <c r="D92" s="59">
        <v>992</v>
      </c>
      <c r="E92" s="59">
        <v>1315</v>
      </c>
      <c r="F92" s="59">
        <v>160.8</v>
      </c>
      <c r="G92" s="249">
        <f t="shared" si="1"/>
        <v>12.228136882129279</v>
      </c>
    </row>
    <row r="93" spans="1:7" s="91" customFormat="1" ht="15.75" customHeight="1">
      <c r="A93" s="60">
        <v>1043000000</v>
      </c>
      <c r="B93" s="111">
        <v>2219</v>
      </c>
      <c r="C93" s="130" t="s">
        <v>443</v>
      </c>
      <c r="D93" s="59">
        <v>1036</v>
      </c>
      <c r="E93" s="59">
        <v>1036</v>
      </c>
      <c r="F93" s="59">
        <v>0</v>
      </c>
      <c r="G93" s="249">
        <f t="shared" si="1"/>
        <v>0</v>
      </c>
    </row>
    <row r="94" spans="1:7" s="91" customFormat="1" ht="15.75">
      <c r="A94" s="60">
        <v>1044000000</v>
      </c>
      <c r="B94" s="111">
        <v>2219</v>
      </c>
      <c r="C94" s="61" t="s">
        <v>440</v>
      </c>
      <c r="D94" s="59">
        <v>3000</v>
      </c>
      <c r="E94" s="59">
        <v>3000</v>
      </c>
      <c r="F94" s="59">
        <v>0</v>
      </c>
      <c r="G94" s="249">
        <f t="shared" si="1"/>
        <v>0</v>
      </c>
    </row>
    <row r="95" spans="1:7" s="91" customFormat="1" ht="15.75">
      <c r="A95" s="60">
        <v>1051000000</v>
      </c>
      <c r="B95" s="111">
        <v>2219</v>
      </c>
      <c r="C95" s="61" t="s">
        <v>441</v>
      </c>
      <c r="D95" s="59">
        <v>2000</v>
      </c>
      <c r="E95" s="59">
        <v>2000</v>
      </c>
      <c r="F95" s="59">
        <v>0</v>
      </c>
      <c r="G95" s="249">
        <f t="shared" si="1"/>
        <v>0</v>
      </c>
    </row>
    <row r="96" spans="1:7" s="91" customFormat="1" ht="15.75" customHeight="1">
      <c r="A96" s="60">
        <v>1052000000</v>
      </c>
      <c r="B96" s="111">
        <v>2219</v>
      </c>
      <c r="C96" s="130" t="s">
        <v>442</v>
      </c>
      <c r="D96" s="59">
        <v>811</v>
      </c>
      <c r="E96" s="59">
        <v>811</v>
      </c>
      <c r="F96" s="59">
        <v>0</v>
      </c>
      <c r="G96" s="249">
        <f t="shared" si="1"/>
        <v>0</v>
      </c>
    </row>
    <row r="97" spans="1:7" s="91" customFormat="1" ht="15.75">
      <c r="A97" s="60">
        <v>1045000000</v>
      </c>
      <c r="B97" s="111">
        <v>2219</v>
      </c>
      <c r="C97" s="61" t="s">
        <v>444</v>
      </c>
      <c r="D97" s="59">
        <v>2500</v>
      </c>
      <c r="E97" s="59">
        <v>2500</v>
      </c>
      <c r="F97" s="59">
        <v>0</v>
      </c>
      <c r="G97" s="249">
        <f t="shared" si="1"/>
        <v>0</v>
      </c>
    </row>
    <row r="98" spans="1:7" s="91" customFormat="1" ht="15.75">
      <c r="A98" s="13">
        <v>1003071007</v>
      </c>
      <c r="B98" s="131">
        <v>2221</v>
      </c>
      <c r="C98" s="37" t="s">
        <v>259</v>
      </c>
      <c r="D98" s="59">
        <v>41700</v>
      </c>
      <c r="E98" s="59">
        <v>41700</v>
      </c>
      <c r="F98" s="59">
        <v>8</v>
      </c>
      <c r="G98" s="249">
        <f t="shared" si="1"/>
        <v>0.019184652278177457</v>
      </c>
    </row>
    <row r="99" spans="1:7" s="91" customFormat="1" ht="15.75">
      <c r="A99" s="60">
        <v>1039000000</v>
      </c>
      <c r="B99" s="111">
        <v>2221</v>
      </c>
      <c r="C99" s="61" t="s">
        <v>457</v>
      </c>
      <c r="D99" s="59">
        <v>23650</v>
      </c>
      <c r="E99" s="59">
        <v>23501.8</v>
      </c>
      <c r="F99" s="59">
        <v>0</v>
      </c>
      <c r="G99" s="249">
        <f t="shared" si="1"/>
        <v>0</v>
      </c>
    </row>
    <row r="100" spans="1:7" s="91" customFormat="1" ht="15.75">
      <c r="A100" s="60">
        <v>1036000000</v>
      </c>
      <c r="B100" s="111">
        <v>2331</v>
      </c>
      <c r="C100" s="61" t="s">
        <v>388</v>
      </c>
      <c r="D100" s="59">
        <v>727</v>
      </c>
      <c r="E100" s="59">
        <v>727</v>
      </c>
      <c r="F100" s="59">
        <v>36.3</v>
      </c>
      <c r="G100" s="249">
        <f t="shared" si="1"/>
        <v>4.993122420907841</v>
      </c>
    </row>
    <row r="101" spans="1:7" s="91" customFormat="1" ht="15.75">
      <c r="A101" s="60">
        <v>1046000000</v>
      </c>
      <c r="B101" s="111">
        <v>3111</v>
      </c>
      <c r="C101" s="61" t="s">
        <v>445</v>
      </c>
      <c r="D101" s="59">
        <v>1831</v>
      </c>
      <c r="E101" s="59">
        <v>1831</v>
      </c>
      <c r="F101" s="59">
        <v>73.8</v>
      </c>
      <c r="G101" s="249">
        <f t="shared" si="1"/>
        <v>4.030584380120153</v>
      </c>
    </row>
    <row r="102" spans="1:7" s="91" customFormat="1" ht="15.75">
      <c r="A102" s="60">
        <v>1047000000</v>
      </c>
      <c r="B102" s="111">
        <v>3111</v>
      </c>
      <c r="C102" s="61" t="s">
        <v>446</v>
      </c>
      <c r="D102" s="59">
        <v>8490</v>
      </c>
      <c r="E102" s="59">
        <v>8490</v>
      </c>
      <c r="F102" s="59">
        <v>96.5</v>
      </c>
      <c r="G102" s="249">
        <f t="shared" si="1"/>
        <v>1.1366313309776208</v>
      </c>
    </row>
    <row r="103" spans="1:7" s="91" customFormat="1" ht="15.75">
      <c r="A103" s="60">
        <v>1048000000</v>
      </c>
      <c r="B103" s="111">
        <v>3113</v>
      </c>
      <c r="C103" s="61" t="s">
        <v>447</v>
      </c>
      <c r="D103" s="59">
        <v>11824</v>
      </c>
      <c r="E103" s="59">
        <v>11824</v>
      </c>
      <c r="F103" s="59">
        <v>114.1</v>
      </c>
      <c r="G103" s="249">
        <f t="shared" si="1"/>
        <v>0.9649864682002706</v>
      </c>
    </row>
    <row r="104" spans="1:7" s="91" customFormat="1" ht="15.75">
      <c r="A104" s="13">
        <v>1017000000</v>
      </c>
      <c r="B104" s="131">
        <v>3313</v>
      </c>
      <c r="C104" s="37" t="s">
        <v>260</v>
      </c>
      <c r="D104" s="59">
        <v>400</v>
      </c>
      <c r="E104" s="59">
        <v>400</v>
      </c>
      <c r="F104" s="59">
        <v>0</v>
      </c>
      <c r="G104" s="249">
        <f t="shared" si="1"/>
        <v>0</v>
      </c>
    </row>
    <row r="105" spans="1:7" s="91" customFormat="1" ht="15.75">
      <c r="A105" s="60">
        <v>1016092001</v>
      </c>
      <c r="B105" s="111">
        <v>3635</v>
      </c>
      <c r="C105" s="61" t="s">
        <v>261</v>
      </c>
      <c r="D105" s="59">
        <v>1405</v>
      </c>
      <c r="E105" s="59">
        <v>1405</v>
      </c>
      <c r="F105" s="59">
        <v>0</v>
      </c>
      <c r="G105" s="249">
        <f t="shared" si="1"/>
        <v>0</v>
      </c>
    </row>
    <row r="106" spans="1:7" s="91" customFormat="1" ht="15.75">
      <c r="A106" s="60">
        <v>1040000000</v>
      </c>
      <c r="B106" s="111">
        <v>4349</v>
      </c>
      <c r="C106" s="61" t="s">
        <v>402</v>
      </c>
      <c r="D106" s="59">
        <v>0</v>
      </c>
      <c r="E106" s="59">
        <v>116.9</v>
      </c>
      <c r="F106" s="59">
        <v>116.9</v>
      </c>
      <c r="G106" s="249">
        <f t="shared" si="1"/>
        <v>100</v>
      </c>
    </row>
    <row r="107" spans="1:7" s="91" customFormat="1" ht="15.75">
      <c r="A107" s="60">
        <v>1041000000</v>
      </c>
      <c r="B107" s="111">
        <v>4349</v>
      </c>
      <c r="C107" s="61" t="s">
        <v>403</v>
      </c>
      <c r="D107" s="59">
        <v>0</v>
      </c>
      <c r="E107" s="59">
        <v>367.5</v>
      </c>
      <c r="F107" s="59">
        <v>0</v>
      </c>
      <c r="G107" s="249">
        <f t="shared" si="1"/>
        <v>0</v>
      </c>
    </row>
    <row r="108" spans="1:7" s="91" customFormat="1" ht="15.75">
      <c r="A108" s="60">
        <v>1001081012</v>
      </c>
      <c r="B108" s="111">
        <v>4357</v>
      </c>
      <c r="C108" s="61" t="s">
        <v>262</v>
      </c>
      <c r="D108" s="59">
        <v>500</v>
      </c>
      <c r="E108" s="59">
        <v>500</v>
      </c>
      <c r="F108" s="59">
        <v>38.6</v>
      </c>
      <c r="G108" s="249">
        <f t="shared" si="1"/>
        <v>7.720000000000001</v>
      </c>
    </row>
    <row r="109" spans="1:7" s="91" customFormat="1" ht="15.75">
      <c r="A109" s="60">
        <v>1008010025</v>
      </c>
      <c r="B109" s="111">
        <v>4374</v>
      </c>
      <c r="C109" s="61" t="s">
        <v>378</v>
      </c>
      <c r="D109" s="59">
        <v>500</v>
      </c>
      <c r="E109" s="59">
        <v>500</v>
      </c>
      <c r="F109" s="59">
        <v>0</v>
      </c>
      <c r="G109" s="249">
        <f t="shared" si="1"/>
        <v>0</v>
      </c>
    </row>
    <row r="110" spans="1:7" s="91" customFormat="1" ht="15.75">
      <c r="A110" s="60">
        <v>1050000000</v>
      </c>
      <c r="B110" s="111">
        <v>6171</v>
      </c>
      <c r="C110" s="61" t="s">
        <v>456</v>
      </c>
      <c r="D110" s="59">
        <v>2700</v>
      </c>
      <c r="E110" s="59">
        <v>2700</v>
      </c>
      <c r="F110" s="59">
        <v>0</v>
      </c>
      <c r="G110" s="249">
        <f t="shared" si="1"/>
        <v>0</v>
      </c>
    </row>
    <row r="111" spans="1:7" s="91" customFormat="1" ht="15.75">
      <c r="A111" s="60"/>
      <c r="B111" s="111"/>
      <c r="C111" s="61"/>
      <c r="D111" s="59"/>
      <c r="E111" s="59"/>
      <c r="F111" s="59"/>
      <c r="G111" s="249"/>
    </row>
    <row r="112" spans="1:7" s="98" customFormat="1" ht="16.5" customHeight="1">
      <c r="A112" s="44"/>
      <c r="B112" s="132"/>
      <c r="C112" s="43" t="s">
        <v>263</v>
      </c>
      <c r="D112" s="133">
        <f>SUM(D82:D111)</f>
        <v>116333</v>
      </c>
      <c r="E112" s="133">
        <f>SUM(E82:E111)</f>
        <v>117625.2</v>
      </c>
      <c r="F112" s="133">
        <f>SUM(F82:F111)</f>
        <v>1126.9999999999998</v>
      </c>
      <c r="G112" s="249">
        <f>(F112/E112)*100</f>
        <v>0.9581280201861504</v>
      </c>
    </row>
    <row r="113" spans="1:7" s="98" customFormat="1" ht="16.5" customHeight="1" hidden="1">
      <c r="A113" s="44"/>
      <c r="B113" s="132"/>
      <c r="C113" s="43" t="s">
        <v>264</v>
      </c>
      <c r="D113" s="133" t="e">
        <f>SUM(#REF!+#REF!+#REF!+#REF!)</f>
        <v>#REF!</v>
      </c>
      <c r="E113" s="133" t="e">
        <f>SUM(#REF!+92+#REF!+#REF!)</f>
        <v>#REF!</v>
      </c>
      <c r="F113" s="133" t="e">
        <f>SUM(#REF!+#REF!+#REF!+#REF!)</f>
        <v>#REF!</v>
      </c>
      <c r="G113" s="249" t="e">
        <f>(#REF!/E113)*100</f>
        <v>#REF!</v>
      </c>
    </row>
    <row r="114" spans="1:7" s="91" customFormat="1" ht="15.75" customHeight="1" thickBot="1">
      <c r="A114" s="60"/>
      <c r="B114" s="111"/>
      <c r="C114" s="61"/>
      <c r="D114" s="59"/>
      <c r="E114" s="59"/>
      <c r="F114" s="59"/>
      <c r="G114" s="249"/>
    </row>
    <row r="115" spans="1:7" s="91" customFormat="1" ht="12.75" customHeight="1" hidden="1" thickBot="1">
      <c r="A115" s="134"/>
      <c r="B115" s="135"/>
      <c r="C115" s="136"/>
      <c r="D115" s="137"/>
      <c r="E115" s="137"/>
      <c r="F115" s="137"/>
      <c r="G115" s="256"/>
    </row>
    <row r="116" spans="1:7" s="86" customFormat="1" ht="18.75" customHeight="1" thickBot="1" thickTop="1">
      <c r="A116" s="138"/>
      <c r="B116" s="118"/>
      <c r="C116" s="139" t="s">
        <v>265</v>
      </c>
      <c r="D116" s="120">
        <f>SUM(D80,D112)</f>
        <v>188459</v>
      </c>
      <c r="E116" s="120">
        <f>SUM(E80,E112)</f>
        <v>194314</v>
      </c>
      <c r="F116" s="120">
        <f>SUM(F80,F112)</f>
        <v>15696.5</v>
      </c>
      <c r="G116" s="251">
        <f>(F116/E116)*100</f>
        <v>8.07790483444322</v>
      </c>
    </row>
    <row r="117" spans="1:7" s="91" customFormat="1" ht="16.5" customHeight="1">
      <c r="A117" s="121"/>
      <c r="B117" s="140"/>
      <c r="C117" s="121"/>
      <c r="D117" s="123"/>
      <c r="E117" s="141"/>
      <c r="F117" s="96"/>
      <c r="G117" s="257"/>
    </row>
    <row r="118" spans="1:7" s="86" customFormat="1" ht="12.75" customHeight="1" hidden="1">
      <c r="A118" s="85"/>
      <c r="B118" s="88"/>
      <c r="C118" s="121"/>
      <c r="D118" s="123"/>
      <c r="E118" s="123"/>
      <c r="F118" s="123"/>
      <c r="G118" s="252"/>
    </row>
    <row r="119" spans="1:7" s="86" customFormat="1" ht="12.75" customHeight="1" hidden="1">
      <c r="A119" s="85"/>
      <c r="B119" s="88"/>
      <c r="C119" s="121"/>
      <c r="D119" s="123"/>
      <c r="E119" s="123"/>
      <c r="F119" s="123"/>
      <c r="G119" s="252"/>
    </row>
    <row r="120" spans="1:7" s="86" customFormat="1" ht="12.75" customHeight="1" hidden="1">
      <c r="A120" s="85"/>
      <c r="B120" s="88"/>
      <c r="C120" s="121"/>
      <c r="D120" s="123"/>
      <c r="E120" s="123"/>
      <c r="F120" s="123"/>
      <c r="G120" s="252"/>
    </row>
    <row r="121" spans="1:7" s="86" customFormat="1" ht="12.75" customHeight="1" hidden="1">
      <c r="A121" s="85"/>
      <c r="B121" s="88"/>
      <c r="C121" s="121"/>
      <c r="D121" s="123"/>
      <c r="E121" s="123"/>
      <c r="F121" s="123"/>
      <c r="G121" s="252"/>
    </row>
    <row r="122" spans="1:7" s="86" customFormat="1" ht="12.75" customHeight="1" hidden="1">
      <c r="A122" s="85"/>
      <c r="B122" s="88"/>
      <c r="C122" s="121"/>
      <c r="D122" s="123"/>
      <c r="E122" s="123"/>
      <c r="F122" s="123"/>
      <c r="G122" s="252"/>
    </row>
    <row r="123" spans="1:7" s="86" customFormat="1" ht="12.75" customHeight="1" hidden="1">
      <c r="A123" s="85"/>
      <c r="B123" s="88"/>
      <c r="C123" s="121"/>
      <c r="D123" s="123"/>
      <c r="E123" s="123"/>
      <c r="F123" s="123"/>
      <c r="G123" s="252"/>
    </row>
    <row r="124" spans="1:7" s="86" customFormat="1" ht="15.75" customHeight="1" thickBot="1">
      <c r="A124" s="85"/>
      <c r="B124" s="88"/>
      <c r="C124" s="121"/>
      <c r="D124" s="123"/>
      <c r="E124" s="102"/>
      <c r="F124" s="102"/>
      <c r="G124" s="258"/>
    </row>
    <row r="125" spans="1:7" s="86" customFormat="1" ht="15.75">
      <c r="A125" s="240" t="s">
        <v>1</v>
      </c>
      <c r="B125" s="241" t="s">
        <v>2</v>
      </c>
      <c r="C125" s="240" t="s">
        <v>4</v>
      </c>
      <c r="D125" s="240" t="s">
        <v>5</v>
      </c>
      <c r="E125" s="240" t="s">
        <v>5</v>
      </c>
      <c r="F125" s="213" t="s">
        <v>6</v>
      </c>
      <c r="G125" s="253" t="s">
        <v>214</v>
      </c>
    </row>
    <row r="126" spans="1:7" s="86" customFormat="1" ht="15.75" customHeight="1" thickBot="1">
      <c r="A126" s="242"/>
      <c r="B126" s="243"/>
      <c r="C126" s="244"/>
      <c r="D126" s="245" t="s">
        <v>8</v>
      </c>
      <c r="E126" s="245" t="s">
        <v>9</v>
      </c>
      <c r="F126" s="217" t="s">
        <v>417</v>
      </c>
      <c r="G126" s="254" t="s">
        <v>215</v>
      </c>
    </row>
    <row r="127" spans="1:7" s="86" customFormat="1" ht="16.5" customHeight="1" thickTop="1">
      <c r="A127" s="106">
        <v>30</v>
      </c>
      <c r="B127" s="106"/>
      <c r="C127" s="44" t="s">
        <v>266</v>
      </c>
      <c r="D127" s="46"/>
      <c r="E127" s="46"/>
      <c r="F127" s="46"/>
      <c r="G127" s="255"/>
    </row>
    <row r="128" spans="1:7" s="86" customFormat="1" ht="16.5" customHeight="1">
      <c r="A128" s="142">
        <v>31</v>
      </c>
      <c r="B128" s="142"/>
      <c r="C128" s="44"/>
      <c r="D128" s="59"/>
      <c r="E128" s="59"/>
      <c r="F128" s="59"/>
      <c r="G128" s="249"/>
    </row>
    <row r="129" spans="1:7" s="86" customFormat="1" ht="15">
      <c r="A129" s="60"/>
      <c r="B129" s="143">
        <v>3341</v>
      </c>
      <c r="C129" s="85" t="s">
        <v>267</v>
      </c>
      <c r="D129" s="59">
        <v>30</v>
      </c>
      <c r="E129" s="59">
        <v>30</v>
      </c>
      <c r="F129" s="59">
        <v>0</v>
      </c>
      <c r="G129" s="249">
        <f aca="true" t="shared" si="2" ref="G129:G139">(F129/E129)*100</f>
        <v>0</v>
      </c>
    </row>
    <row r="130" spans="1:7" s="86" customFormat="1" ht="15.75" customHeight="1">
      <c r="A130" s="60"/>
      <c r="B130" s="143">
        <v>3349</v>
      </c>
      <c r="C130" s="61" t="s">
        <v>268</v>
      </c>
      <c r="D130" s="59">
        <v>735</v>
      </c>
      <c r="E130" s="59">
        <v>735</v>
      </c>
      <c r="F130" s="59">
        <v>179.3</v>
      </c>
      <c r="G130" s="249">
        <f t="shared" si="2"/>
        <v>24.394557823129254</v>
      </c>
    </row>
    <row r="131" spans="1:7" s="86" customFormat="1" ht="15.75" customHeight="1">
      <c r="A131" s="60"/>
      <c r="B131" s="143">
        <v>5212</v>
      </c>
      <c r="C131" s="60" t="s">
        <v>348</v>
      </c>
      <c r="D131" s="144">
        <v>20</v>
      </c>
      <c r="E131" s="144">
        <v>20</v>
      </c>
      <c r="F131" s="59">
        <v>0</v>
      </c>
      <c r="G131" s="249">
        <f t="shared" si="2"/>
        <v>0</v>
      </c>
    </row>
    <row r="132" spans="1:7" s="86" customFormat="1" ht="15.75" customHeight="1">
      <c r="A132" s="60"/>
      <c r="B132" s="143">
        <v>5279</v>
      </c>
      <c r="C132" s="60" t="s">
        <v>349</v>
      </c>
      <c r="D132" s="144">
        <v>50</v>
      </c>
      <c r="E132" s="144">
        <v>50</v>
      </c>
      <c r="F132" s="59">
        <v>0</v>
      </c>
      <c r="G132" s="249">
        <f t="shared" si="2"/>
        <v>0</v>
      </c>
    </row>
    <row r="133" spans="1:7" s="86" customFormat="1" ht="15">
      <c r="A133" s="60"/>
      <c r="B133" s="143">
        <v>5512</v>
      </c>
      <c r="C133" s="85" t="s">
        <v>269</v>
      </c>
      <c r="D133" s="59">
        <v>3838</v>
      </c>
      <c r="E133" s="59">
        <v>3838</v>
      </c>
      <c r="F133" s="59">
        <v>215</v>
      </c>
      <c r="G133" s="249">
        <f t="shared" si="2"/>
        <v>5.601875977071391</v>
      </c>
    </row>
    <row r="134" spans="1:7" s="86" customFormat="1" ht="15.75" customHeight="1">
      <c r="A134" s="60"/>
      <c r="B134" s="143">
        <v>6112</v>
      </c>
      <c r="C134" s="61" t="s">
        <v>270</v>
      </c>
      <c r="D134" s="59">
        <v>4988.3</v>
      </c>
      <c r="E134" s="59">
        <v>4988.3</v>
      </c>
      <c r="F134" s="59">
        <v>1110.9</v>
      </c>
      <c r="G134" s="249">
        <f t="shared" si="2"/>
        <v>22.270112062225607</v>
      </c>
    </row>
    <row r="135" spans="1:7" s="86" customFormat="1" ht="15.75" customHeight="1" hidden="1">
      <c r="A135" s="60"/>
      <c r="B135" s="143">
        <v>6114</v>
      </c>
      <c r="C135" s="61" t="s">
        <v>271</v>
      </c>
      <c r="D135" s="59">
        <v>0</v>
      </c>
      <c r="E135" s="59"/>
      <c r="F135" s="59"/>
      <c r="G135" s="249" t="e">
        <f t="shared" si="2"/>
        <v>#DIV/0!</v>
      </c>
    </row>
    <row r="136" spans="1:7" s="86" customFormat="1" ht="15.75" customHeight="1" hidden="1">
      <c r="A136" s="60"/>
      <c r="B136" s="143">
        <v>6115</v>
      </c>
      <c r="C136" s="61" t="s">
        <v>272</v>
      </c>
      <c r="D136" s="59">
        <v>0</v>
      </c>
      <c r="E136" s="59"/>
      <c r="F136" s="59"/>
      <c r="G136" s="249" t="e">
        <f t="shared" si="2"/>
        <v>#DIV/0!</v>
      </c>
    </row>
    <row r="137" spans="1:7" s="86" customFormat="1" ht="15.75" customHeight="1">
      <c r="A137" s="60"/>
      <c r="B137" s="143">
        <v>6118</v>
      </c>
      <c r="C137" s="61" t="s">
        <v>458</v>
      </c>
      <c r="D137" s="144">
        <v>0</v>
      </c>
      <c r="E137" s="144">
        <v>653</v>
      </c>
      <c r="F137" s="59">
        <v>467.9</v>
      </c>
      <c r="G137" s="249">
        <f t="shared" si="2"/>
        <v>71.65390505359878</v>
      </c>
    </row>
    <row r="138" spans="1:7" s="86" customFormat="1" ht="15.75" customHeight="1" hidden="1">
      <c r="A138" s="60"/>
      <c r="B138" s="143">
        <v>6149</v>
      </c>
      <c r="C138" s="61" t="s">
        <v>273</v>
      </c>
      <c r="D138" s="144">
        <v>0</v>
      </c>
      <c r="E138" s="144">
        <v>0</v>
      </c>
      <c r="F138" s="59"/>
      <c r="G138" s="249" t="e">
        <f t="shared" si="2"/>
        <v>#DIV/0!</v>
      </c>
    </row>
    <row r="139" spans="1:7" s="86" customFormat="1" ht="17.25" customHeight="1">
      <c r="A139" s="143" t="s">
        <v>274</v>
      </c>
      <c r="B139" s="143">
        <v>6171</v>
      </c>
      <c r="C139" s="61" t="s">
        <v>275</v>
      </c>
      <c r="D139" s="59">
        <f>100227+200</f>
        <v>100427</v>
      </c>
      <c r="E139" s="59">
        <f>100227+200</f>
        <v>100427</v>
      </c>
      <c r="F139" s="59">
        <f>20344.7+63.9+1.2</f>
        <v>20409.800000000003</v>
      </c>
      <c r="G139" s="249">
        <f t="shared" si="2"/>
        <v>20.323020701604154</v>
      </c>
    </row>
    <row r="140" spans="1:7" s="86" customFormat="1" ht="15.75" customHeight="1" thickBot="1">
      <c r="A140" s="146"/>
      <c r="B140" s="147"/>
      <c r="C140" s="148"/>
      <c r="D140" s="144"/>
      <c r="E140" s="144"/>
      <c r="F140" s="144"/>
      <c r="G140" s="259"/>
    </row>
    <row r="141" spans="1:7" s="86" customFormat="1" ht="18.75" customHeight="1" thickBot="1" thickTop="1">
      <c r="A141" s="138"/>
      <c r="B141" s="149"/>
      <c r="C141" s="150" t="s">
        <v>276</v>
      </c>
      <c r="D141" s="120">
        <f>SUM(D129:D140)</f>
        <v>110088.3</v>
      </c>
      <c r="E141" s="120">
        <f>SUM(E129:E140)</f>
        <v>110741.3</v>
      </c>
      <c r="F141" s="120">
        <f>SUM(F129:F140)</f>
        <v>22382.9</v>
      </c>
      <c r="G141" s="251">
        <f>(F141/E141)*100</f>
        <v>20.211881204211977</v>
      </c>
    </row>
    <row r="142" spans="1:7" s="86" customFormat="1" ht="15.75" customHeight="1">
      <c r="A142" s="85"/>
      <c r="B142" s="88"/>
      <c r="C142" s="121"/>
      <c r="D142" s="123"/>
      <c r="E142" s="151"/>
      <c r="F142" s="123"/>
      <c r="G142" s="252"/>
    </row>
    <row r="143" spans="1:7" s="86" customFormat="1" ht="12.75" customHeight="1" hidden="1">
      <c r="A143" s="85"/>
      <c r="B143" s="88"/>
      <c r="C143" s="121"/>
      <c r="D143" s="123"/>
      <c r="E143" s="123"/>
      <c r="F143" s="123"/>
      <c r="G143" s="252"/>
    </row>
    <row r="144" spans="1:7" s="86" customFormat="1" ht="12.75" customHeight="1" hidden="1">
      <c r="A144" s="85"/>
      <c r="B144" s="88"/>
      <c r="C144" s="121"/>
      <c r="D144" s="123"/>
      <c r="E144" s="123"/>
      <c r="F144" s="123"/>
      <c r="G144" s="252"/>
    </row>
    <row r="145" spans="1:7" s="86" customFormat="1" ht="12.75" customHeight="1" hidden="1">
      <c r="A145" s="85"/>
      <c r="B145" s="88"/>
      <c r="C145" s="121"/>
      <c r="D145" s="123"/>
      <c r="E145" s="123"/>
      <c r="F145" s="123"/>
      <c r="G145" s="252"/>
    </row>
    <row r="146" spans="1:7" s="86" customFormat="1" ht="12.75" customHeight="1" hidden="1">
      <c r="A146" s="85"/>
      <c r="B146" s="88"/>
      <c r="C146" s="121"/>
      <c r="D146" s="123"/>
      <c r="E146" s="123"/>
      <c r="F146" s="123"/>
      <c r="G146" s="252"/>
    </row>
    <row r="147" spans="1:7" s="86" customFormat="1" ht="15.75" customHeight="1" thickBot="1">
      <c r="A147" s="85"/>
      <c r="B147" s="88"/>
      <c r="C147" s="121"/>
      <c r="D147" s="123"/>
      <c r="E147" s="123"/>
      <c r="F147" s="123"/>
      <c r="G147" s="252"/>
    </row>
    <row r="148" spans="1:7" s="86" customFormat="1" ht="15.75">
      <c r="A148" s="240" t="s">
        <v>1</v>
      </c>
      <c r="B148" s="241" t="s">
        <v>2</v>
      </c>
      <c r="C148" s="240" t="s">
        <v>4</v>
      </c>
      <c r="D148" s="240" t="s">
        <v>5</v>
      </c>
      <c r="E148" s="240" t="s">
        <v>5</v>
      </c>
      <c r="F148" s="213" t="s">
        <v>6</v>
      </c>
      <c r="G148" s="253" t="s">
        <v>214</v>
      </c>
    </row>
    <row r="149" spans="1:7" s="86" customFormat="1" ht="15.75" customHeight="1" thickBot="1">
      <c r="A149" s="242"/>
      <c r="B149" s="243"/>
      <c r="C149" s="244"/>
      <c r="D149" s="245" t="s">
        <v>8</v>
      </c>
      <c r="E149" s="245" t="s">
        <v>9</v>
      </c>
      <c r="F149" s="217" t="s">
        <v>417</v>
      </c>
      <c r="G149" s="254" t="s">
        <v>215</v>
      </c>
    </row>
    <row r="150" spans="1:7" s="86" customFormat="1" ht="16.5" thickTop="1">
      <c r="A150" s="106">
        <v>50</v>
      </c>
      <c r="B150" s="107"/>
      <c r="C150" s="65" t="s">
        <v>85</v>
      </c>
      <c r="D150" s="46"/>
      <c r="E150" s="46"/>
      <c r="F150" s="46"/>
      <c r="G150" s="255"/>
    </row>
    <row r="151" spans="1:7" s="86" customFormat="1" ht="14.25" customHeight="1">
      <c r="A151" s="106"/>
      <c r="B151" s="107"/>
      <c r="C151" s="65"/>
      <c r="D151" s="46"/>
      <c r="E151" s="46"/>
      <c r="F151" s="46"/>
      <c r="G151" s="255"/>
    </row>
    <row r="152" spans="1:7" s="86" customFormat="1" ht="15">
      <c r="A152" s="60"/>
      <c r="B152" s="111">
        <v>3541</v>
      </c>
      <c r="C152" s="60" t="s">
        <v>277</v>
      </c>
      <c r="D152" s="14">
        <v>400</v>
      </c>
      <c r="E152" s="14">
        <v>400</v>
      </c>
      <c r="F152" s="14">
        <v>100</v>
      </c>
      <c r="G152" s="249">
        <f aca="true" t="shared" si="3" ref="G152:G168">(F152/E152)*100</f>
        <v>25</v>
      </c>
    </row>
    <row r="153" spans="1:7" s="86" customFormat="1" ht="15">
      <c r="A153" s="60"/>
      <c r="B153" s="111">
        <v>3599</v>
      </c>
      <c r="C153" s="60" t="s">
        <v>278</v>
      </c>
      <c r="D153" s="14">
        <v>3</v>
      </c>
      <c r="E153" s="14">
        <v>3</v>
      </c>
      <c r="F153" s="14">
        <v>3</v>
      </c>
      <c r="G153" s="249">
        <f t="shared" si="3"/>
        <v>100</v>
      </c>
    </row>
    <row r="154" spans="1:7" s="86" customFormat="1" ht="15">
      <c r="A154" s="60"/>
      <c r="B154" s="111">
        <v>4193</v>
      </c>
      <c r="C154" s="60" t="s">
        <v>460</v>
      </c>
      <c r="D154" s="14">
        <v>0</v>
      </c>
      <c r="E154" s="14">
        <v>19.4</v>
      </c>
      <c r="F154" s="14">
        <v>19.4</v>
      </c>
      <c r="G154" s="249">
        <f t="shared" si="3"/>
        <v>100</v>
      </c>
    </row>
    <row r="155" spans="1:7" s="86" customFormat="1" ht="15">
      <c r="A155" s="152"/>
      <c r="B155" s="111">
        <v>4329</v>
      </c>
      <c r="C155" s="60" t="s">
        <v>279</v>
      </c>
      <c r="D155" s="14">
        <v>40</v>
      </c>
      <c r="E155" s="14">
        <v>50</v>
      </c>
      <c r="F155" s="14">
        <v>10</v>
      </c>
      <c r="G155" s="249">
        <f t="shared" si="3"/>
        <v>20</v>
      </c>
    </row>
    <row r="156" spans="1:7" s="86" customFormat="1" ht="15">
      <c r="A156" s="60"/>
      <c r="B156" s="111">
        <v>4333</v>
      </c>
      <c r="C156" s="60" t="s">
        <v>280</v>
      </c>
      <c r="D156" s="14">
        <v>150</v>
      </c>
      <c r="E156" s="14">
        <v>150</v>
      </c>
      <c r="F156" s="14">
        <v>37.5</v>
      </c>
      <c r="G156" s="249">
        <f t="shared" si="3"/>
        <v>25</v>
      </c>
    </row>
    <row r="157" spans="1:7" s="86" customFormat="1" ht="15" customHeight="1" hidden="1">
      <c r="A157" s="60"/>
      <c r="B157" s="111">
        <v>4341</v>
      </c>
      <c r="C157" s="60" t="s">
        <v>281</v>
      </c>
      <c r="D157" s="14">
        <v>0</v>
      </c>
      <c r="E157" s="14">
        <v>0</v>
      </c>
      <c r="F157" s="14"/>
      <c r="G157" s="249" t="e">
        <f t="shared" si="3"/>
        <v>#DIV/0!</v>
      </c>
    </row>
    <row r="158" spans="1:7" s="86" customFormat="1" ht="15">
      <c r="A158" s="60"/>
      <c r="B158" s="111">
        <v>4342</v>
      </c>
      <c r="C158" s="60" t="s">
        <v>282</v>
      </c>
      <c r="D158" s="14">
        <v>20</v>
      </c>
      <c r="E158" s="14">
        <v>0.6</v>
      </c>
      <c r="F158" s="14">
        <v>0</v>
      </c>
      <c r="G158" s="249">
        <f t="shared" si="3"/>
        <v>0</v>
      </c>
    </row>
    <row r="159" spans="1:7" s="86" customFormat="1" ht="15">
      <c r="A159" s="60"/>
      <c r="B159" s="111">
        <v>4343</v>
      </c>
      <c r="C159" s="60" t="s">
        <v>283</v>
      </c>
      <c r="D159" s="14">
        <v>50</v>
      </c>
      <c r="E159" s="14">
        <v>50</v>
      </c>
      <c r="F159" s="14">
        <v>0</v>
      </c>
      <c r="G159" s="249">
        <f t="shared" si="3"/>
        <v>0</v>
      </c>
    </row>
    <row r="160" spans="1:7" s="86" customFormat="1" ht="15">
      <c r="A160" s="60"/>
      <c r="B160" s="111">
        <v>4349</v>
      </c>
      <c r="C160" s="60" t="s">
        <v>284</v>
      </c>
      <c r="D160" s="14">
        <v>530</v>
      </c>
      <c r="E160" s="14">
        <v>511.1</v>
      </c>
      <c r="F160" s="14">
        <v>37.5</v>
      </c>
      <c r="G160" s="249">
        <f t="shared" si="3"/>
        <v>7.337116024261396</v>
      </c>
    </row>
    <row r="161" spans="1:7" s="86" customFormat="1" ht="15">
      <c r="A161" s="152"/>
      <c r="B161" s="153">
        <v>4351</v>
      </c>
      <c r="C161" s="152" t="s">
        <v>285</v>
      </c>
      <c r="D161" s="14">
        <v>2124</v>
      </c>
      <c r="E161" s="14">
        <v>2132.9</v>
      </c>
      <c r="F161" s="14">
        <v>538.3</v>
      </c>
      <c r="G161" s="249">
        <f t="shared" si="3"/>
        <v>25.237938956350504</v>
      </c>
    </row>
    <row r="162" spans="1:7" s="86" customFormat="1" ht="15">
      <c r="A162" s="152"/>
      <c r="B162" s="153">
        <v>4356</v>
      </c>
      <c r="C162" s="152" t="s">
        <v>286</v>
      </c>
      <c r="D162" s="14">
        <v>600</v>
      </c>
      <c r="E162" s="14">
        <v>600</v>
      </c>
      <c r="F162" s="14">
        <v>150</v>
      </c>
      <c r="G162" s="249">
        <f t="shared" si="3"/>
        <v>25</v>
      </c>
    </row>
    <row r="163" spans="1:7" s="86" customFormat="1" ht="15">
      <c r="A163" s="152"/>
      <c r="B163" s="153">
        <v>4357</v>
      </c>
      <c r="C163" s="152" t="s">
        <v>415</v>
      </c>
      <c r="D163" s="14">
        <v>8200</v>
      </c>
      <c r="E163" s="14">
        <v>8200</v>
      </c>
      <c r="F163" s="14">
        <v>8200</v>
      </c>
      <c r="G163" s="249">
        <f t="shared" si="3"/>
        <v>100</v>
      </c>
    </row>
    <row r="164" spans="1:7" s="86" customFormat="1" ht="15">
      <c r="A164" s="152"/>
      <c r="B164" s="153">
        <v>4357</v>
      </c>
      <c r="C164" s="152" t="s">
        <v>287</v>
      </c>
      <c r="D164" s="14">
        <v>500</v>
      </c>
      <c r="E164" s="14">
        <v>500</v>
      </c>
      <c r="F164" s="14">
        <f>8325-8200</f>
        <v>125</v>
      </c>
      <c r="G164" s="249">
        <f t="shared" si="3"/>
        <v>25</v>
      </c>
    </row>
    <row r="165" spans="1:7" s="86" customFormat="1" ht="15">
      <c r="A165" s="152"/>
      <c r="B165" s="246">
        <v>4359</v>
      </c>
      <c r="C165" s="15" t="s">
        <v>288</v>
      </c>
      <c r="D165" s="16">
        <v>100</v>
      </c>
      <c r="E165" s="16">
        <v>100</v>
      </c>
      <c r="F165" s="16">
        <v>50</v>
      </c>
      <c r="G165" s="249">
        <f t="shared" si="3"/>
        <v>50</v>
      </c>
    </row>
    <row r="166" spans="1:7" s="86" customFormat="1" ht="15">
      <c r="A166" s="60"/>
      <c r="B166" s="111">
        <v>4371</v>
      </c>
      <c r="C166" s="129" t="s">
        <v>289</v>
      </c>
      <c r="D166" s="14">
        <v>520</v>
      </c>
      <c r="E166" s="14">
        <v>520</v>
      </c>
      <c r="F166" s="14">
        <v>130</v>
      </c>
      <c r="G166" s="249">
        <f t="shared" si="3"/>
        <v>25</v>
      </c>
    </row>
    <row r="167" spans="1:7" s="86" customFormat="1" ht="15">
      <c r="A167" s="60"/>
      <c r="B167" s="111">
        <v>4374</v>
      </c>
      <c r="C167" s="60" t="s">
        <v>290</v>
      </c>
      <c r="D167" s="14">
        <v>300</v>
      </c>
      <c r="E167" s="14">
        <v>300</v>
      </c>
      <c r="F167" s="14">
        <v>75</v>
      </c>
      <c r="G167" s="249">
        <f t="shared" si="3"/>
        <v>25</v>
      </c>
    </row>
    <row r="168" spans="1:7" s="86" customFormat="1" ht="15">
      <c r="A168" s="152"/>
      <c r="B168" s="153">
        <v>4399</v>
      </c>
      <c r="C168" s="152" t="s">
        <v>291</v>
      </c>
      <c r="D168" s="16">
        <v>60</v>
      </c>
      <c r="E168" s="16">
        <v>60</v>
      </c>
      <c r="F168" s="16">
        <v>0</v>
      </c>
      <c r="G168" s="249">
        <f t="shared" si="3"/>
        <v>0</v>
      </c>
    </row>
    <row r="169" spans="1:7" s="86" customFormat="1" ht="15" hidden="1">
      <c r="A169" s="152"/>
      <c r="B169" s="153">
        <v>6402</v>
      </c>
      <c r="C169" s="152" t="s">
        <v>292</v>
      </c>
      <c r="D169" s="144"/>
      <c r="E169" s="144"/>
      <c r="F169" s="16"/>
      <c r="G169" s="249" t="e">
        <f>(#REF!/E169)*100</f>
        <v>#REF!</v>
      </c>
    </row>
    <row r="170" spans="1:7" s="86" customFormat="1" ht="15" customHeight="1" hidden="1">
      <c r="A170" s="152"/>
      <c r="B170" s="153">
        <v>6409</v>
      </c>
      <c r="C170" s="152" t="s">
        <v>293</v>
      </c>
      <c r="D170" s="144">
        <v>0</v>
      </c>
      <c r="E170" s="144">
        <v>0</v>
      </c>
      <c r="F170" s="144"/>
      <c r="G170" s="249" t="e">
        <f>(#REF!/E170)*100</f>
        <v>#REF!</v>
      </c>
    </row>
    <row r="171" spans="1:7" s="86" customFormat="1" ht="15" customHeight="1" thickBot="1">
      <c r="A171" s="152"/>
      <c r="B171" s="153"/>
      <c r="C171" s="152"/>
      <c r="D171" s="144"/>
      <c r="E171" s="144"/>
      <c r="F171" s="144"/>
      <c r="G171" s="249"/>
    </row>
    <row r="172" spans="1:7" s="86" customFormat="1" ht="18.75" customHeight="1" thickBot="1" thickTop="1">
      <c r="A172" s="138"/>
      <c r="B172" s="118"/>
      <c r="C172" s="119" t="s">
        <v>294</v>
      </c>
      <c r="D172" s="120">
        <f>SUM(D152:D171)</f>
        <v>13597</v>
      </c>
      <c r="E172" s="120">
        <f>SUM(E152:E171)</f>
        <v>13597</v>
      </c>
      <c r="F172" s="120">
        <f>SUM(F152:F171)</f>
        <v>9475.7</v>
      </c>
      <c r="G172" s="251">
        <f>(F172/E172)*100</f>
        <v>69.68963742001912</v>
      </c>
    </row>
    <row r="173" spans="1:7" s="86" customFormat="1" ht="15.75" customHeight="1">
      <c r="A173" s="85"/>
      <c r="B173" s="88"/>
      <c r="C173" s="121"/>
      <c r="D173" s="122"/>
      <c r="E173" s="122"/>
      <c r="F173" s="122"/>
      <c r="G173" s="252"/>
    </row>
    <row r="174" spans="1:7" s="86" customFormat="1" ht="15.75" customHeight="1" hidden="1">
      <c r="A174" s="85"/>
      <c r="B174" s="88"/>
      <c r="C174" s="121"/>
      <c r="D174" s="123"/>
      <c r="E174" s="123"/>
      <c r="F174" s="123"/>
      <c r="G174" s="252"/>
    </row>
    <row r="175" spans="1:7" s="86" customFormat="1" ht="12.75" customHeight="1" hidden="1">
      <c r="A175" s="85"/>
      <c r="C175" s="88"/>
      <c r="D175" s="123"/>
      <c r="E175" s="123"/>
      <c r="F175" s="123"/>
      <c r="G175" s="252"/>
    </row>
    <row r="176" spans="1:7" s="86" customFormat="1" ht="12.75" customHeight="1" hidden="1">
      <c r="A176" s="85"/>
      <c r="B176" s="88"/>
      <c r="C176" s="121"/>
      <c r="D176" s="123"/>
      <c r="E176" s="123"/>
      <c r="F176" s="123"/>
      <c r="G176" s="252"/>
    </row>
    <row r="177" spans="1:7" s="86" customFormat="1" ht="12.75" customHeight="1" hidden="1">
      <c r="A177" s="85"/>
      <c r="B177" s="88"/>
      <c r="C177" s="121"/>
      <c r="D177" s="123"/>
      <c r="E177" s="123"/>
      <c r="F177" s="123"/>
      <c r="G177" s="252"/>
    </row>
    <row r="178" spans="1:7" s="86" customFormat="1" ht="12.75" customHeight="1" hidden="1">
      <c r="A178" s="85"/>
      <c r="B178" s="88"/>
      <c r="C178" s="121"/>
      <c r="D178" s="123"/>
      <c r="E178" s="123"/>
      <c r="F178" s="123"/>
      <c r="G178" s="252"/>
    </row>
    <row r="179" spans="1:7" s="86" customFormat="1" ht="12.75" customHeight="1" hidden="1">
      <c r="A179" s="85"/>
      <c r="B179" s="88"/>
      <c r="C179" s="121"/>
      <c r="D179" s="123"/>
      <c r="E179" s="123"/>
      <c r="F179" s="123"/>
      <c r="G179" s="252"/>
    </row>
    <row r="180" spans="1:7" s="86" customFormat="1" ht="12.75" customHeight="1" hidden="1">
      <c r="A180" s="85"/>
      <c r="B180" s="88"/>
      <c r="C180" s="121"/>
      <c r="D180" s="123"/>
      <c r="E180" s="123"/>
      <c r="F180" s="123"/>
      <c r="G180" s="252"/>
    </row>
    <row r="181" spans="1:7" s="86" customFormat="1" ht="12.75" customHeight="1" hidden="1">
      <c r="A181" s="85"/>
      <c r="B181" s="88"/>
      <c r="C181" s="121"/>
      <c r="D181" s="123"/>
      <c r="E181" s="96"/>
      <c r="F181" s="96"/>
      <c r="G181" s="257"/>
    </row>
    <row r="182" spans="1:7" s="86" customFormat="1" ht="12.75" customHeight="1" hidden="1">
      <c r="A182" s="85"/>
      <c r="B182" s="88"/>
      <c r="C182" s="121"/>
      <c r="D182" s="123"/>
      <c r="E182" s="123"/>
      <c r="F182" s="123"/>
      <c r="G182" s="252"/>
    </row>
    <row r="183" spans="1:7" s="86" customFormat="1" ht="12.75" customHeight="1" hidden="1">
      <c r="A183" s="85"/>
      <c r="B183" s="88"/>
      <c r="C183" s="121"/>
      <c r="D183" s="123"/>
      <c r="E183" s="123"/>
      <c r="F183" s="123"/>
      <c r="G183" s="252"/>
    </row>
    <row r="184" spans="1:7" s="86" customFormat="1" ht="18" customHeight="1" hidden="1">
      <c r="A184" s="85"/>
      <c r="B184" s="88"/>
      <c r="C184" s="121"/>
      <c r="D184" s="123"/>
      <c r="E184" s="96"/>
      <c r="F184" s="96"/>
      <c r="G184" s="257"/>
    </row>
    <row r="185" spans="1:7" s="86" customFormat="1" ht="15.75" customHeight="1" thickBot="1">
      <c r="A185" s="85"/>
      <c r="B185" s="88"/>
      <c r="C185" s="121"/>
      <c r="D185" s="123"/>
      <c r="E185" s="102"/>
      <c r="F185" s="102"/>
      <c r="G185" s="258"/>
    </row>
    <row r="186" spans="1:7" s="86" customFormat="1" ht="15.75">
      <c r="A186" s="240" t="s">
        <v>1</v>
      </c>
      <c r="B186" s="241" t="s">
        <v>2</v>
      </c>
      <c r="C186" s="240" t="s">
        <v>4</v>
      </c>
      <c r="D186" s="240" t="s">
        <v>5</v>
      </c>
      <c r="E186" s="240" t="s">
        <v>5</v>
      </c>
      <c r="F186" s="213" t="s">
        <v>6</v>
      </c>
      <c r="G186" s="253" t="s">
        <v>214</v>
      </c>
    </row>
    <row r="187" spans="1:7" s="86" customFormat="1" ht="15.75" customHeight="1" thickBot="1">
      <c r="A187" s="242"/>
      <c r="B187" s="243"/>
      <c r="C187" s="244"/>
      <c r="D187" s="245" t="s">
        <v>8</v>
      </c>
      <c r="E187" s="245" t="s">
        <v>9</v>
      </c>
      <c r="F187" s="217" t="s">
        <v>417</v>
      </c>
      <c r="G187" s="254" t="s">
        <v>215</v>
      </c>
    </row>
    <row r="188" spans="1:7" s="86" customFormat="1" ht="16.5" thickTop="1">
      <c r="A188" s="106">
        <v>60</v>
      </c>
      <c r="B188" s="107"/>
      <c r="C188" s="65" t="s">
        <v>99</v>
      </c>
      <c r="D188" s="46"/>
      <c r="E188" s="46"/>
      <c r="F188" s="46"/>
      <c r="G188" s="255"/>
    </row>
    <row r="189" spans="1:7" s="86" customFormat="1" ht="15.75">
      <c r="A189" s="109"/>
      <c r="B189" s="110"/>
      <c r="C189" s="109"/>
      <c r="D189" s="59"/>
      <c r="E189" s="59"/>
      <c r="F189" s="59"/>
      <c r="G189" s="249"/>
    </row>
    <row r="190" spans="1:7" s="86" customFormat="1" ht="15">
      <c r="A190" s="60"/>
      <c r="B190" s="111">
        <v>1014</v>
      </c>
      <c r="C190" s="60" t="s">
        <v>295</v>
      </c>
      <c r="D190" s="14">
        <v>550</v>
      </c>
      <c r="E190" s="14">
        <v>546</v>
      </c>
      <c r="F190" s="14">
        <v>139.3</v>
      </c>
      <c r="G190" s="249">
        <f aca="true" t="shared" si="4" ref="G190:G200">(F190/E190)*100</f>
        <v>25.512820512820518</v>
      </c>
    </row>
    <row r="191" spans="1:7" s="86" customFormat="1" ht="15" customHeight="1" hidden="1">
      <c r="A191" s="152"/>
      <c r="B191" s="153">
        <v>1031</v>
      </c>
      <c r="C191" s="152" t="s">
        <v>296</v>
      </c>
      <c r="D191" s="16"/>
      <c r="E191" s="16"/>
      <c r="F191" s="16"/>
      <c r="G191" s="249" t="e">
        <f t="shared" si="4"/>
        <v>#DIV/0!</v>
      </c>
    </row>
    <row r="192" spans="1:7" s="86" customFormat="1" ht="15" hidden="1">
      <c r="A192" s="60"/>
      <c r="B192" s="111">
        <v>1036</v>
      </c>
      <c r="C192" s="60" t="s">
        <v>297</v>
      </c>
      <c r="D192" s="14">
        <v>0</v>
      </c>
      <c r="E192" s="14">
        <v>0</v>
      </c>
      <c r="F192" s="14"/>
      <c r="G192" s="249" t="e">
        <f t="shared" si="4"/>
        <v>#DIV/0!</v>
      </c>
    </row>
    <row r="193" spans="1:7" s="86" customFormat="1" ht="15" customHeight="1" hidden="1">
      <c r="A193" s="152"/>
      <c r="B193" s="153">
        <v>1037</v>
      </c>
      <c r="C193" s="152" t="s">
        <v>298</v>
      </c>
      <c r="D193" s="16">
        <v>0</v>
      </c>
      <c r="E193" s="16">
        <v>0</v>
      </c>
      <c r="F193" s="16"/>
      <c r="G193" s="249" t="e">
        <f t="shared" si="4"/>
        <v>#DIV/0!</v>
      </c>
    </row>
    <row r="194" spans="1:7" s="86" customFormat="1" ht="15" hidden="1">
      <c r="A194" s="152"/>
      <c r="B194" s="153">
        <v>1039</v>
      </c>
      <c r="C194" s="152" t="s">
        <v>299</v>
      </c>
      <c r="D194" s="16">
        <v>0</v>
      </c>
      <c r="E194" s="16"/>
      <c r="F194" s="16"/>
      <c r="G194" s="249" t="e">
        <f t="shared" si="4"/>
        <v>#DIV/0!</v>
      </c>
    </row>
    <row r="195" spans="1:7" s="86" customFormat="1" ht="15">
      <c r="A195" s="152"/>
      <c r="B195" s="153">
        <v>1070</v>
      </c>
      <c r="C195" s="152" t="s">
        <v>395</v>
      </c>
      <c r="D195" s="16">
        <v>7</v>
      </c>
      <c r="E195" s="16">
        <v>6.5</v>
      </c>
      <c r="F195" s="16">
        <v>0</v>
      </c>
      <c r="G195" s="249">
        <f t="shared" si="4"/>
        <v>0</v>
      </c>
    </row>
    <row r="196" spans="1:7" s="86" customFormat="1" ht="15" hidden="1">
      <c r="A196" s="152"/>
      <c r="B196" s="153">
        <v>2331</v>
      </c>
      <c r="C196" s="152" t="s">
        <v>300</v>
      </c>
      <c r="D196" s="16"/>
      <c r="E196" s="16"/>
      <c r="F196" s="14"/>
      <c r="G196" s="249" t="e">
        <f t="shared" si="4"/>
        <v>#DIV/0!</v>
      </c>
    </row>
    <row r="197" spans="1:7" s="86" customFormat="1" ht="15">
      <c r="A197" s="152"/>
      <c r="B197" s="153">
        <v>3739</v>
      </c>
      <c r="C197" s="152" t="s">
        <v>301</v>
      </c>
      <c r="D197" s="14">
        <v>50</v>
      </c>
      <c r="E197" s="14">
        <v>50</v>
      </c>
      <c r="F197" s="14">
        <v>0</v>
      </c>
      <c r="G197" s="249">
        <f t="shared" si="4"/>
        <v>0</v>
      </c>
    </row>
    <row r="198" spans="1:7" s="86" customFormat="1" ht="15">
      <c r="A198" s="60"/>
      <c r="B198" s="111">
        <v>3749</v>
      </c>
      <c r="C198" s="60" t="s">
        <v>302</v>
      </c>
      <c r="D198" s="14">
        <v>50</v>
      </c>
      <c r="E198" s="14">
        <v>50</v>
      </c>
      <c r="F198" s="14">
        <v>1.9</v>
      </c>
      <c r="G198" s="249">
        <f t="shared" si="4"/>
        <v>3.8</v>
      </c>
    </row>
    <row r="199" spans="1:7" s="86" customFormat="1" ht="15" hidden="1">
      <c r="A199" s="60"/>
      <c r="B199" s="111">
        <v>3749</v>
      </c>
      <c r="C199" s="60" t="s">
        <v>303</v>
      </c>
      <c r="D199" s="14">
        <v>0</v>
      </c>
      <c r="E199" s="14">
        <v>0</v>
      </c>
      <c r="F199" s="14"/>
      <c r="G199" s="249" t="e">
        <f t="shared" si="4"/>
        <v>#DIV/0!</v>
      </c>
    </row>
    <row r="200" spans="1:7" s="86" customFormat="1" ht="15">
      <c r="A200" s="60"/>
      <c r="B200" s="111">
        <v>6171</v>
      </c>
      <c r="C200" s="60" t="s">
        <v>461</v>
      </c>
      <c r="D200" s="14">
        <v>0</v>
      </c>
      <c r="E200" s="14">
        <v>4.5</v>
      </c>
      <c r="F200" s="14">
        <v>4</v>
      </c>
      <c r="G200" s="249">
        <f t="shared" si="4"/>
        <v>88.88888888888889</v>
      </c>
    </row>
    <row r="201" spans="1:7" s="86" customFormat="1" ht="15.75" thickBot="1">
      <c r="A201" s="113"/>
      <c r="B201" s="154"/>
      <c r="C201" s="113"/>
      <c r="D201" s="144"/>
      <c r="E201" s="144"/>
      <c r="F201" s="144"/>
      <c r="G201" s="259"/>
    </row>
    <row r="202" spans="1:7" s="86" customFormat="1" ht="18.75" customHeight="1" thickBot="1" thickTop="1">
      <c r="A202" s="117"/>
      <c r="B202" s="155"/>
      <c r="C202" s="156" t="s">
        <v>304</v>
      </c>
      <c r="D202" s="120">
        <f>SUM(D188:D201)</f>
        <v>657</v>
      </c>
      <c r="E202" s="120">
        <f>SUM(E188:E201)</f>
        <v>657</v>
      </c>
      <c r="F202" s="120">
        <f>SUM(F188:F201)</f>
        <v>145.20000000000002</v>
      </c>
      <c r="G202" s="251">
        <f>(F202/E202)*100</f>
        <v>22.100456621004568</v>
      </c>
    </row>
    <row r="203" spans="1:7" s="86" customFormat="1" ht="12.75" customHeight="1">
      <c r="A203" s="85"/>
      <c r="B203" s="88"/>
      <c r="C203" s="121"/>
      <c r="D203" s="123"/>
      <c r="E203" s="123"/>
      <c r="F203" s="123"/>
      <c r="G203" s="252"/>
    </row>
    <row r="204" spans="1:7" s="86" customFormat="1" ht="12.75" customHeight="1" hidden="1">
      <c r="A204" s="85"/>
      <c r="B204" s="88"/>
      <c r="C204" s="121"/>
      <c r="D204" s="123"/>
      <c r="E204" s="123"/>
      <c r="F204" s="123"/>
      <c r="G204" s="252"/>
    </row>
    <row r="205" spans="1:7" s="86" customFormat="1" ht="12.75" customHeight="1" hidden="1">
      <c r="A205" s="85"/>
      <c r="B205" s="88"/>
      <c r="C205" s="121"/>
      <c r="D205" s="123"/>
      <c r="E205" s="123"/>
      <c r="F205" s="123"/>
      <c r="G205" s="252"/>
    </row>
    <row r="206" spans="1:7" s="86" customFormat="1" ht="12.75" customHeight="1" hidden="1">
      <c r="A206" s="85"/>
      <c r="B206" s="88"/>
      <c r="C206" s="121"/>
      <c r="D206" s="123"/>
      <c r="E206" s="123"/>
      <c r="F206" s="123"/>
      <c r="G206" s="252"/>
    </row>
    <row r="207" spans="2:7" s="86" customFormat="1" ht="12.75" customHeight="1" hidden="1">
      <c r="B207" s="124"/>
      <c r="G207" s="239"/>
    </row>
    <row r="208" spans="2:7" s="86" customFormat="1" ht="12.75" customHeight="1">
      <c r="B208" s="124"/>
      <c r="G208" s="239"/>
    </row>
    <row r="209" spans="2:7" s="86" customFormat="1" ht="12.75" customHeight="1" thickBot="1">
      <c r="B209" s="124"/>
      <c r="G209" s="239"/>
    </row>
    <row r="210" spans="1:7" s="86" customFormat="1" ht="15.75">
      <c r="A210" s="240" t="s">
        <v>1</v>
      </c>
      <c r="B210" s="241" t="s">
        <v>2</v>
      </c>
      <c r="C210" s="240" t="s">
        <v>4</v>
      </c>
      <c r="D210" s="240" t="s">
        <v>5</v>
      </c>
      <c r="E210" s="240" t="s">
        <v>5</v>
      </c>
      <c r="F210" s="213" t="s">
        <v>6</v>
      </c>
      <c r="G210" s="253" t="s">
        <v>214</v>
      </c>
    </row>
    <row r="211" spans="1:7" s="86" customFormat="1" ht="15.75" customHeight="1" thickBot="1">
      <c r="A211" s="242"/>
      <c r="B211" s="243"/>
      <c r="C211" s="244"/>
      <c r="D211" s="245" t="s">
        <v>8</v>
      </c>
      <c r="E211" s="245" t="s">
        <v>9</v>
      </c>
      <c r="F211" s="217" t="s">
        <v>417</v>
      </c>
      <c r="G211" s="254" t="s">
        <v>215</v>
      </c>
    </row>
    <row r="212" spans="1:7" s="86" customFormat="1" ht="16.5" thickTop="1">
      <c r="A212" s="106">
        <v>80</v>
      </c>
      <c r="B212" s="106"/>
      <c r="C212" s="65" t="s">
        <v>111</v>
      </c>
      <c r="D212" s="46"/>
      <c r="E212" s="46"/>
      <c r="F212" s="46"/>
      <c r="G212" s="255"/>
    </row>
    <row r="213" spans="1:7" s="86" customFormat="1" ht="15.75">
      <c r="A213" s="109"/>
      <c r="B213" s="142"/>
      <c r="C213" s="109"/>
      <c r="D213" s="59"/>
      <c r="E213" s="59"/>
      <c r="F213" s="59"/>
      <c r="G213" s="249"/>
    </row>
    <row r="214" spans="1:7" s="86" customFormat="1" ht="15">
      <c r="A214" s="60"/>
      <c r="B214" s="143">
        <v>2219</v>
      </c>
      <c r="C214" s="60" t="s">
        <v>305</v>
      </c>
      <c r="D214" s="62">
        <v>3370</v>
      </c>
      <c r="E214" s="14">
        <v>3370</v>
      </c>
      <c r="F214" s="14">
        <v>839.3</v>
      </c>
      <c r="G214" s="249">
        <f>(F214/E214)*100</f>
        <v>24.905044510385753</v>
      </c>
    </row>
    <row r="215" spans="1:82" s="85" customFormat="1" ht="15">
      <c r="A215" s="60"/>
      <c r="B215" s="143">
        <v>2221</v>
      </c>
      <c r="C215" s="60" t="s">
        <v>396</v>
      </c>
      <c r="D215" s="62">
        <v>17086</v>
      </c>
      <c r="E215" s="14">
        <v>17086</v>
      </c>
      <c r="F215" s="14">
        <v>3942.2</v>
      </c>
      <c r="G215" s="249">
        <f>(F215/E215)*100</f>
        <v>23.072691092122206</v>
      </c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  <c r="CB215" s="86"/>
      <c r="CC215" s="86"/>
      <c r="CD215" s="86"/>
    </row>
    <row r="216" spans="1:82" s="85" customFormat="1" ht="15">
      <c r="A216" s="60"/>
      <c r="B216" s="143">
        <v>2232</v>
      </c>
      <c r="C216" s="60" t="s">
        <v>306</v>
      </c>
      <c r="D216" s="14">
        <v>260</v>
      </c>
      <c r="E216" s="14">
        <v>260</v>
      </c>
      <c r="F216" s="14">
        <v>0</v>
      </c>
      <c r="G216" s="249">
        <f>(F216/E216)*100</f>
        <v>0</v>
      </c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/>
      <c r="CA216" s="86"/>
      <c r="CB216" s="86"/>
      <c r="CC216" s="86"/>
      <c r="CD216" s="86"/>
    </row>
    <row r="217" spans="1:82" s="85" customFormat="1" ht="15">
      <c r="A217" s="152"/>
      <c r="B217" s="145">
        <v>6171</v>
      </c>
      <c r="C217" s="152" t="s">
        <v>307</v>
      </c>
      <c r="D217" s="59">
        <v>0</v>
      </c>
      <c r="E217" s="59">
        <v>0</v>
      </c>
      <c r="F217" s="59">
        <v>25.5</v>
      </c>
      <c r="G217" s="249" t="e">
        <f>(F217/E217)*100</f>
        <v>#DIV/0!</v>
      </c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/>
      <c r="CA217" s="86"/>
      <c r="CB217" s="86"/>
      <c r="CC217" s="86"/>
      <c r="CD217" s="86"/>
    </row>
    <row r="218" spans="1:82" s="85" customFormat="1" ht="15.75" thickBot="1">
      <c r="A218" s="148"/>
      <c r="B218" s="147"/>
      <c r="C218" s="148"/>
      <c r="D218" s="116"/>
      <c r="E218" s="116"/>
      <c r="F218" s="116"/>
      <c r="G218" s="250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/>
      <c r="CA218" s="86"/>
      <c r="CB218" s="86"/>
      <c r="CC218" s="86"/>
      <c r="CD218" s="86"/>
    </row>
    <row r="219" spans="1:82" s="85" customFormat="1" ht="18.75" customHeight="1" thickBot="1" thickTop="1">
      <c r="A219" s="117"/>
      <c r="B219" s="157"/>
      <c r="C219" s="156" t="s">
        <v>308</v>
      </c>
      <c r="D219" s="120">
        <f>SUM(D214:D217)</f>
        <v>20716</v>
      </c>
      <c r="E219" s="120">
        <f>SUM(E214:E217)</f>
        <v>20716</v>
      </c>
      <c r="F219" s="120">
        <f>SUM(F214:F217)</f>
        <v>4807</v>
      </c>
      <c r="G219" s="251">
        <f>(F219/E219)*100</f>
        <v>23.204286541803437</v>
      </c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  <c r="CB219" s="86"/>
      <c r="CC219" s="86"/>
      <c r="CD219" s="86"/>
    </row>
    <row r="220" spans="2:82" s="85" customFormat="1" ht="15.75" customHeight="1">
      <c r="B220" s="88"/>
      <c r="C220" s="121"/>
      <c r="D220" s="123"/>
      <c r="E220" s="123"/>
      <c r="F220" s="123"/>
      <c r="G220" s="252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/>
      <c r="CA220" s="86"/>
      <c r="CB220" s="86"/>
      <c r="CC220" s="86"/>
      <c r="CD220" s="86"/>
    </row>
    <row r="221" spans="2:82" s="85" customFormat="1" ht="12.75" customHeight="1" hidden="1">
      <c r="B221" s="88"/>
      <c r="C221" s="121"/>
      <c r="D221" s="123"/>
      <c r="E221" s="123"/>
      <c r="F221" s="123"/>
      <c r="G221" s="252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/>
      <c r="CA221" s="86"/>
      <c r="CB221" s="86"/>
      <c r="CC221" s="86"/>
      <c r="CD221" s="86"/>
    </row>
    <row r="222" spans="2:82" s="85" customFormat="1" ht="12.75" customHeight="1" hidden="1">
      <c r="B222" s="88"/>
      <c r="C222" s="121"/>
      <c r="D222" s="123"/>
      <c r="E222" s="123"/>
      <c r="F222" s="123"/>
      <c r="G222" s="252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/>
      <c r="CA222" s="86"/>
      <c r="CB222" s="86"/>
      <c r="CC222" s="86"/>
      <c r="CD222" s="86"/>
    </row>
    <row r="223" spans="2:82" s="85" customFormat="1" ht="12.75" customHeight="1" hidden="1">
      <c r="B223" s="88"/>
      <c r="C223" s="121"/>
      <c r="D223" s="123"/>
      <c r="E223" s="123"/>
      <c r="F223" s="123"/>
      <c r="G223" s="252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/>
      <c r="CA223" s="86"/>
      <c r="CB223" s="86"/>
      <c r="CC223" s="86"/>
      <c r="CD223" s="86"/>
    </row>
    <row r="224" spans="2:82" s="85" customFormat="1" ht="12.75" customHeight="1" hidden="1">
      <c r="B224" s="88"/>
      <c r="C224" s="121"/>
      <c r="D224" s="123"/>
      <c r="E224" s="123"/>
      <c r="F224" s="123"/>
      <c r="G224" s="252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  <c r="CB224" s="86"/>
      <c r="CC224" s="86"/>
      <c r="CD224" s="86"/>
    </row>
    <row r="225" spans="2:82" s="85" customFormat="1" ht="12.75" customHeight="1" hidden="1">
      <c r="B225" s="88"/>
      <c r="C225" s="121"/>
      <c r="D225" s="123"/>
      <c r="E225" s="123"/>
      <c r="F225" s="123"/>
      <c r="G225" s="252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  <c r="CB225" s="86"/>
      <c r="CC225" s="86"/>
      <c r="CD225" s="86"/>
    </row>
    <row r="226" spans="2:82" s="85" customFormat="1" ht="12.75" customHeight="1" hidden="1">
      <c r="B226" s="88"/>
      <c r="C226" s="121"/>
      <c r="D226" s="123"/>
      <c r="E226" s="123"/>
      <c r="F226" s="123"/>
      <c r="G226" s="252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</row>
    <row r="227" spans="2:82" s="85" customFormat="1" ht="12.75" customHeight="1" hidden="1">
      <c r="B227" s="88"/>
      <c r="C227" s="121"/>
      <c r="D227" s="123"/>
      <c r="E227" s="123"/>
      <c r="F227" s="123"/>
      <c r="G227" s="252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</row>
    <row r="228" spans="2:82" s="85" customFormat="1" ht="15.75" customHeight="1">
      <c r="B228" s="88"/>
      <c r="C228" s="121"/>
      <c r="D228" s="123"/>
      <c r="E228" s="96"/>
      <c r="F228" s="96"/>
      <c r="G228" s="257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  <c r="CB228" s="86"/>
      <c r="CC228" s="86"/>
      <c r="CD228" s="86"/>
    </row>
    <row r="229" spans="2:82" s="85" customFormat="1" ht="15.75" customHeight="1">
      <c r="B229" s="88"/>
      <c r="C229" s="121"/>
      <c r="D229" s="123"/>
      <c r="E229" s="123"/>
      <c r="F229" s="123"/>
      <c r="G229" s="252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6"/>
      <c r="BZ229" s="86"/>
      <c r="CA229" s="86"/>
      <c r="CB229" s="86"/>
      <c r="CC229" s="86"/>
      <c r="CD229" s="86"/>
    </row>
    <row r="230" spans="2:82" s="85" customFormat="1" ht="15.75" customHeight="1" thickBot="1">
      <c r="B230" s="88"/>
      <c r="C230" s="121"/>
      <c r="D230" s="123"/>
      <c r="E230" s="102"/>
      <c r="F230" s="102"/>
      <c r="G230" s="258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  <c r="BZ230" s="86"/>
      <c r="CA230" s="86"/>
      <c r="CB230" s="86"/>
      <c r="CC230" s="86"/>
      <c r="CD230" s="86"/>
    </row>
    <row r="231" spans="1:82" s="85" customFormat="1" ht="15.75" customHeight="1">
      <c r="A231" s="240" t="s">
        <v>1</v>
      </c>
      <c r="B231" s="241" t="s">
        <v>2</v>
      </c>
      <c r="C231" s="240" t="s">
        <v>4</v>
      </c>
      <c r="D231" s="240" t="s">
        <v>5</v>
      </c>
      <c r="E231" s="240" t="s">
        <v>5</v>
      </c>
      <c r="F231" s="213" t="s">
        <v>6</v>
      </c>
      <c r="G231" s="253" t="s">
        <v>214</v>
      </c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  <c r="CB231" s="86"/>
      <c r="CC231" s="86"/>
      <c r="CD231" s="86"/>
    </row>
    <row r="232" spans="1:7" s="86" customFormat="1" ht="15.75" customHeight="1" thickBot="1">
      <c r="A232" s="242"/>
      <c r="B232" s="243"/>
      <c r="C232" s="244"/>
      <c r="D232" s="245" t="s">
        <v>8</v>
      </c>
      <c r="E232" s="245" t="s">
        <v>9</v>
      </c>
      <c r="F232" s="217" t="s">
        <v>417</v>
      </c>
      <c r="G232" s="254" t="s">
        <v>215</v>
      </c>
    </row>
    <row r="233" spans="1:7" s="86" customFormat="1" ht="16.5" thickTop="1">
      <c r="A233" s="106">
        <v>90</v>
      </c>
      <c r="B233" s="106"/>
      <c r="C233" s="65" t="s">
        <v>120</v>
      </c>
      <c r="D233" s="46"/>
      <c r="E233" s="46"/>
      <c r="F233" s="46"/>
      <c r="G233" s="255"/>
    </row>
    <row r="234" spans="1:7" s="86" customFormat="1" ht="15.75">
      <c r="A234" s="109"/>
      <c r="B234" s="142"/>
      <c r="C234" s="109"/>
      <c r="D234" s="59"/>
      <c r="E234" s="59"/>
      <c r="F234" s="59"/>
      <c r="G234" s="249"/>
    </row>
    <row r="235" spans="1:7" s="86" customFormat="1" ht="15">
      <c r="A235" s="60"/>
      <c r="B235" s="143">
        <v>5311</v>
      </c>
      <c r="C235" s="60" t="s">
        <v>309</v>
      </c>
      <c r="D235" s="59">
        <v>18862</v>
      </c>
      <c r="E235" s="59">
        <v>18862</v>
      </c>
      <c r="F235" s="59">
        <v>4038</v>
      </c>
      <c r="G235" s="249">
        <f>(F235/E235)*100</f>
        <v>21.40812215035521</v>
      </c>
    </row>
    <row r="236" spans="1:7" s="86" customFormat="1" ht="16.5" thickBot="1">
      <c r="A236" s="146"/>
      <c r="B236" s="146"/>
      <c r="C236" s="158"/>
      <c r="D236" s="159"/>
      <c r="E236" s="159"/>
      <c r="F236" s="159"/>
      <c r="G236" s="260"/>
    </row>
    <row r="237" spans="1:7" s="86" customFormat="1" ht="18.75" customHeight="1" thickBot="1" thickTop="1">
      <c r="A237" s="117"/>
      <c r="B237" s="157"/>
      <c r="C237" s="156" t="s">
        <v>310</v>
      </c>
      <c r="D237" s="120">
        <f>SUM(D233:D236)</f>
        <v>18862</v>
      </c>
      <c r="E237" s="120">
        <f>SUM(E233:E236)</f>
        <v>18862</v>
      </c>
      <c r="F237" s="120">
        <f>SUM(F233:F236)</f>
        <v>4038</v>
      </c>
      <c r="G237" s="251">
        <f>(F237/E237)*100</f>
        <v>21.40812215035521</v>
      </c>
    </row>
    <row r="238" spans="1:7" s="86" customFormat="1" ht="15.75" customHeight="1">
      <c r="A238" s="85"/>
      <c r="B238" s="88"/>
      <c r="C238" s="121"/>
      <c r="D238" s="123"/>
      <c r="E238" s="123"/>
      <c r="F238" s="123"/>
      <c r="G238" s="252"/>
    </row>
    <row r="239" spans="1:7" s="86" customFormat="1" ht="15.75" customHeight="1" thickBot="1">
      <c r="A239" s="85"/>
      <c r="B239" s="88"/>
      <c r="C239" s="121"/>
      <c r="D239" s="123"/>
      <c r="E239" s="123"/>
      <c r="F239" s="123"/>
      <c r="G239" s="252"/>
    </row>
    <row r="240" spans="1:82" s="85" customFormat="1" ht="15.75" customHeight="1">
      <c r="A240" s="240" t="s">
        <v>1</v>
      </c>
      <c r="B240" s="241" t="s">
        <v>2</v>
      </c>
      <c r="C240" s="240" t="s">
        <v>4</v>
      </c>
      <c r="D240" s="240" t="s">
        <v>5</v>
      </c>
      <c r="E240" s="240" t="s">
        <v>5</v>
      </c>
      <c r="F240" s="213" t="s">
        <v>6</v>
      </c>
      <c r="G240" s="253" t="s">
        <v>214</v>
      </c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</row>
    <row r="241" spans="1:7" s="86" customFormat="1" ht="15.75" customHeight="1" thickBot="1">
      <c r="A241" s="242"/>
      <c r="B241" s="243"/>
      <c r="C241" s="244"/>
      <c r="D241" s="245" t="s">
        <v>8</v>
      </c>
      <c r="E241" s="245" t="s">
        <v>9</v>
      </c>
      <c r="F241" s="217" t="s">
        <v>417</v>
      </c>
      <c r="G241" s="254" t="s">
        <v>215</v>
      </c>
    </row>
    <row r="242" spans="1:7" s="86" customFormat="1" ht="16.5" thickTop="1">
      <c r="A242" s="106">
        <v>100</v>
      </c>
      <c r="B242" s="106"/>
      <c r="C242" s="109" t="s">
        <v>311</v>
      </c>
      <c r="D242" s="46"/>
      <c r="E242" s="46"/>
      <c r="F242" s="46"/>
      <c r="G242" s="255"/>
    </row>
    <row r="243" spans="1:7" s="86" customFormat="1" ht="15.75">
      <c r="A243" s="109"/>
      <c r="B243" s="142"/>
      <c r="C243" s="109"/>
      <c r="D243" s="59"/>
      <c r="E243" s="59"/>
      <c r="F243" s="59"/>
      <c r="G243" s="249"/>
    </row>
    <row r="244" spans="1:7" s="86" customFormat="1" ht="15.75">
      <c r="A244" s="109"/>
      <c r="B244" s="142"/>
      <c r="C244" s="109"/>
      <c r="D244" s="59"/>
      <c r="E244" s="59"/>
      <c r="F244" s="59"/>
      <c r="G244" s="249"/>
    </row>
    <row r="245" spans="1:7" s="86" customFormat="1" ht="15.75">
      <c r="A245" s="142"/>
      <c r="B245" s="247">
        <v>2169</v>
      </c>
      <c r="C245" s="13" t="s">
        <v>312</v>
      </c>
      <c r="D245" s="14">
        <v>300</v>
      </c>
      <c r="E245" s="14">
        <v>300</v>
      </c>
      <c r="F245" s="14">
        <v>14.5</v>
      </c>
      <c r="G245" s="249">
        <f>(F245/E245)*100</f>
        <v>4.833333333333333</v>
      </c>
    </row>
    <row r="246" spans="1:7" s="86" customFormat="1" ht="16.5" thickBot="1">
      <c r="A246" s="146"/>
      <c r="B246" s="248"/>
      <c r="C246" s="67"/>
      <c r="D246" s="68"/>
      <c r="E246" s="68"/>
      <c r="F246" s="68"/>
      <c r="G246" s="249"/>
    </row>
    <row r="247" spans="1:7" s="86" customFormat="1" ht="18.75" customHeight="1" thickBot="1" thickTop="1">
      <c r="A247" s="117"/>
      <c r="B247" s="157"/>
      <c r="C247" s="156" t="s">
        <v>313</v>
      </c>
      <c r="D247" s="120">
        <f>SUM(D242:D246)</f>
        <v>300</v>
      </c>
      <c r="E247" s="120">
        <f>SUM(E242:E246)</f>
        <v>300</v>
      </c>
      <c r="F247" s="120">
        <f>SUM(F242:F246)</f>
        <v>14.5</v>
      </c>
      <c r="G247" s="251">
        <f>(F247/E247)*100</f>
        <v>4.833333333333333</v>
      </c>
    </row>
    <row r="248" spans="1:7" s="86" customFormat="1" ht="15.75" customHeight="1">
      <c r="A248" s="85"/>
      <c r="B248" s="88"/>
      <c r="C248" s="121"/>
      <c r="D248" s="123"/>
      <c r="E248" s="123"/>
      <c r="F248" s="123"/>
      <c r="G248" s="252"/>
    </row>
    <row r="249" spans="1:7" s="86" customFormat="1" ht="15.75" customHeight="1">
      <c r="A249" s="85"/>
      <c r="B249" s="88"/>
      <c r="C249" s="121"/>
      <c r="D249" s="123"/>
      <c r="E249" s="123"/>
      <c r="F249" s="123"/>
      <c r="G249" s="252"/>
    </row>
    <row r="250" spans="2:7" s="86" customFormat="1" ht="15.75" customHeight="1" thickBot="1">
      <c r="B250" s="124"/>
      <c r="G250" s="239"/>
    </row>
    <row r="251" spans="1:7" s="86" customFormat="1" ht="15.75">
      <c r="A251" s="240" t="s">
        <v>1</v>
      </c>
      <c r="B251" s="241" t="s">
        <v>2</v>
      </c>
      <c r="C251" s="240" t="s">
        <v>4</v>
      </c>
      <c r="D251" s="240" t="s">
        <v>5</v>
      </c>
      <c r="E251" s="240" t="s">
        <v>5</v>
      </c>
      <c r="F251" s="213" t="s">
        <v>6</v>
      </c>
      <c r="G251" s="253" t="s">
        <v>214</v>
      </c>
    </row>
    <row r="252" spans="1:7" s="86" customFormat="1" ht="15.75" customHeight="1" thickBot="1">
      <c r="A252" s="242"/>
      <c r="B252" s="243"/>
      <c r="C252" s="244"/>
      <c r="D252" s="245" t="s">
        <v>8</v>
      </c>
      <c r="E252" s="245" t="s">
        <v>9</v>
      </c>
      <c r="F252" s="217" t="s">
        <v>417</v>
      </c>
      <c r="G252" s="254" t="s">
        <v>215</v>
      </c>
    </row>
    <row r="253" spans="1:7" s="86" customFormat="1" ht="16.5" thickTop="1">
      <c r="A253" s="106">
        <v>110</v>
      </c>
      <c r="B253" s="106"/>
      <c r="C253" s="65" t="s">
        <v>130</v>
      </c>
      <c r="D253" s="46"/>
      <c r="E253" s="46"/>
      <c r="F253" s="46"/>
      <c r="G253" s="255"/>
    </row>
    <row r="254" spans="1:7" s="86" customFormat="1" ht="15" customHeight="1">
      <c r="A254" s="109"/>
      <c r="B254" s="142"/>
      <c r="C254" s="109"/>
      <c r="D254" s="59"/>
      <c r="E254" s="59"/>
      <c r="F254" s="59"/>
      <c r="G254" s="249"/>
    </row>
    <row r="255" spans="1:7" s="86" customFormat="1" ht="15" customHeight="1">
      <c r="A255" s="60"/>
      <c r="B255" s="143">
        <v>6171</v>
      </c>
      <c r="C255" s="60" t="s">
        <v>462</v>
      </c>
      <c r="D255" s="59">
        <v>0</v>
      </c>
      <c r="E255" s="59">
        <v>0</v>
      </c>
      <c r="F255" s="59">
        <v>5</v>
      </c>
      <c r="G255" s="249" t="e">
        <f aca="true" t="shared" si="5" ref="G255:G260">(F255/E255)*100</f>
        <v>#DIV/0!</v>
      </c>
    </row>
    <row r="256" spans="1:7" s="86" customFormat="1" ht="15">
      <c r="A256" s="60"/>
      <c r="B256" s="143">
        <v>6310</v>
      </c>
      <c r="C256" s="60" t="s">
        <v>314</v>
      </c>
      <c r="D256" s="59">
        <v>1910</v>
      </c>
      <c r="E256" s="59">
        <v>1910</v>
      </c>
      <c r="F256" s="59">
        <v>371.4</v>
      </c>
      <c r="G256" s="249">
        <f t="shared" si="5"/>
        <v>19.44502617801047</v>
      </c>
    </row>
    <row r="257" spans="1:7" s="86" customFormat="1" ht="15">
      <c r="A257" s="60"/>
      <c r="B257" s="143">
        <v>6399</v>
      </c>
      <c r="C257" s="60" t="s">
        <v>315</v>
      </c>
      <c r="D257" s="59">
        <v>13411</v>
      </c>
      <c r="E257" s="59">
        <v>13411</v>
      </c>
      <c r="F257" s="59">
        <v>10200.6</v>
      </c>
      <c r="G257" s="249">
        <f t="shared" si="5"/>
        <v>76.06144209976885</v>
      </c>
    </row>
    <row r="258" spans="1:7" s="86" customFormat="1" ht="15">
      <c r="A258" s="60"/>
      <c r="B258" s="143">
        <v>6402</v>
      </c>
      <c r="C258" s="60" t="s">
        <v>316</v>
      </c>
      <c r="D258" s="59">
        <v>0</v>
      </c>
      <c r="E258" s="59">
        <v>981.2</v>
      </c>
      <c r="F258" s="59">
        <v>981.1</v>
      </c>
      <c r="G258" s="249">
        <f t="shared" si="5"/>
        <v>99.98980839788014</v>
      </c>
    </row>
    <row r="259" spans="1:7" s="86" customFormat="1" ht="15">
      <c r="A259" s="60"/>
      <c r="B259" s="143">
        <v>6409</v>
      </c>
      <c r="C259" s="60" t="s">
        <v>317</v>
      </c>
      <c r="D259" s="59">
        <v>0</v>
      </c>
      <c r="E259" s="59">
        <v>0</v>
      </c>
      <c r="F259" s="59">
        <v>6.8</v>
      </c>
      <c r="G259" s="249" t="e">
        <f t="shared" si="5"/>
        <v>#DIV/0!</v>
      </c>
    </row>
    <row r="260" spans="1:7" s="91" customFormat="1" ht="20.25" customHeight="1">
      <c r="A260" s="65"/>
      <c r="B260" s="106">
        <v>6409</v>
      </c>
      <c r="C260" s="65" t="s">
        <v>318</v>
      </c>
      <c r="D260" s="160">
        <v>0</v>
      </c>
      <c r="E260" s="160">
        <v>0</v>
      </c>
      <c r="F260" s="127">
        <v>0</v>
      </c>
      <c r="G260" s="249" t="e">
        <f t="shared" si="5"/>
        <v>#DIV/0!</v>
      </c>
    </row>
    <row r="261" spans="1:7" s="86" customFormat="1" ht="15.75" thickBot="1">
      <c r="A261" s="148"/>
      <c r="B261" s="147"/>
      <c r="C261" s="148"/>
      <c r="D261" s="161"/>
      <c r="E261" s="161"/>
      <c r="F261" s="161"/>
      <c r="G261" s="261"/>
    </row>
    <row r="262" spans="1:7" s="86" customFormat="1" ht="18.75" customHeight="1" thickBot="1" thickTop="1">
      <c r="A262" s="117"/>
      <c r="B262" s="157"/>
      <c r="C262" s="156" t="s">
        <v>319</v>
      </c>
      <c r="D262" s="162">
        <f>SUM(D254:D260)</f>
        <v>15321</v>
      </c>
      <c r="E262" s="162">
        <f>SUM(E254:E260)</f>
        <v>16302.2</v>
      </c>
      <c r="F262" s="162">
        <f>SUM(F254:F260)</f>
        <v>11564.9</v>
      </c>
      <c r="G262" s="251">
        <f>(F262/E262)*100</f>
        <v>70.94073192575235</v>
      </c>
    </row>
    <row r="263" spans="1:7" s="86" customFormat="1" ht="18.75" customHeight="1">
      <c r="A263" s="85"/>
      <c r="B263" s="88"/>
      <c r="C263" s="121"/>
      <c r="D263" s="123"/>
      <c r="E263" s="123"/>
      <c r="F263" s="123"/>
      <c r="G263" s="252"/>
    </row>
    <row r="264" spans="1:7" s="86" customFormat="1" ht="13.5" customHeight="1" hidden="1">
      <c r="A264" s="85"/>
      <c r="B264" s="88"/>
      <c r="C264" s="121"/>
      <c r="D264" s="123"/>
      <c r="E264" s="123"/>
      <c r="F264" s="123"/>
      <c r="G264" s="252"/>
    </row>
    <row r="265" spans="1:7" s="86" customFormat="1" ht="13.5" customHeight="1" hidden="1">
      <c r="A265" s="85"/>
      <c r="B265" s="88"/>
      <c r="C265" s="121"/>
      <c r="D265" s="123"/>
      <c r="E265" s="123"/>
      <c r="F265" s="123"/>
      <c r="G265" s="252"/>
    </row>
    <row r="266" spans="1:7" s="86" customFormat="1" ht="13.5" customHeight="1" hidden="1">
      <c r="A266" s="85"/>
      <c r="B266" s="88"/>
      <c r="C266" s="121"/>
      <c r="D266" s="123"/>
      <c r="E266" s="123"/>
      <c r="F266" s="123"/>
      <c r="G266" s="252"/>
    </row>
    <row r="267" spans="1:7" s="86" customFormat="1" ht="13.5" customHeight="1" hidden="1">
      <c r="A267" s="85"/>
      <c r="B267" s="88"/>
      <c r="C267" s="121"/>
      <c r="D267" s="123"/>
      <c r="E267" s="123"/>
      <c r="F267" s="123"/>
      <c r="G267" s="252"/>
    </row>
    <row r="268" spans="1:7" s="86" customFormat="1" ht="13.5" customHeight="1" hidden="1">
      <c r="A268" s="85"/>
      <c r="B268" s="88"/>
      <c r="C268" s="121"/>
      <c r="D268" s="123"/>
      <c r="E268" s="123"/>
      <c r="F268" s="123"/>
      <c r="G268" s="252"/>
    </row>
    <row r="269" spans="1:7" s="86" customFormat="1" ht="16.5" customHeight="1">
      <c r="A269" s="85"/>
      <c r="B269" s="88"/>
      <c r="C269" s="121"/>
      <c r="D269" s="123"/>
      <c r="E269" s="123"/>
      <c r="F269" s="123"/>
      <c r="G269" s="252"/>
    </row>
    <row r="270" spans="1:7" s="86" customFormat="1" ht="15.75" customHeight="1" thickBot="1">
      <c r="A270" s="85"/>
      <c r="B270" s="88"/>
      <c r="C270" s="121"/>
      <c r="D270" s="123"/>
      <c r="E270" s="123"/>
      <c r="F270" s="123"/>
      <c r="G270" s="252"/>
    </row>
    <row r="271" spans="1:7" s="86" customFormat="1" ht="15.75">
      <c r="A271" s="240" t="s">
        <v>1</v>
      </c>
      <c r="B271" s="241" t="s">
        <v>2</v>
      </c>
      <c r="C271" s="240" t="s">
        <v>4</v>
      </c>
      <c r="D271" s="240" t="s">
        <v>5</v>
      </c>
      <c r="E271" s="240" t="s">
        <v>5</v>
      </c>
      <c r="F271" s="213" t="s">
        <v>6</v>
      </c>
      <c r="G271" s="253" t="s">
        <v>214</v>
      </c>
    </row>
    <row r="272" spans="1:7" s="86" customFormat="1" ht="15.75" customHeight="1" thickBot="1">
      <c r="A272" s="242"/>
      <c r="B272" s="243"/>
      <c r="C272" s="244"/>
      <c r="D272" s="245" t="s">
        <v>8</v>
      </c>
      <c r="E272" s="245" t="s">
        <v>9</v>
      </c>
      <c r="F272" s="217" t="s">
        <v>417</v>
      </c>
      <c r="G272" s="254" t="s">
        <v>215</v>
      </c>
    </row>
    <row r="273" spans="1:7" s="86" customFormat="1" ht="16.5" thickTop="1">
      <c r="A273" s="106">
        <v>120</v>
      </c>
      <c r="B273" s="106"/>
      <c r="C273" s="44" t="s">
        <v>320</v>
      </c>
      <c r="D273" s="46"/>
      <c r="E273" s="46"/>
      <c r="F273" s="46"/>
      <c r="G273" s="255"/>
    </row>
    <row r="274" spans="1:7" s="86" customFormat="1" ht="15" customHeight="1">
      <c r="A274" s="109"/>
      <c r="B274" s="142"/>
      <c r="C274" s="44"/>
      <c r="D274" s="59"/>
      <c r="E274" s="59"/>
      <c r="F274" s="59"/>
      <c r="G274" s="249"/>
    </row>
    <row r="275" spans="1:7" s="86" customFormat="1" ht="15" customHeight="1">
      <c r="A275" s="109"/>
      <c r="B275" s="142"/>
      <c r="C275" s="44"/>
      <c r="D275" s="144"/>
      <c r="E275" s="144"/>
      <c r="F275" s="144"/>
      <c r="G275" s="249"/>
    </row>
    <row r="276" spans="1:7" s="86" customFormat="1" ht="15.75">
      <c r="A276" s="109"/>
      <c r="B276" s="143">
        <v>2310</v>
      </c>
      <c r="C276" s="60" t="s">
        <v>321</v>
      </c>
      <c r="D276" s="144">
        <v>30</v>
      </c>
      <c r="E276" s="144">
        <v>30</v>
      </c>
      <c r="F276" s="144">
        <v>0</v>
      </c>
      <c r="G276" s="249">
        <f aca="true" t="shared" si="6" ref="G276:G285">(F276/E276)*100</f>
        <v>0</v>
      </c>
    </row>
    <row r="277" spans="1:7" s="86" customFormat="1" ht="15.75" customHeight="1" hidden="1">
      <c r="A277" s="109"/>
      <c r="B277" s="143">
        <v>2321</v>
      </c>
      <c r="C277" s="60" t="s">
        <v>322</v>
      </c>
      <c r="D277" s="144">
        <v>0</v>
      </c>
      <c r="E277" s="144"/>
      <c r="F277" s="144"/>
      <c r="G277" s="249" t="e">
        <f t="shared" si="6"/>
        <v>#DIV/0!</v>
      </c>
    </row>
    <row r="278" spans="1:7" s="86" customFormat="1" ht="15">
      <c r="A278" s="60"/>
      <c r="B278" s="143">
        <v>3612</v>
      </c>
      <c r="C278" s="60" t="s">
        <v>323</v>
      </c>
      <c r="D278" s="59">
        <v>11384</v>
      </c>
      <c r="E278" s="59">
        <v>11345.5</v>
      </c>
      <c r="F278" s="59">
        <v>2277.7</v>
      </c>
      <c r="G278" s="249">
        <f t="shared" si="6"/>
        <v>20.075800978361464</v>
      </c>
    </row>
    <row r="279" spans="1:7" s="86" customFormat="1" ht="15">
      <c r="A279" s="60"/>
      <c r="B279" s="143">
        <v>3613</v>
      </c>
      <c r="C279" s="60" t="s">
        <v>324</v>
      </c>
      <c r="D279" s="59">
        <v>7086</v>
      </c>
      <c r="E279" s="59">
        <v>7086</v>
      </c>
      <c r="F279" s="59">
        <v>1351.1</v>
      </c>
      <c r="G279" s="249">
        <f t="shared" si="6"/>
        <v>19.06717471069715</v>
      </c>
    </row>
    <row r="280" spans="1:7" s="86" customFormat="1" ht="15">
      <c r="A280" s="60"/>
      <c r="B280" s="143">
        <v>3632</v>
      </c>
      <c r="C280" s="60" t="s">
        <v>325</v>
      </c>
      <c r="D280" s="59">
        <v>792</v>
      </c>
      <c r="E280" s="59">
        <v>792</v>
      </c>
      <c r="F280" s="59">
        <v>85.2</v>
      </c>
      <c r="G280" s="249">
        <f t="shared" si="6"/>
        <v>10.757575757575758</v>
      </c>
    </row>
    <row r="281" spans="1:7" s="86" customFormat="1" ht="15">
      <c r="A281" s="60"/>
      <c r="B281" s="143">
        <v>3634</v>
      </c>
      <c r="C281" s="60" t="s">
        <v>326</v>
      </c>
      <c r="D281" s="59">
        <v>800</v>
      </c>
      <c r="E281" s="59">
        <v>800</v>
      </c>
      <c r="F281" s="59">
        <v>0</v>
      </c>
      <c r="G281" s="249">
        <f t="shared" si="6"/>
        <v>0</v>
      </c>
    </row>
    <row r="282" spans="1:7" s="86" customFormat="1" ht="15">
      <c r="A282" s="60"/>
      <c r="B282" s="143">
        <v>3639</v>
      </c>
      <c r="C282" s="60" t="s">
        <v>327</v>
      </c>
      <c r="D282" s="59">
        <f>12685.2-12112</f>
        <v>573.2000000000007</v>
      </c>
      <c r="E282" s="59">
        <f>13283.7-12672</f>
        <v>611.7000000000007</v>
      </c>
      <c r="F282" s="59">
        <f>618.7-512.8</f>
        <v>105.90000000000009</v>
      </c>
      <c r="G282" s="249">
        <f t="shared" si="6"/>
        <v>17.312408043158406</v>
      </c>
    </row>
    <row r="283" spans="1:7" s="86" customFormat="1" ht="15" customHeight="1" hidden="1">
      <c r="A283" s="60"/>
      <c r="B283" s="143">
        <v>3639</v>
      </c>
      <c r="C283" s="60" t="s">
        <v>328</v>
      </c>
      <c r="D283" s="59">
        <v>0</v>
      </c>
      <c r="E283" s="59"/>
      <c r="F283" s="59"/>
      <c r="G283" s="249" t="e">
        <f t="shared" si="6"/>
        <v>#DIV/0!</v>
      </c>
    </row>
    <row r="284" spans="1:7" s="86" customFormat="1" ht="15">
      <c r="A284" s="60"/>
      <c r="B284" s="143">
        <v>3639</v>
      </c>
      <c r="C284" s="60" t="s">
        <v>329</v>
      </c>
      <c r="D284" s="59">
        <v>12112</v>
      </c>
      <c r="E284" s="59">
        <v>12672</v>
      </c>
      <c r="F284" s="59">
        <v>512.8</v>
      </c>
      <c r="G284" s="249">
        <f t="shared" si="6"/>
        <v>4.046717171717171</v>
      </c>
    </row>
    <row r="285" spans="1:7" s="86" customFormat="1" ht="15">
      <c r="A285" s="60"/>
      <c r="B285" s="143">
        <v>3729</v>
      </c>
      <c r="C285" s="60" t="s">
        <v>330</v>
      </c>
      <c r="D285" s="59">
        <v>1</v>
      </c>
      <c r="E285" s="59">
        <v>1</v>
      </c>
      <c r="F285" s="59">
        <v>0</v>
      </c>
      <c r="G285" s="249">
        <f t="shared" si="6"/>
        <v>0</v>
      </c>
    </row>
    <row r="286" spans="1:7" s="86" customFormat="1" ht="15" customHeight="1" thickBot="1">
      <c r="A286" s="146"/>
      <c r="B286" s="146"/>
      <c r="C286" s="158"/>
      <c r="D286" s="161"/>
      <c r="E286" s="161"/>
      <c r="F286" s="161"/>
      <c r="G286" s="261"/>
    </row>
    <row r="287" spans="1:7" s="86" customFormat="1" ht="18.75" customHeight="1" thickBot="1" thickTop="1">
      <c r="A287" s="138"/>
      <c r="B287" s="157"/>
      <c r="C287" s="156" t="s">
        <v>331</v>
      </c>
      <c r="D287" s="162">
        <f>SUM(D276:D285)</f>
        <v>32778.2</v>
      </c>
      <c r="E287" s="162">
        <f>SUM(E276:E285)</f>
        <v>33338.2</v>
      </c>
      <c r="F287" s="162">
        <f>SUM(F276:F285)</f>
        <v>4332.7</v>
      </c>
      <c r="G287" s="251">
        <f>(F287/E287)*100</f>
        <v>12.996202554427056</v>
      </c>
    </row>
    <row r="288" spans="1:7" s="86" customFormat="1" ht="15.75" customHeight="1">
      <c r="A288" s="85"/>
      <c r="B288" s="88"/>
      <c r="C288" s="121"/>
      <c r="D288" s="123"/>
      <c r="E288" s="123"/>
      <c r="F288" s="123"/>
      <c r="G288" s="252"/>
    </row>
    <row r="289" spans="1:7" s="86" customFormat="1" ht="15.75" customHeight="1">
      <c r="A289" s="85"/>
      <c r="B289" s="88"/>
      <c r="C289" s="121"/>
      <c r="D289" s="123"/>
      <c r="E289" s="123"/>
      <c r="F289" s="123"/>
      <c r="G289" s="252"/>
    </row>
    <row r="290" s="86" customFormat="1" ht="15.75" customHeight="1" thickBot="1">
      <c r="G290" s="239"/>
    </row>
    <row r="291" spans="1:7" s="86" customFormat="1" ht="15.75">
      <c r="A291" s="240" t="s">
        <v>1</v>
      </c>
      <c r="B291" s="241" t="s">
        <v>2</v>
      </c>
      <c r="C291" s="240" t="s">
        <v>4</v>
      </c>
      <c r="D291" s="240" t="s">
        <v>5</v>
      </c>
      <c r="E291" s="240" t="s">
        <v>5</v>
      </c>
      <c r="F291" s="213" t="s">
        <v>6</v>
      </c>
      <c r="G291" s="253" t="s">
        <v>214</v>
      </c>
    </row>
    <row r="292" spans="1:7" s="86" customFormat="1" ht="15.75" customHeight="1" thickBot="1">
      <c r="A292" s="242"/>
      <c r="B292" s="243"/>
      <c r="C292" s="244"/>
      <c r="D292" s="245" t="s">
        <v>8</v>
      </c>
      <c r="E292" s="245" t="s">
        <v>9</v>
      </c>
      <c r="F292" s="217" t="s">
        <v>417</v>
      </c>
      <c r="G292" s="254" t="s">
        <v>215</v>
      </c>
    </row>
    <row r="293" spans="1:7" s="86" customFormat="1" ht="38.25" customHeight="1" thickBot="1" thickTop="1">
      <c r="A293" s="156"/>
      <c r="B293" s="163"/>
      <c r="C293" s="164" t="s">
        <v>332</v>
      </c>
      <c r="D293" s="165">
        <f>SUM(D34,D116,D141,D172,D202,D219,D237,D247,D262,D287,)</f>
        <v>492538.5</v>
      </c>
      <c r="E293" s="165">
        <f>SUM(E34,E116,E141,E172,E202,E219,E237,E247,E262,E287)</f>
        <v>501979.7</v>
      </c>
      <c r="F293" s="165">
        <f>SUM(F34,F116,F141,F172,F202,F219,F237,F247,F262,F287,)</f>
        <v>96015.2</v>
      </c>
      <c r="G293" s="262">
        <f>(F293/E293)*100</f>
        <v>19.127307339320694</v>
      </c>
    </row>
    <row r="294" spans="1:7" ht="15">
      <c r="A294" s="23"/>
      <c r="B294" s="23"/>
      <c r="C294" s="23"/>
      <c r="D294" s="23"/>
      <c r="E294" s="23"/>
      <c r="F294" s="23"/>
      <c r="G294" s="23"/>
    </row>
    <row r="295" spans="1:7" ht="15" customHeight="1">
      <c r="A295" s="23"/>
      <c r="B295" s="23"/>
      <c r="C295" s="23"/>
      <c r="D295" s="23"/>
      <c r="E295" s="23"/>
      <c r="F295" s="23"/>
      <c r="G295" s="23"/>
    </row>
    <row r="296" spans="1:7" ht="15" customHeight="1">
      <c r="A296" s="23"/>
      <c r="B296" s="23"/>
      <c r="C296" s="23"/>
      <c r="D296" s="23"/>
      <c r="E296" s="23"/>
      <c r="F296" s="23"/>
      <c r="G296" s="23"/>
    </row>
    <row r="297" spans="1:7" ht="15" customHeight="1">
      <c r="A297" s="23"/>
      <c r="B297" s="23"/>
      <c r="C297" s="23"/>
      <c r="D297" s="23"/>
      <c r="E297" s="23"/>
      <c r="F297" s="23"/>
      <c r="G297" s="23"/>
    </row>
    <row r="298" spans="1:7" ht="15">
      <c r="A298" s="23"/>
      <c r="B298" s="23"/>
      <c r="C298" s="23"/>
      <c r="D298" s="23"/>
      <c r="E298" s="23"/>
      <c r="F298" s="23"/>
      <c r="G298" s="23"/>
    </row>
    <row r="299" spans="1:7" ht="15">
      <c r="A299" s="23"/>
      <c r="B299" s="23"/>
      <c r="C299" s="23"/>
      <c r="D299" s="23"/>
      <c r="E299" s="23"/>
      <c r="F299" s="23"/>
      <c r="G299" s="23"/>
    </row>
    <row r="300" spans="1:7" ht="15">
      <c r="A300" s="23"/>
      <c r="B300" s="23"/>
      <c r="C300" s="24"/>
      <c r="D300" s="23"/>
      <c r="E300" s="23"/>
      <c r="F300" s="23"/>
      <c r="G300" s="23"/>
    </row>
    <row r="301" spans="1:7" ht="15">
      <c r="A301" s="23"/>
      <c r="B301" s="23"/>
      <c r="C301" s="23"/>
      <c r="D301" s="23"/>
      <c r="E301" s="23"/>
      <c r="F301" s="23"/>
      <c r="G301" s="23"/>
    </row>
    <row r="302" spans="1:7" ht="15">
      <c r="A302" s="23"/>
      <c r="B302" s="23"/>
      <c r="C302" s="23"/>
      <c r="D302" s="23"/>
      <c r="E302" s="23"/>
      <c r="F302" s="23"/>
      <c r="G302" s="23"/>
    </row>
    <row r="303" spans="1:7" ht="15">
      <c r="A303" s="23"/>
      <c r="B303" s="23"/>
      <c r="C303" s="23"/>
      <c r="D303" s="23"/>
      <c r="E303" s="23"/>
      <c r="F303" s="23"/>
      <c r="G303" s="23"/>
    </row>
    <row r="304" spans="1:7" ht="15">
      <c r="A304" s="23"/>
      <c r="B304" s="23"/>
      <c r="C304" s="23"/>
      <c r="D304" s="23"/>
      <c r="E304" s="23"/>
      <c r="F304" s="23"/>
      <c r="G304" s="23"/>
    </row>
    <row r="305" spans="1:7" ht="15">
      <c r="A305" s="23"/>
      <c r="B305" s="23"/>
      <c r="C305" s="23"/>
      <c r="D305" s="23"/>
      <c r="E305" s="23"/>
      <c r="F305" s="23"/>
      <c r="G305" s="23"/>
    </row>
    <row r="306" spans="1:7" ht="15">
      <c r="A306" s="23"/>
      <c r="B306" s="23"/>
      <c r="C306" s="23"/>
      <c r="D306" s="23"/>
      <c r="E306" s="23"/>
      <c r="F306" s="23"/>
      <c r="G306" s="23"/>
    </row>
    <row r="307" spans="1:7" ht="15">
      <c r="A307" s="23"/>
      <c r="B307" s="23"/>
      <c r="C307" s="23"/>
      <c r="D307" s="23"/>
      <c r="E307" s="23"/>
      <c r="F307" s="23"/>
      <c r="G307" s="23"/>
    </row>
    <row r="308" spans="1:7" ht="15">
      <c r="A308" s="23"/>
      <c r="B308" s="23"/>
      <c r="C308" s="23"/>
      <c r="D308" s="23"/>
      <c r="E308" s="23"/>
      <c r="F308" s="23"/>
      <c r="G308" s="23"/>
    </row>
    <row r="309" spans="1:7" ht="15">
      <c r="A309" s="23"/>
      <c r="B309" s="23"/>
      <c r="C309" s="23"/>
      <c r="D309" s="23"/>
      <c r="E309" s="23"/>
      <c r="F309" s="23"/>
      <c r="G309" s="23"/>
    </row>
    <row r="310" spans="1:7" ht="15">
      <c r="A310" s="23"/>
      <c r="B310" s="23"/>
      <c r="C310" s="23"/>
      <c r="D310" s="23"/>
      <c r="E310" s="23"/>
      <c r="F310" s="23"/>
      <c r="G310" s="23"/>
    </row>
    <row r="311" spans="1:7" ht="15">
      <c r="A311" s="23"/>
      <c r="B311" s="23"/>
      <c r="C311" s="23"/>
      <c r="D311" s="23"/>
      <c r="E311" s="23"/>
      <c r="F311" s="23"/>
      <c r="G311" s="23"/>
    </row>
    <row r="312" spans="1:7" ht="15">
      <c r="A312" s="23"/>
      <c r="B312" s="23"/>
      <c r="C312" s="23"/>
      <c r="D312" s="23"/>
      <c r="E312" s="23"/>
      <c r="F312" s="23"/>
      <c r="G312" s="23"/>
    </row>
    <row r="313" spans="1:7" ht="15">
      <c r="A313" s="23"/>
      <c r="B313" s="23"/>
      <c r="C313" s="23"/>
      <c r="D313" s="23"/>
      <c r="E313" s="23"/>
      <c r="F313" s="23"/>
      <c r="G313" s="23"/>
    </row>
    <row r="314" spans="1:7" ht="15">
      <c r="A314" s="23"/>
      <c r="B314" s="23"/>
      <c r="C314" s="23"/>
      <c r="D314" s="23"/>
      <c r="E314" s="23"/>
      <c r="F314" s="23"/>
      <c r="G314" s="23"/>
    </row>
  </sheetData>
  <sheetProtection/>
  <printOptions/>
  <pageMargins left="0.2362204724409449" right="0.15748031496062992" top="0.2755905511811024" bottom="0.4724409448818898" header="0.31496062992125984" footer="0.3543307086614173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Slatinská</dc:creator>
  <cp:keywords/>
  <dc:description/>
  <cp:lastModifiedBy>vasicek</cp:lastModifiedBy>
  <cp:lastPrinted>2013-04-17T16:10:33Z</cp:lastPrinted>
  <dcterms:created xsi:type="dcterms:W3CDTF">2012-03-22T08:31:40Z</dcterms:created>
  <dcterms:modified xsi:type="dcterms:W3CDTF">2013-04-18T09:58:44Z</dcterms:modified>
  <cp:category/>
  <cp:version/>
  <cp:contentType/>
  <cp:contentStatus/>
</cp:coreProperties>
</file>