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9975" activeTab="2"/>
  </bookViews>
  <sheets>
    <sheet name="Doplň. ukaz.2_2013" sheetId="1" r:id="rId1"/>
    <sheet name="Město_příjmy" sheetId="2" r:id="rId2"/>
    <sheet name="Město_výdaje " sheetId="3" r:id="rId3"/>
  </sheets>
  <definedNames/>
  <calcPr fullCalcOnLoad="1"/>
</workbook>
</file>

<file path=xl/sharedStrings.xml><?xml version="1.0" encoding="utf-8"?>
<sst xmlns="http://schemas.openxmlformats.org/spreadsheetml/2006/main" count="760" uniqueCount="463">
  <si>
    <t>Kraj: Jihomoravský</t>
  </si>
  <si>
    <t>Okres: Břeclav</t>
  </si>
  <si>
    <t>Město: Břeclav</t>
  </si>
  <si>
    <t xml:space="preserve">                    Tabulka doplňujících ukazatelů za období 2/2013</t>
  </si>
  <si>
    <t>v tis. Kč</t>
  </si>
  <si>
    <t>TEXT</t>
  </si>
  <si>
    <t>Rozpočet schválený</t>
  </si>
  <si>
    <t>Rozpočet upravený</t>
  </si>
  <si>
    <t>Skutečnost</t>
  </si>
  <si>
    <t>minus konsolidace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</si>
  <si>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</si>
  <si>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</si>
  <si>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</si>
  <si>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</si>
  <si>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</si>
  <si>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</si>
  <si>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</si>
  <si>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</si>
  <si>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</si>
  <si>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</si>
  <si>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</si>
  <si>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</si>
  <si>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</si>
  <si>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</si>
  <si>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</si>
  <si>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2013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</si>
  <si>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</si>
  <si>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</si>
  <si>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</si>
  <si>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</si>
  <si>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</si>
  <si>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</si>
  <si>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</si>
  <si>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</si>
  <si>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1-2/2013</t>
  </si>
  <si>
    <t>plnění</t>
  </si>
  <si>
    <t>ODBOR ŠKOLSTVÍ, KULT., MLÁDEŽE A SPORTU</t>
  </si>
  <si>
    <t xml:space="preserve">Místní poplatek ze vstupného </t>
  </si>
  <si>
    <t>Správní poplatky</t>
  </si>
  <si>
    <t>Ostat. neinv. přijaté transfery ze SR-Měst. knih. - rozvoj infosítě</t>
  </si>
  <si>
    <t>Ostat. neinv. přijaté transfery ze SR- na kulturní akce</t>
  </si>
  <si>
    <t xml:space="preserve">Ostat. neinv. přijaté transfery - EU peníze školám </t>
  </si>
  <si>
    <t xml:space="preserve">Neinvestiční přijaté transfery od obcí na žáka </t>
  </si>
  <si>
    <t>Neinvestič. přij. transfery od krajů - Muzeum-Muzejmí noc v synagoze</t>
  </si>
  <si>
    <t>Neinvestič. přij. transfery od krajů - Zkvalitnění služeb TIC</t>
  </si>
  <si>
    <t>Neinvestič. přij. transfery od krajů - Svatováclavské slavnosti</t>
  </si>
  <si>
    <t>Neinvestič. přij. transfery od krajů - Podpora profes. rozv. pedagogů</t>
  </si>
  <si>
    <t>Investič. přij. transfery od krajů - Podpora profes. rozvoje pedagogů</t>
  </si>
  <si>
    <t xml:space="preserve">Příjmy z poskyt. služeb - TIC </t>
  </si>
  <si>
    <t xml:space="preserve">Příjmy z prodeje zboží - TIC </t>
  </si>
  <si>
    <t>Sankční platby od jiných subjektů - TIC</t>
  </si>
  <si>
    <t>Přijaté nekapitálové příspěvky a náhrady - TIC</t>
  </si>
  <si>
    <t>Ostatní nedaňové příjmy jinde nezařazené - TIC</t>
  </si>
  <si>
    <t>Odvody příspěvkových organizací - MŠ</t>
  </si>
  <si>
    <t>Ostatní příjmy z vlastní činnosti</t>
  </si>
  <si>
    <t>Odvody příspěvkových organizací - ZŠ Kupkova</t>
  </si>
  <si>
    <t>Příjmy z pronájmu ost. nemovitostí - kino</t>
  </si>
  <si>
    <t>Příjmy z pronájmu movitých věcí-kino</t>
  </si>
  <si>
    <t>Přijaté nekapitálové příspěvky - kino</t>
  </si>
  <si>
    <t>Ostatní nedaňové příjmy z kulturních akcí</t>
  </si>
  <si>
    <t>Ostatní přijaté  vratky transferů - knihovna</t>
  </si>
  <si>
    <t>Přijaté pojistné náhrady - činnosti muzeí a galerií</t>
  </si>
  <si>
    <t>Přijaté nekapitálové příspěvky - ostatní zál. kultury</t>
  </si>
  <si>
    <t>Ostatní nedaňové příjmy j. n. - ostatní zál. kultury</t>
  </si>
  <si>
    <t>Sankční platby od jiných subjektů - památková péče</t>
  </si>
  <si>
    <t>Přijaté nekapitálové příspěvky - památková péče</t>
  </si>
  <si>
    <t>Příjmy z poskytovaných služeb</t>
  </si>
  <si>
    <t>Příjmy z prodeje zboží - hody</t>
  </si>
  <si>
    <t>Příjmy z pronájmu movitých věcí</t>
  </si>
  <si>
    <t>Přijaté neinvestiční dary - na ples, apod.</t>
  </si>
  <si>
    <t>Přijaté nekapitálové příspěvky - ples</t>
  </si>
  <si>
    <t>Přijaté nekapitálové příspěvky</t>
  </si>
  <si>
    <t>Odvody příspěvkových organizací - Tereza</t>
  </si>
  <si>
    <t>Přijaté nekapitálové příspěvky - Sportovní zařízení v maj. obce</t>
  </si>
  <si>
    <t>Ostatní nedaňové příjmy - Sportovní zařízení v maj. obce</t>
  </si>
  <si>
    <t>Příjmy z pronájmu ost. nemovit. a jejich částí-sport. zař. v maj. obce</t>
  </si>
  <si>
    <t>Příjmy z pronájmu movitých věcí-sport. zař. v maj. obce</t>
  </si>
  <si>
    <t>Ostatní přijaté vratky transferů - Tereza Břeclav</t>
  </si>
  <si>
    <t>Přijaté nekapitálové příspěvky a náhrady - sport. zařízení v maj. obce</t>
  </si>
  <si>
    <t>Příjmy z pronájmu nemovitého maj. - Ostatní tělových. čin.</t>
  </si>
  <si>
    <t>Ostatní tělovýchovná činnost</t>
  </si>
  <si>
    <t>Příjmy z pronájmu ost.nem. - využití vol. času dětí a mlád.</t>
  </si>
  <si>
    <t>Ostatní přijaté  vratky transferů - využití volného času dětí a ml.</t>
  </si>
  <si>
    <t>Přijaté nekapitálové příspěvky - využití vol. času dětí a ml.</t>
  </si>
  <si>
    <t xml:space="preserve">Ostat. přij. vratky transferů - ostat. zájmová činnost </t>
  </si>
  <si>
    <t>Sankční platby od jiných subjektů - činnost místní správy</t>
  </si>
  <si>
    <t>Neidentifikované příjmy</t>
  </si>
  <si>
    <t>PŘÍJMY ORJ 10 CELKEM</t>
  </si>
  <si>
    <t xml:space="preserve">ODBOR ROZVOJE  A SPRÁVY              </t>
  </si>
  <si>
    <t>Splátky půjčených prostředků - SOJM</t>
  </si>
  <si>
    <t>Ostat. neinv. přij. transfery ze SR a ESF - aktiv. politika zaměst.</t>
  </si>
  <si>
    <t>Ost. neinv. přij. transfery ze SR - prevence kriminality</t>
  </si>
  <si>
    <t>Neinv. přij. transfery od krajů - prevence kriminality</t>
  </si>
  <si>
    <t>Ost. neinv. přij. transfery ze SR - Rozvoj e-governmentu v obcích</t>
  </si>
  <si>
    <t>Ost. neinv. přij. transfery ze SR - Na opravu památek místního významu</t>
  </si>
  <si>
    <t>Neinv. přij. transf. od krajů -Čistota cyklost.,Zelená dětem,Zdravé municip.</t>
  </si>
  <si>
    <t>Inv. přij. transfery ze stát. fondů - SF kinematogr. -Digitalizace kina-dopl.</t>
  </si>
  <si>
    <t>Inv. přij. transfery ze stát. fondů - OPŽP- MěÚ Břeclav-okna, zateplení</t>
  </si>
  <si>
    <t>Inv. přij. transfery ze stát. fondů - OPŽP - Domov seniorů-okna, zateplení</t>
  </si>
  <si>
    <t>Inv. přij. transfery ze stát. fondů - Zprac. digitál. protipovodňov. plánu</t>
  </si>
  <si>
    <t>Inv. přij. transfery ze stát. fondů - MŠ Kpt. nálepky - zateplení</t>
  </si>
  <si>
    <t>Inv. přij. transfery ze stát. fondů - MŠ Na Valtické - zateplení</t>
  </si>
  <si>
    <t>Inv. přij. transfery ze stát. fondů - ZŠ Kupkova - zateplení</t>
  </si>
  <si>
    <t>Ostat. investič. přij. transf. ze SR-MěÚ Břeclav</t>
  </si>
  <si>
    <t>Ostat. investič. přij. transf. ze SR-Domov seniorů Břeclav</t>
  </si>
  <si>
    <t>Ostat. investič. přij. transf. ze SR-Zprac. digitálního protipovodňov. plánu</t>
  </si>
  <si>
    <t>Ostat. investič. přij. transf. ze SR-IPRM Valtická - kamerový systém</t>
  </si>
  <si>
    <t>Ostat. investič. přij. transf. ze SR-MŠ Kpt. Nálepky - zateplení</t>
  </si>
  <si>
    <t>Ostat. investič. přij. transf. ze SR-MŠ Břeclav, Na Valtické - zateplení</t>
  </si>
  <si>
    <t>Ostat. investič. přij. transf. ze SR - ZŠ Kupkova - zateplení</t>
  </si>
  <si>
    <t>Ostat. investič. přij. transf. ze SR-</t>
  </si>
  <si>
    <t xml:space="preserve">Investič. přij. transf. od krajů - </t>
  </si>
  <si>
    <t>Investič. přij. transf. od regionál. rad - Přestupní terminál IDS</t>
  </si>
  <si>
    <t>Přijaté pojistné náhrady - silnice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</si>
  <si>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</si>
  <si>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</si>
  <si>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</si>
  <si>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</si>
  <si>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nekapitál. přísp. a náhrady - veřejné osvětlení</t>
  </si>
  <si>
    <t>Přijaté nekapitál. přísp. a náhrady - využív. a zneškod. komun. odpadů</t>
  </si>
  <si>
    <t>Přijaté nekapitál. přísp. a náhrady - péče o vzhled obcí a veřej. zeleň</t>
  </si>
  <si>
    <t>PŘÍJMY ORJ 20 CELKEM</t>
  </si>
  <si>
    <t>ODBOR KANCELÁŘE TAJEMNÍKA</t>
  </si>
  <si>
    <t>Splátky půjček ze sociálního fondu</t>
  </si>
  <si>
    <t>Neinvestič. přij. transf. ze SR-volby do Parlamentu ČR</t>
  </si>
  <si>
    <t>Neinvestič. přij. transf. ze SR-volby do zastupitelstev ÚSC</t>
  </si>
  <si>
    <t>Neinvestič. přij. transf. ze SR - pomocný analytický přehled (PAP)</t>
  </si>
  <si>
    <t>Neinvestič. přij. transf. ze SR - volby prezidenta ČR</t>
  </si>
  <si>
    <t>Neinvestič. přij. transf. ze SR - volby do senátu a zastupitelstev krajů</t>
  </si>
  <si>
    <t>Neinvestič. přij. transf. ze SR-výk. st. spr. -sociálně-práv. ochr. dětí</t>
  </si>
  <si>
    <t>Ostat. neinv. přij. transfery ze SR - centrál. registr vozidel - výpoč. tech.</t>
  </si>
  <si>
    <t>Neinvestiční přij. transfery od obcí a krajů</t>
  </si>
  <si>
    <t>Neinvestiční přij. transfery od krajů - JSDH</t>
  </si>
  <si>
    <t xml:space="preserve">Převody z ostatních vlastních fondů </t>
  </si>
  <si>
    <t xml:space="preserve">Investiční přijaté transfery ze SR </t>
  </si>
  <si>
    <t xml:space="preserve">Investič. příj. transfery od krajů </t>
  </si>
  <si>
    <t>Příjmy z poskyt. služeb - rozhlas a televize</t>
  </si>
  <si>
    <t>Příjmy z poskyt. služeb - ostat. zál. sdělovacích prostředků</t>
  </si>
  <si>
    <t>Příjmy z pronájmu ost. nemovitostí - požární ochrana</t>
  </si>
  <si>
    <t>Přijaté nekapitálové příspěvky a náhrady - požární ochrana</t>
  </si>
  <si>
    <t>Příjmy z prodeje ostatního hmot. dlouhodob. maj. - požární ochrana</t>
  </si>
  <si>
    <t>Příjmy z poskytovaných služeb - místní relace - § vnitřní správa</t>
  </si>
  <si>
    <t>Příjmy z pronájmu ostatních nemovitostí - vnitřní správa</t>
  </si>
  <si>
    <t>Přijaté sankční poplatky</t>
  </si>
  <si>
    <t>Příjmy z prodeje krátkodobého a drobného majetku</t>
  </si>
  <si>
    <t>Příjmy z pronájmu movitých věcí -vnitřní správa</t>
  </si>
  <si>
    <t>Příjmy z prodeje krátk. a drob. dlouhodobého majetku</t>
  </si>
  <si>
    <t>Přijaté pojistné náhrady-vnitřní správa</t>
  </si>
  <si>
    <t>Přijaté nekapitálové příspěvky a náhrady - vnitřní správa</t>
  </si>
  <si>
    <t>Ostatní nedaňové příjmy - vnitřní správa</t>
  </si>
  <si>
    <t>Příjmy z prodeje ostat. hmot dlouhodob. majetku - vnitřní správa</t>
  </si>
  <si>
    <t>PŘÍJMY ORJ 30 CELKEM</t>
  </si>
  <si>
    <t>ODBOR SOCIÁLNÍCH VĚCÍ</t>
  </si>
  <si>
    <t>Splátky půjčených prostředků od PO (DS Břeclav)</t>
  </si>
  <si>
    <t xml:space="preserve">Ost. neinvest.přij. transfery ze SR </t>
  </si>
  <si>
    <t>Ost. neinv. přij. transfery od krajů - komunitní plánování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</si>
  <si>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</si>
  <si>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</si>
  <si>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</si>
  <si>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</si>
  <si>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</si>
  <si>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</si>
  <si>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</si>
  <si>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</si>
  <si>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Příjmy z poskytování služeb a výrobků</t>
  </si>
  <si>
    <t xml:space="preserve">Příjmy z poskyt. služeb - ref. mzdy </t>
  </si>
  <si>
    <t>Přijaté sankční poplatky od jiných subjektů</t>
  </si>
  <si>
    <t>Přijaté nekapitálové příspěvky a náhrady - ostat. zál. soc. věcí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</si>
  <si>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</si>
  <si>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</si>
  <si>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</si>
  <si>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</si>
  <si>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</si>
  <si>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</si>
  <si>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</si>
  <si>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</si>
  <si>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</si>
  <si>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Příjmy z pronájmu ostat. nemovit. a jejich částí - Útulek Bulhary </t>
  </si>
  <si>
    <t>Úhrada z vydobývaného prostoru</t>
  </si>
  <si>
    <t>Přijaté neinvestiční dary - ostat. čin. k ochraně přírody a krajiny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</si>
  <si>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</si>
  <si>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</si>
  <si>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</si>
  <si>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</si>
  <si>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</si>
  <si>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vybr. čin. a služ. j. n.</t>
  </si>
  <si>
    <t>Neinvestiční přijaté transfery od obcí - veřejnopráv. sml. - přestupky</t>
  </si>
  <si>
    <t>Neinvestiční přijaté transfery od krajů - ztráta z poskyt. žákovského jízd.</t>
  </si>
  <si>
    <t>Sankční platby přijaté od jiných subj. - ostat. správa v prům., obch., stav.</t>
  </si>
  <si>
    <t>Přijaté nekapitálové příspěvky jinde nezařaz.-ostat. zál. v pozem. kom.</t>
  </si>
  <si>
    <t>Ostatní nedaňové příjmy jinde nezařazené-ostat. zál. pozem. komunik.</t>
  </si>
  <si>
    <t>Sankční poplatky-ostat. zál. v dopravě</t>
  </si>
  <si>
    <t>Přijaté nekapitálové příspěvky jinde nezařaz.-vnitřní správa</t>
  </si>
  <si>
    <t>Ostat. nedaňové příjmy jinde nezařazené-odbor správ. věcí a dopr.</t>
  </si>
  <si>
    <t>PŘÍJMY ORJ 80 CELKEM</t>
  </si>
  <si>
    <t>MĚSTSKÁ POLICIE</t>
  </si>
  <si>
    <t>Neinv. příjaté dodace od obcí - veřejnoprávní smlouvy</t>
  </si>
  <si>
    <t>Sankční poplatky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</si>
  <si>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</si>
  <si>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</si>
  <si>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</si>
  <si>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</si>
  <si>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</si>
  <si>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</si>
  <si>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Ostatní inv.přijaté transfery ze SR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</si>
  <si>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</si>
  <si>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</si>
  <si>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</si>
  <si>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</si>
  <si>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</si>
  <si>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</si>
  <si>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</si>
  <si>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</si>
  <si>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</si>
  <si>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</si>
  <si>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</si>
  <si>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</si>
  <si>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</si>
  <si>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</si>
  <si>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</si>
  <si>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Místní poplatek za provoz výher. hracích přístrojů</t>
  </si>
  <si>
    <t>Zrušené místní poplatky-dopl.min.let-komunální odpad</t>
  </si>
  <si>
    <t>Odvod výtěžku z provozování loterií  aj. podob. her (pol. 1351+1355)</t>
  </si>
  <si>
    <t>Správní poplatky z VHP</t>
  </si>
  <si>
    <t>Daň z nemovitostí</t>
  </si>
  <si>
    <t>Splátky půjček od obyvatelstva</t>
  </si>
  <si>
    <t xml:space="preserve">Neinv. přijaté dotace ze SR - přísp. na výkon stát. správy, na žáka </t>
  </si>
  <si>
    <t>Přijaté sankč. platby -  výher. hrací přístroje</t>
  </si>
  <si>
    <t>Převody z ostatních vlastních fondů</t>
  </si>
  <si>
    <t>Neidentifikované příjmy - činnost míst. správy</t>
  </si>
  <si>
    <t>Příjmy z úroků</t>
  </si>
  <si>
    <t>Příjmy z podílu na zisku a dividend - Tempos, a. s.</t>
  </si>
  <si>
    <t>Ostatní nedaňové příjmy j. n. -  § Ostatní finanční operace</t>
  </si>
  <si>
    <t>Neidentifikované příjmy - ostat. činnosti</t>
  </si>
  <si>
    <t>PŘÍJMY ORJ 110 CELKEM</t>
  </si>
  <si>
    <t xml:space="preserve">ODBOR MAJETKOVÝ </t>
  </si>
  <si>
    <t>Příjmy z pronájmu movitých věcí-ost. zál. pozem. komunik.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</si>
  <si>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</si>
  <si>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</si>
  <si>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</si>
  <si>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</si>
  <si>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</si>
  <si>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</si>
  <si>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</si>
  <si>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</si>
  <si>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</si>
  <si>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</si>
  <si>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</si>
  <si>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</si>
  <si>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</si>
  <si>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</si>
  <si>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</si>
  <si>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</si>
  <si>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</si>
  <si>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</si>
  <si>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</si>
  <si>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</si>
  <si>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Ostatní  příjmy z vlastní činnosti - komunál. služby a rozvoj</t>
  </si>
  <si>
    <t>Příjmy z pronájmu pozemků</t>
  </si>
  <si>
    <t>Příjmy z pronájmu ostatních nemovitostí</t>
  </si>
  <si>
    <t>Sankční platby přijaté od jiných subjektů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</si>
  <si>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</si>
  <si>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</si>
  <si>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</si>
  <si>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</si>
  <si>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 xml:space="preserve">Příj. z prodeje ost. hmot. dlouhodob. maj. </t>
  </si>
  <si>
    <t>Ostatní příjmy z prodeje dlouhodobého majetku - VAK</t>
  </si>
  <si>
    <t>Příjmy z pronájmu pozemku</t>
  </si>
  <si>
    <t>Příijaté nekapitálové příspěvky</t>
  </si>
  <si>
    <t>Příjmy z pronájmu pozemků - vnitřní správa</t>
  </si>
  <si>
    <t>Příjmy z pronájmu movitých věcí - vnitřní správa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</si>
  <si>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</si>
  <si>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</si>
  <si>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</si>
  <si>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</si>
  <si>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</si>
  <si>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</si>
  <si>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</si>
  <si>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</si>
  <si>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</si>
  <si>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Přijatý bankovní investiční úvěr</t>
  </si>
  <si>
    <t xml:space="preserve">Uhrazené splátky dlouhodobě přijatých půjček </t>
  </si>
  <si>
    <t>Nerealizované kurzové rozdíly</t>
  </si>
  <si>
    <t>Nepřevedené částky vyrovnávající schodek</t>
  </si>
  <si>
    <t>FINANCOVÁNÍ CELKEM</t>
  </si>
  <si>
    <t>Třída 8 - Financování  celkem se nerozpočtuje a neúčtuje - automatizovaný výčet.</t>
  </si>
  <si>
    <t>dotace</t>
  </si>
  <si>
    <t xml:space="preserve">Kontrolní součet </t>
  </si>
  <si>
    <t>příjmy celkem + financování celkem = výdaje celkem</t>
  </si>
  <si>
    <t>Kapitálové příjmy</t>
  </si>
  <si>
    <t>Daňové příjmy</t>
  </si>
  <si>
    <t>Dotace</t>
  </si>
  <si>
    <t>Běžné příjmy</t>
  </si>
  <si>
    <t>dan</t>
  </si>
  <si>
    <t>Nedostatek zdrojů</t>
  </si>
  <si>
    <t xml:space="preserve">     Sdílené daně</t>
  </si>
  <si>
    <t xml:space="preserve">     Místní poplatky</t>
  </si>
  <si>
    <t xml:space="preserve">     Správní poplatky</t>
  </si>
  <si>
    <t xml:space="preserve">   </t>
  </si>
  <si>
    <t>Nedaňové příjmy</t>
  </si>
  <si>
    <t xml:space="preserve">     Pronájmy</t>
  </si>
  <si>
    <t xml:space="preserve">     Sankční poplatky</t>
  </si>
  <si>
    <t xml:space="preserve">Město Břeclav </t>
  </si>
  <si>
    <t xml:space="preserve">                                       ROZPOČET  VÝDAJŮ  NA  ROK  2013</t>
  </si>
  <si>
    <t xml:space="preserve">% </t>
  </si>
  <si>
    <t>čerpání</t>
  </si>
  <si>
    <t>ODBOR ŠKOLSTVÍ, KULTURY, MLÁDEŽE A SPORTU</t>
  </si>
  <si>
    <t xml:space="preserve">Cestovní ruch - Turistické informační centrum (TIC) </t>
  </si>
  <si>
    <t xml:space="preserve">Předškolní zařízení  - mateřské školy              </t>
  </si>
  <si>
    <t xml:space="preserve">Základní školy                        </t>
  </si>
  <si>
    <t>Speciální ZŠ (stacionář - projekt "Žijeme s Vámi")</t>
  </si>
  <si>
    <t>Střední odborné školy - půjčka na projekt "Němčina do škol"</t>
  </si>
  <si>
    <t xml:space="preserve">Základní umělecké školy  (ZUŠ)   </t>
  </si>
  <si>
    <t>Filmová tvorba, kina  (KINO) - dotace nájemci, platby energií a služeb</t>
  </si>
  <si>
    <t>Činnosti knihovnické - dotace ze SR (region.funkce)</t>
  </si>
  <si>
    <t xml:space="preserve">Činnosti knihovnické  (Městská knihovna-běžný provoz)            </t>
  </si>
  <si>
    <t>Činnosti knihovnické              z ÚSC</t>
  </si>
  <si>
    <t xml:space="preserve">Činnosti muzeí a galerií   (Městské muzeum) -běžný provoz +projekty    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</si>
  <si>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</si>
  <si>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</si>
  <si>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</si>
  <si>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</si>
  <si>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</si>
  <si>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>Záležitosti kultury (Svatováclavské slavnosti, Moravský den, ples aj.)</t>
  </si>
  <si>
    <t xml:space="preserve">Sportovní zařízení v majetku obce -TEREZA   příspěvek provozní </t>
  </si>
  <si>
    <t xml:space="preserve">Sportov.zaříz. v maj. obce - dotace krytý bazén, MSK, zázemí Olympia, </t>
  </si>
  <si>
    <t>Podpora sport.oddílů - dotace (HC Dyje, KRASO, IHC, TJ Lokomotiva)</t>
  </si>
  <si>
    <t xml:space="preserve">Využití vol.času dětí a mládeže, DUHOVKA aj.    </t>
  </si>
  <si>
    <t xml:space="preserve">Zájmová činnost, klub.zařízení, rekreace, sport  - dospělí </t>
  </si>
  <si>
    <t>Mezinárodní spolupráce (jinde nezařazená)</t>
  </si>
  <si>
    <t>Rezerva ORJ 10 - vázání rozpočtu výdajů dle us. RM 32 - 15. 2. 2012</t>
  </si>
  <si>
    <t>VÝDAJE ORJ 10  CELKEM</t>
  </si>
  <si>
    <t xml:space="preserve">ODBOR ROZVOJE A SPRÁVY             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</si>
  <si>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</si>
  <si>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</si>
  <si>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</si>
  <si>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</si>
  <si>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</si>
  <si>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Pitná voda</t>
  </si>
  <si>
    <t>Odvádění a čištění odpadních vod   (havárie)</t>
  </si>
  <si>
    <t xml:space="preserve">Předškolní zařízení </t>
  </si>
  <si>
    <t>Základní školy</t>
  </si>
  <si>
    <t>Základní umělecké školy</t>
  </si>
  <si>
    <t>Kina</t>
  </si>
  <si>
    <t xml:space="preserve">Zachování a obnova kulturních památek </t>
  </si>
  <si>
    <t>Zachování a obnova kulturních památek nár. histor. povědomí</t>
  </si>
  <si>
    <t>Zájmová činnost v kultuře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</si>
  <si>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</si>
  <si>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</si>
  <si>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</si>
  <si>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</si>
  <si>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</si>
  <si>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</si>
  <si>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</si>
  <si>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</si>
  <si>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</si>
  <si>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</si>
  <si>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</si>
  <si>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</si>
  <si>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Péče o vzhled obcí a veřejnou zeleň</t>
  </si>
  <si>
    <t xml:space="preserve">Prevence kriminality </t>
  </si>
  <si>
    <t>Domovy seniorů</t>
  </si>
  <si>
    <t>Ochrana obyvatelstva</t>
  </si>
  <si>
    <t xml:space="preserve">Mezinárodní spolupráce </t>
  </si>
  <si>
    <t>Vnitřní správa</t>
  </si>
  <si>
    <t>Projektová a manažerská příprava na vybrané investiční akce</t>
  </si>
  <si>
    <t>Mezisoučet</t>
  </si>
  <si>
    <t>Kupkova-komunikace a chod. s odvodněním</t>
  </si>
  <si>
    <t>Pisníky-vozovka a chodníky</t>
  </si>
  <si>
    <t>Parkoviště Budovatelská</t>
  </si>
  <si>
    <t>Slovácká-regenerace veřejných prostranství</t>
  </si>
  <si>
    <t xml:space="preserve">Břeclav bez bariér </t>
  </si>
  <si>
    <t>Mánesova - chodník levá strana</t>
  </si>
  <si>
    <t>Cyklostezka Na Zahradách-Bratislavská</t>
  </si>
  <si>
    <t>Úpr. předprostor Kina Koruna</t>
  </si>
  <si>
    <t>Mánesova - chodník pravá strana</t>
  </si>
  <si>
    <t>IPRM Valtická-kamerový systém</t>
  </si>
  <si>
    <t>Integr. přestupní terminál IDS JMK-studie</t>
  </si>
  <si>
    <t>IDS-okružní křižovatka + roč. nájem za pozemky ČD</t>
  </si>
  <si>
    <t>Zpracování digitálního protipovodňového plánu-program. vybavení</t>
  </si>
  <si>
    <t>MŠ Kpt. Nálepky - zateplení</t>
  </si>
  <si>
    <t>MŠ Na Valtické - zateplení</t>
  </si>
  <si>
    <t>ZŠ Kupkova - zateplení</t>
  </si>
  <si>
    <t>IOP-územní plán</t>
  </si>
  <si>
    <t>Prevence kriminality - Zabezpečení sociál. vyloučené lokality</t>
  </si>
  <si>
    <t>Prevence kriminality - Bezpeč.Břeclav-Měst. dohlížecí kamer. systém</t>
  </si>
  <si>
    <t>Azylový dům</t>
  </si>
  <si>
    <t>Vnitřní správa - MěÚ rek. sociálního zařízení</t>
  </si>
  <si>
    <t>Investice celkem</t>
  </si>
  <si>
    <t xml:space="preserve">          z toho dotace se SR</t>
  </si>
  <si>
    <t>VÝDAJE ORJ 20 CELKEM</t>
  </si>
  <si>
    <t>Místní rozhlas</t>
  </si>
  <si>
    <t xml:space="preserve">Záležitosti sdělovacích prostředků  </t>
  </si>
  <si>
    <t>Ochrana obyvatelstva - rezerva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</si>
  <si>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</si>
  <si>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</si>
  <si>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</si>
  <si>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</si>
  <si>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</si>
  <si>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Volba prezidenta republiky</t>
  </si>
  <si>
    <t>Sčítání domů, bytů a lidu</t>
  </si>
  <si>
    <t>30+31</t>
  </si>
  <si>
    <t>Činnosti místní správy</t>
  </si>
  <si>
    <t>VÝDAJE ORJ 30 + 31  CELKEM</t>
  </si>
  <si>
    <t xml:space="preserve">Prevence před drogami              </t>
  </si>
  <si>
    <t>Ostatní činnost ve zdravotnictví</t>
  </si>
  <si>
    <t>Ostatní soc.péče a pomoc dětem a mládeže</t>
  </si>
  <si>
    <t>Penziony pro matky s dětmi</t>
  </si>
  <si>
    <t>Sociální pomoc osobám v hmotné nouzi</t>
  </si>
  <si>
    <t>Sociální péče a pomoc vybraným etnikům</t>
  </si>
  <si>
    <t>Soc. pomoc osobám v souv. s živel. pohromou nebo pož.</t>
  </si>
  <si>
    <t>Soc. péče a pomoc ost. skupinám</t>
  </si>
  <si>
    <t xml:space="preserve">Osob. asistence., pečovatelská služba a podpora samostat. bydlení </t>
  </si>
  <si>
    <t>Denní stacionáře a centra denních služeb</t>
  </si>
  <si>
    <t>Domov seniorů Břeclav (příspěvek 8 200 + 4 000 přech. výpomoc)</t>
  </si>
  <si>
    <t>Remedia Plus - Domov se zvláštním režimem</t>
  </si>
  <si>
    <t>Remedia Plus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</si>
  <si>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</si>
  <si>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</si>
  <si>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</si>
  <si>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</si>
  <si>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</si>
  <si>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</si>
  <si>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</si>
  <si>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</si>
  <si>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</si>
  <si>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</si>
  <si>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</si>
  <si>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</si>
  <si>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</si>
  <si>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</si>
  <si>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Ochrana druhů a stanovišť</t>
  </si>
  <si>
    <t>Ostatní činnosti k ochraně přírody a krajiny</t>
  </si>
  <si>
    <t>VÝDAJE ORJ 60 CELKEM</t>
  </si>
  <si>
    <t>Záležitosti pozem. komunikací j. n. - BESIP</t>
  </si>
  <si>
    <t>Provoz veřejné silniční dopravy - MHD, IDS JMK, ztráty žák. jízdného</t>
  </si>
  <si>
    <t>Provoz vnitrozemské plavby (Břeclav-Pohansko-Janohrad)</t>
  </si>
  <si>
    <t xml:space="preserve">Činnost místní správy - zálohy </t>
  </si>
  <si>
    <t>VÝDAJE ORJ 80 CELKEM</t>
  </si>
  <si>
    <t xml:space="preserve">Bezpečnost a veřejný pořádek </t>
  </si>
  <si>
    <t>VÝDAJE ORJ  90 CELKEM</t>
  </si>
  <si>
    <t>Stavební úřad</t>
  </si>
  <si>
    <t>VÝDAJE ORJ 100 CELKEM</t>
  </si>
  <si>
    <t>Vnitřní správa - poskyt. záloha hlavní pokladně (k poslednímu dni roku =  0)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</si>
  <si>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</si>
  <si>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</si>
  <si>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</si>
  <si>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</si>
  <si>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</si>
  <si>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</si>
  <si>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</si>
  <si>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</si>
  <si>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</si>
  <si>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</si>
  <si>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</si>
  <si>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</si>
  <si>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</si>
  <si>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</si>
  <si>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</si>
  <si>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VÝDAJE ORJ 120  CELKEM</t>
  </si>
  <si>
    <t>CELKEM VÝDAJE MĚSTA</t>
  </si>
  <si>
    <t>Domov seniorů  Břeclav - osazení termostatických ventilů</t>
  </si>
  <si>
    <t>Kino Koruna  - vzduchotechnika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</si>
</sst>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6"/>
      <name val="Times New Roman CE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2"/>
      <name val="Arial CE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4" fillId="0" borderId="29" xfId="0" applyFont="1" applyFill="1" applyBorder="1" applyAlignment="1">
      <alignment/>
    </xf>
    <xf numFmtId="4" fontId="3" fillId="0" borderId="25" xfId="0" applyNumberFormat="1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0" fontId="4" fillId="0" borderId="30" xfId="0" applyFont="1" applyBorder="1" applyAlignment="1">
      <alignment/>
    </xf>
    <xf numFmtId="4" fontId="4" fillId="0" borderId="31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0" fontId="0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0" xfId="0" applyNumberFormat="1" applyAlignment="1">
      <alignment/>
    </xf>
    <xf numFmtId="0" fontId="13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4" fontId="6" fillId="34" borderId="33" xfId="46" applyNumberFormat="1" applyFont="1" applyFill="1" applyBorder="1" applyAlignment="1">
      <alignment horizontal="center"/>
      <protection/>
    </xf>
    <xf numFmtId="0" fontId="6" fillId="34" borderId="35" xfId="0" applyFont="1" applyFill="1" applyBorder="1" applyAlignment="1">
      <alignment horizontal="center"/>
    </xf>
    <xf numFmtId="0" fontId="6" fillId="34" borderId="36" xfId="0" applyFont="1" applyFill="1" applyBorder="1" applyAlignment="1">
      <alignment/>
    </xf>
    <xf numFmtId="4" fontId="6" fillId="34" borderId="35" xfId="46" applyNumberFormat="1" applyFont="1" applyFill="1" applyBorder="1" applyAlignment="1">
      <alignment horizontal="center"/>
      <protection/>
    </xf>
    <xf numFmtId="49" fontId="6" fillId="34" borderId="35" xfId="46" applyNumberFormat="1" applyFont="1" applyFill="1" applyBorder="1" applyAlignment="1">
      <alignment horizontal="center"/>
      <protection/>
    </xf>
    <xf numFmtId="0" fontId="6" fillId="0" borderId="37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9" fillId="0" borderId="39" xfId="0" applyFont="1" applyFill="1" applyBorder="1" applyAlignment="1">
      <alignment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4" fontId="9" fillId="0" borderId="40" xfId="0" applyNumberFormat="1" applyFont="1" applyFill="1" applyBorder="1" applyAlignment="1">
      <alignment/>
    </xf>
    <xf numFmtId="4" fontId="9" fillId="35" borderId="40" xfId="0" applyNumberFormat="1" applyFont="1" applyFill="1" applyBorder="1" applyAlignment="1">
      <alignment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6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15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right"/>
    </xf>
    <xf numFmtId="0" fontId="9" fillId="0" borderId="37" xfId="0" applyFont="1" applyFill="1" applyBorder="1" applyAlignment="1">
      <alignment/>
    </xf>
    <xf numFmtId="0" fontId="9" fillId="0" borderId="38" xfId="46" applyFont="1" applyFill="1" applyBorder="1">
      <alignment/>
      <protection/>
    </xf>
    <xf numFmtId="0" fontId="9" fillId="0" borderId="38" xfId="46" applyFont="1" applyFill="1" applyBorder="1" applyAlignment="1">
      <alignment horizontal="right"/>
      <protection/>
    </xf>
    <xf numFmtId="0" fontId="9" fillId="0" borderId="38" xfId="46" applyFont="1" applyFill="1" applyBorder="1" applyAlignment="1">
      <alignment horizontal="left"/>
      <protection/>
    </xf>
    <xf numFmtId="0" fontId="9" fillId="0" borderId="40" xfId="46" applyFont="1" applyFill="1" applyBorder="1">
      <alignment/>
      <protection/>
    </xf>
    <xf numFmtId="0" fontId="9" fillId="0" borderId="39" xfId="46" applyFont="1" applyFill="1" applyBorder="1" applyAlignment="1">
      <alignment horizontal="right"/>
      <protection/>
    </xf>
    <xf numFmtId="0" fontId="9" fillId="0" borderId="38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43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4" fontId="14" fillId="0" borderId="37" xfId="0" applyNumberFormat="1" applyFont="1" applyFill="1" applyBorder="1" applyAlignment="1">
      <alignment/>
    </xf>
    <xf numFmtId="4" fontId="14" fillId="35" borderId="37" xfId="0" applyNumberFormat="1" applyFont="1" applyFill="1" applyBorder="1" applyAlignment="1">
      <alignment/>
    </xf>
    <xf numFmtId="4" fontId="14" fillId="36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7" borderId="37" xfId="0" applyNumberFormat="1" applyFont="1" applyFill="1" applyBorder="1" applyAlignment="1">
      <alignment/>
    </xf>
    <xf numFmtId="4" fontId="9" fillId="35" borderId="37" xfId="0" applyNumberFormat="1" applyFont="1" applyFill="1" applyBorder="1" applyAlignment="1">
      <alignment/>
    </xf>
    <xf numFmtId="4" fontId="9" fillId="36" borderId="37" xfId="0" applyNumberFormat="1" applyFont="1" applyFill="1" applyBorder="1" applyAlignment="1">
      <alignment/>
    </xf>
    <xf numFmtId="4" fontId="9" fillId="0" borderId="37" xfId="0" applyNumberFormat="1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 applyProtection="1">
      <alignment horizontal="right"/>
      <protection locked="0"/>
    </xf>
    <xf numFmtId="4" fontId="9" fillId="35" borderId="38" xfId="0" applyNumberFormat="1" applyFont="1" applyFill="1" applyBorder="1" applyAlignment="1" applyProtection="1">
      <alignment horizontal="right"/>
      <protection locked="0"/>
    </xf>
    <xf numFmtId="4" fontId="9" fillId="36" borderId="38" xfId="0" applyNumberFormat="1" applyFont="1" applyFill="1" applyBorder="1" applyAlignment="1" applyProtection="1">
      <alignment horizontal="right"/>
      <protection locked="0"/>
    </xf>
    <xf numFmtId="4" fontId="9" fillId="0" borderId="38" xfId="0" applyNumberFormat="1" applyFont="1" applyFill="1" applyBorder="1" applyAlignment="1" applyProtection="1">
      <alignment/>
      <protection locked="0"/>
    </xf>
    <xf numFmtId="4" fontId="9" fillId="35" borderId="38" xfId="0" applyNumberFormat="1" applyFont="1" applyFill="1" applyBorder="1" applyAlignment="1" applyProtection="1">
      <alignment/>
      <protection locked="0"/>
    </xf>
    <xf numFmtId="4" fontId="9" fillId="36" borderId="38" xfId="0" applyNumberFormat="1" applyFont="1" applyFill="1" applyBorder="1" applyAlignment="1" applyProtection="1">
      <alignment/>
      <protection locked="0"/>
    </xf>
    <xf numFmtId="0" fontId="6" fillId="0" borderId="38" xfId="0" applyFont="1" applyFill="1" applyBorder="1" applyAlignment="1">
      <alignment/>
    </xf>
    <xf numFmtId="4" fontId="9" fillId="37" borderId="41" xfId="0" applyNumberFormat="1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4" fontId="9" fillId="36" borderId="38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/>
    </xf>
    <xf numFmtId="4" fontId="9" fillId="35" borderId="38" xfId="0" applyNumberFormat="1" applyFont="1" applyFill="1" applyBorder="1" applyAlignment="1">
      <alignment/>
    </xf>
    <xf numFmtId="0" fontId="9" fillId="0" borderId="3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4" fontId="14" fillId="37" borderId="37" xfId="0" applyNumberFormat="1" applyFont="1" applyFill="1" applyBorder="1" applyAlignment="1">
      <alignment/>
    </xf>
    <xf numFmtId="4" fontId="9" fillId="0" borderId="18" xfId="0" applyNumberFormat="1" applyFont="1" applyFill="1" applyBorder="1" applyAlignment="1">
      <alignment/>
    </xf>
    <xf numFmtId="4" fontId="9" fillId="35" borderId="18" xfId="0" applyNumberFormat="1" applyFont="1" applyFill="1" applyBorder="1" applyAlignment="1">
      <alignment/>
    </xf>
    <xf numFmtId="4" fontId="6" fillId="0" borderId="45" xfId="0" applyNumberFormat="1" applyFont="1" applyFill="1" applyBorder="1" applyAlignment="1">
      <alignment/>
    </xf>
    <xf numFmtId="4" fontId="6" fillId="35" borderId="45" xfId="0" applyNumberFormat="1" applyFont="1" applyFill="1" applyBorder="1" applyAlignment="1">
      <alignment/>
    </xf>
    <xf numFmtId="4" fontId="6" fillId="36" borderId="45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38" xfId="0" applyNumberFormat="1" applyFont="1" applyFill="1" applyBorder="1" applyAlignment="1">
      <alignment horizontal="right"/>
    </xf>
    <xf numFmtId="4" fontId="9" fillId="35" borderId="38" xfId="0" applyNumberFormat="1" applyFont="1" applyFill="1" applyBorder="1" applyAlignment="1">
      <alignment horizontal="right"/>
    </xf>
    <xf numFmtId="4" fontId="9" fillId="36" borderId="38" xfId="0" applyNumberFormat="1" applyFont="1" applyFill="1" applyBorder="1" applyAlignment="1">
      <alignment horizontal="right"/>
    </xf>
    <xf numFmtId="0" fontId="9" fillId="0" borderId="3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6" fillId="0" borderId="42" xfId="0" applyFont="1" applyFill="1" applyBorder="1" applyAlignment="1">
      <alignment vertical="center"/>
    </xf>
    <xf numFmtId="0" fontId="6" fillId="0" borderId="46" xfId="0" applyFont="1" applyFill="1" applyBorder="1" applyAlignment="1">
      <alignment horizontal="center"/>
    </xf>
    <xf numFmtId="4" fontId="6" fillId="0" borderId="31" xfId="0" applyNumberFormat="1" applyFont="1" applyFill="1" applyBorder="1" applyAlignment="1">
      <alignment horizontal="left"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/>
    </xf>
    <xf numFmtId="4" fontId="6" fillId="0" borderId="38" xfId="0" applyNumberFormat="1" applyFont="1" applyFill="1" applyBorder="1" applyAlignment="1">
      <alignment horizontal="center"/>
    </xf>
    <xf numFmtId="4" fontId="6" fillId="35" borderId="38" xfId="0" applyNumberFormat="1" applyFont="1" applyFill="1" applyBorder="1" applyAlignment="1">
      <alignment horizontal="center"/>
    </xf>
    <xf numFmtId="4" fontId="6" fillId="36" borderId="38" xfId="0" applyNumberFormat="1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4" fontId="9" fillId="0" borderId="38" xfId="0" applyNumberFormat="1" applyFont="1" applyFill="1" applyBorder="1" applyAlignment="1">
      <alignment horizontal="right"/>
    </xf>
    <xf numFmtId="4" fontId="9" fillId="35" borderId="37" xfId="0" applyNumberFormat="1" applyFont="1" applyFill="1" applyBorder="1" applyAlignment="1">
      <alignment horizontal="right"/>
    </xf>
    <xf numFmtId="4" fontId="9" fillId="36" borderId="37" xfId="0" applyNumberFormat="1" applyFont="1" applyFill="1" applyBorder="1" applyAlignment="1">
      <alignment horizontal="right"/>
    </xf>
    <xf numFmtId="0" fontId="9" fillId="0" borderId="4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4" fontId="54" fillId="0" borderId="0" xfId="0" applyNumberFormat="1" applyFont="1" applyFill="1" applyBorder="1" applyAlignment="1">
      <alignment/>
    </xf>
    <xf numFmtId="4" fontId="5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6" fillId="34" borderId="33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35" xfId="0" applyFont="1" applyFill="1" applyBorder="1" applyAlignment="1">
      <alignment/>
    </xf>
    <xf numFmtId="49" fontId="6" fillId="34" borderId="35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37" xfId="0" applyFont="1" applyFill="1" applyBorder="1" applyAlignment="1">
      <alignment/>
    </xf>
    <xf numFmtId="4" fontId="9" fillId="0" borderId="44" xfId="0" applyNumberFormat="1" applyFont="1" applyFill="1" applyBorder="1" applyAlignment="1">
      <alignment/>
    </xf>
    <xf numFmtId="4" fontId="9" fillId="35" borderId="44" xfId="0" applyNumberFormat="1" applyFont="1" applyFill="1" applyBorder="1" applyAlignment="1">
      <alignment/>
    </xf>
    <xf numFmtId="4" fontId="9" fillId="36" borderId="44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4" fontId="16" fillId="0" borderId="38" xfId="0" applyNumberFormat="1" applyFont="1" applyFill="1" applyBorder="1" applyAlignment="1">
      <alignment/>
    </xf>
    <xf numFmtId="4" fontId="16" fillId="35" borderId="38" xfId="0" applyNumberFormat="1" applyFont="1" applyFill="1" applyBorder="1" applyAlignment="1">
      <alignment/>
    </xf>
    <xf numFmtId="4" fontId="16" fillId="36" borderId="38" xfId="0" applyNumberFormat="1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41" xfId="0" applyFont="1" applyFill="1" applyBorder="1" applyAlignment="1">
      <alignment/>
    </xf>
    <xf numFmtId="4" fontId="9" fillId="0" borderId="41" xfId="0" applyNumberFormat="1" applyFont="1" applyFill="1" applyBorder="1" applyAlignment="1">
      <alignment/>
    </xf>
    <xf numFmtId="4" fontId="9" fillId="35" borderId="41" xfId="0" applyNumberFormat="1" applyFont="1" applyFill="1" applyBorder="1" applyAlignment="1">
      <alignment/>
    </xf>
    <xf numFmtId="4" fontId="9" fillId="36" borderId="41" xfId="0" applyNumberFormat="1" applyFont="1" applyFill="1" applyBorder="1" applyAlignment="1">
      <alignment/>
    </xf>
    <xf numFmtId="0" fontId="9" fillId="0" borderId="46" xfId="0" applyFont="1" applyFill="1" applyBorder="1" applyAlignment="1">
      <alignment/>
    </xf>
    <xf numFmtId="0" fontId="9" fillId="0" borderId="43" xfId="0" applyFont="1" applyFill="1" applyBorder="1" applyAlignment="1">
      <alignment horizontal="center"/>
    </xf>
    <xf numFmtId="0" fontId="6" fillId="0" borderId="42" xfId="0" applyFont="1" applyFill="1" applyBorder="1" applyAlignment="1">
      <alignment/>
    </xf>
    <xf numFmtId="4" fontId="6" fillId="0" borderId="42" xfId="0" applyNumberFormat="1" applyFont="1" applyFill="1" applyBorder="1" applyAlignment="1">
      <alignment/>
    </xf>
    <xf numFmtId="4" fontId="6" fillId="35" borderId="42" xfId="0" applyNumberFormat="1" applyFont="1" applyFill="1" applyBorder="1" applyAlignment="1">
      <alignment/>
    </xf>
    <xf numFmtId="4" fontId="6" fillId="36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15" xfId="0" applyFont="1" applyFill="1" applyBorder="1" applyAlignment="1">
      <alignment/>
    </xf>
    <xf numFmtId="4" fontId="9" fillId="37" borderId="38" xfId="0" applyNumberFormat="1" applyFont="1" applyFill="1" applyBorder="1" applyAlignment="1">
      <alignment/>
    </xf>
    <xf numFmtId="0" fontId="17" fillId="0" borderId="15" xfId="0" applyFont="1" applyFill="1" applyBorder="1" applyAlignment="1">
      <alignment/>
    </xf>
    <xf numFmtId="4" fontId="6" fillId="0" borderId="37" xfId="0" applyNumberFormat="1" applyFont="1" applyFill="1" applyBorder="1" applyAlignment="1">
      <alignment/>
    </xf>
    <xf numFmtId="4" fontId="6" fillId="35" borderId="37" xfId="0" applyNumberFormat="1" applyFont="1" applyFill="1" applyBorder="1" applyAlignment="1">
      <alignment/>
    </xf>
    <xf numFmtId="4" fontId="6" fillId="36" borderId="37" xfId="0" applyNumberFormat="1" applyFont="1" applyFill="1" applyBorder="1" applyAlignment="1">
      <alignment/>
    </xf>
    <xf numFmtId="3" fontId="9" fillId="0" borderId="38" xfId="0" applyNumberFormat="1" applyFont="1" applyFill="1" applyBorder="1" applyAlignment="1">
      <alignment/>
    </xf>
    <xf numFmtId="3" fontId="9" fillId="35" borderId="38" xfId="0" applyNumberFormat="1" applyFont="1" applyFill="1" applyBorder="1" applyAlignment="1">
      <alignment/>
    </xf>
    <xf numFmtId="3" fontId="9" fillId="36" borderId="38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left"/>
    </xf>
    <xf numFmtId="0" fontId="9" fillId="0" borderId="18" xfId="46" applyFont="1" applyFill="1" applyBorder="1" applyAlignment="1">
      <alignment horizontal="left"/>
      <protection/>
    </xf>
    <xf numFmtId="0" fontId="9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6" fillId="36" borderId="38" xfId="0" applyNumberFormat="1" applyFont="1" applyFill="1" applyBorder="1" applyAlignment="1">
      <alignment/>
    </xf>
    <xf numFmtId="0" fontId="6" fillId="0" borderId="41" xfId="0" applyFont="1" applyFill="1" applyBorder="1" applyAlignment="1">
      <alignment/>
    </xf>
    <xf numFmtId="0" fontId="6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/>
    </xf>
    <xf numFmtId="4" fontId="6" fillId="0" borderId="41" xfId="0" applyNumberFormat="1" applyFont="1" applyFill="1" applyBorder="1" applyAlignment="1">
      <alignment/>
    </xf>
    <xf numFmtId="4" fontId="6" fillId="35" borderId="41" xfId="0" applyNumberFormat="1" applyFont="1" applyFill="1" applyBorder="1" applyAlignment="1">
      <alignment/>
    </xf>
    <xf numFmtId="4" fontId="6" fillId="36" borderId="41" xfId="0" applyNumberFormat="1" applyFont="1" applyFill="1" applyBorder="1" applyAlignment="1">
      <alignment/>
    </xf>
    <xf numFmtId="0" fontId="9" fillId="0" borderId="42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4" fontId="9" fillId="0" borderId="39" xfId="0" applyNumberFormat="1" applyFont="1" applyFill="1" applyBorder="1" applyAlignment="1">
      <alignment/>
    </xf>
    <xf numFmtId="4" fontId="9" fillId="35" borderId="39" xfId="0" applyNumberFormat="1" applyFont="1" applyFill="1" applyBorder="1" applyAlignment="1">
      <alignment/>
    </xf>
    <xf numFmtId="0" fontId="6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5" xfId="0" applyFont="1" applyFill="1" applyBorder="1" applyAlignment="1">
      <alignment/>
    </xf>
    <xf numFmtId="4" fontId="9" fillId="36" borderId="39" xfId="0" applyNumberFormat="1" applyFont="1" applyFill="1" applyBorder="1" applyAlignment="1">
      <alignment/>
    </xf>
    <xf numFmtId="0" fontId="9" fillId="0" borderId="42" xfId="0" applyFont="1" applyFill="1" applyBorder="1" applyAlignment="1">
      <alignment horizontal="center"/>
    </xf>
    <xf numFmtId="0" fontId="6" fillId="0" borderId="47" xfId="0" applyFont="1" applyFill="1" applyBorder="1" applyAlignment="1">
      <alignment/>
    </xf>
    <xf numFmtId="4" fontId="54" fillId="0" borderId="0" xfId="0" applyNumberFormat="1" applyFont="1" applyFill="1" applyBorder="1" applyAlignment="1">
      <alignment horizontal="center"/>
    </xf>
    <xf numFmtId="0" fontId="9" fillId="0" borderId="39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39" xfId="0" applyFont="1" applyBorder="1" applyAlignment="1">
      <alignment/>
    </xf>
    <xf numFmtId="4" fontId="9" fillId="37" borderId="39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6" fillId="0" borderId="46" xfId="0" applyFont="1" applyFill="1" applyBorder="1" applyAlignment="1">
      <alignment/>
    </xf>
    <xf numFmtId="0" fontId="9" fillId="0" borderId="39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/>
    </xf>
    <xf numFmtId="4" fontId="9" fillId="0" borderId="35" xfId="0" applyNumberFormat="1" applyFont="1" applyFill="1" applyBorder="1" applyAlignment="1">
      <alignment/>
    </xf>
    <xf numFmtId="4" fontId="9" fillId="35" borderId="35" xfId="0" applyNumberFormat="1" applyFont="1" applyFill="1" applyBorder="1" applyAlignment="1">
      <alignment/>
    </xf>
    <xf numFmtId="4" fontId="9" fillId="36" borderId="35" xfId="0" applyNumberFormat="1" applyFont="1" applyFill="1" applyBorder="1" applyAlignment="1">
      <alignment/>
    </xf>
    <xf numFmtId="0" fontId="16" fillId="37" borderId="38" xfId="0" applyFont="1" applyFill="1" applyBorder="1" applyAlignment="1">
      <alignment horizontal="center"/>
    </xf>
    <xf numFmtId="0" fontId="9" fillId="0" borderId="38" xfId="0" applyFont="1" applyBorder="1" applyAlignment="1">
      <alignment/>
    </xf>
    <xf numFmtId="0" fontId="16" fillId="37" borderId="45" xfId="0" applyFont="1" applyFill="1" applyBorder="1" applyAlignment="1">
      <alignment horizontal="center"/>
    </xf>
    <xf numFmtId="0" fontId="9" fillId="0" borderId="35" xfId="0" applyFont="1" applyBorder="1" applyAlignment="1">
      <alignment/>
    </xf>
    <xf numFmtId="4" fontId="9" fillId="37" borderId="35" xfId="0" applyNumberFormat="1" applyFont="1" applyFill="1" applyBorder="1" applyAlignment="1">
      <alignment/>
    </xf>
    <xf numFmtId="4" fontId="6" fillId="0" borderId="38" xfId="0" applyNumberFormat="1" applyFont="1" applyFill="1" applyBorder="1" applyAlignment="1">
      <alignment/>
    </xf>
    <xf numFmtId="4" fontId="6" fillId="35" borderId="38" xfId="0" applyNumberFormat="1" applyFont="1" applyFill="1" applyBorder="1" applyAlignment="1">
      <alignment/>
    </xf>
    <xf numFmtId="4" fontId="9" fillId="0" borderId="45" xfId="0" applyNumberFormat="1" applyFont="1" applyFill="1" applyBorder="1" applyAlignment="1">
      <alignment/>
    </xf>
    <xf numFmtId="4" fontId="9" fillId="35" borderId="45" xfId="0" applyNumberFormat="1" applyFont="1" applyFill="1" applyBorder="1" applyAlignment="1">
      <alignment/>
    </xf>
    <xf numFmtId="4" fontId="9" fillId="36" borderId="45" xfId="0" applyNumberFormat="1" applyFont="1" applyFill="1" applyBorder="1" applyAlignment="1">
      <alignment/>
    </xf>
    <xf numFmtId="4" fontId="6" fillId="0" borderId="46" xfId="0" applyNumberFormat="1" applyFont="1" applyFill="1" applyBorder="1" applyAlignment="1">
      <alignment/>
    </xf>
    <xf numFmtId="4" fontId="6" fillId="35" borderId="46" xfId="0" applyNumberFormat="1" applyFont="1" applyFill="1" applyBorder="1" applyAlignment="1">
      <alignment/>
    </xf>
    <xf numFmtId="4" fontId="6" fillId="36" borderId="46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48" xfId="0" applyFont="1" applyFill="1" applyBorder="1" applyAlignment="1">
      <alignment vertical="center"/>
    </xf>
    <xf numFmtId="4" fontId="6" fillId="0" borderId="46" xfId="0" applyNumberFormat="1" applyFont="1" applyFill="1" applyBorder="1" applyAlignment="1">
      <alignment vertical="center"/>
    </xf>
    <xf numFmtId="4" fontId="6" fillId="35" borderId="46" xfId="0" applyNumberFormat="1" applyFont="1" applyFill="1" applyBorder="1" applyAlignment="1">
      <alignment vertical="center"/>
    </xf>
    <xf numFmtId="4" fontId="6" fillId="36" borderId="46" xfId="0" applyNumberFormat="1" applyFont="1" applyFill="1" applyBorder="1" applyAlignment="1">
      <alignment vertical="center"/>
    </xf>
    <xf numFmtId="4" fontId="6" fillId="0" borderId="4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3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46" applyFont="1" applyFill="1" applyAlignment="1">
      <alignment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1"/>
  <sheetViews>
    <sheetView zoomScalePageLayoutView="0" workbookViewId="0" topLeftCell="A5">
      <selection activeCell="C36" sqref="C36"/>
    </sheetView>
  </sheetViews>
  <sheetFormatPr defaultColWidth="9.140625" defaultRowHeight="12.75"/>
  <cols>
    <col min="2" max="2" width="26.8515625" style="0" customWidth="1"/>
    <col min="3" max="5" width="23.7109375" style="0" customWidth="1"/>
  </cols>
  <sheetData>
    <row r="1" s="2" customFormat="1" ht="15.75" hidden="1">
      <c r="A1" s="1" t="s">
        <v>0</v>
      </c>
    </row>
    <row r="2" s="2" customFormat="1" ht="12.75"/>
    <row r="3" spans="1:2" s="2" customFormat="1" ht="15.75" hidden="1">
      <c r="A3" s="1" t="s">
        <v>1</v>
      </c>
      <c r="B3" s="3"/>
    </row>
    <row r="4" spans="1:2" s="2" customFormat="1" ht="15.75">
      <c r="A4" s="1" t="s">
        <v>2</v>
      </c>
      <c r="B4" s="3"/>
    </row>
    <row r="5" s="2" customFormat="1" ht="15.75">
      <c r="A5" s="1"/>
    </row>
    <row r="6" spans="1:5" s="2" customFormat="1" ht="20.25">
      <c r="A6" s="307" t="s">
        <v>3</v>
      </c>
      <c r="B6" s="308"/>
      <c r="C6" s="309"/>
      <c r="D6" s="309"/>
      <c r="E6" s="309"/>
    </row>
    <row r="7" spans="1:5" ht="15.75">
      <c r="A7" s="4"/>
      <c r="B7" s="5"/>
      <c r="C7" s="5"/>
      <c r="D7" s="5"/>
      <c r="E7" s="5"/>
    </row>
    <row r="8" spans="1:5" ht="13.5" thickBot="1">
      <c r="A8" s="6"/>
      <c r="C8" s="7"/>
      <c r="D8" s="7"/>
      <c r="E8" s="7" t="s">
        <v>4</v>
      </c>
    </row>
    <row r="9" spans="2:229" ht="18.75" customHeight="1">
      <c r="B9" s="310" t="s">
        <v>5</v>
      </c>
      <c r="C9" s="8" t="s">
        <v>6</v>
      </c>
      <c r="D9" s="8" t="s">
        <v>7</v>
      </c>
      <c r="E9" s="9" t="s">
        <v>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</row>
    <row r="10" spans="2:229" ht="13.5" customHeight="1" thickBot="1">
      <c r="B10" s="311"/>
      <c r="C10" s="11" t="s">
        <v>9</v>
      </c>
      <c r="D10" s="11" t="s">
        <v>9</v>
      </c>
      <c r="E10" s="12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</row>
    <row r="11" spans="2:229" ht="13.5" thickTop="1">
      <c r="B11" s="13" t="s">
        <v>10</v>
      </c>
      <c r="C11" s="14">
        <v>278551</v>
      </c>
      <c r="D11" s="14">
        <v>278551</v>
      </c>
      <c r="E11" s="15">
        <v>53199.2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</row>
    <row r="12" spans="2:229" ht="12.75">
      <c r="B12" s="16" t="s">
        <v>11</v>
      </c>
      <c r="C12" s="17">
        <v>59076.1</v>
      </c>
      <c r="D12" s="17">
        <v>59076.1</v>
      </c>
      <c r="E12" s="18">
        <v>8386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</row>
    <row r="13" spans="2:229" ht="12.75">
      <c r="B13" s="16" t="s">
        <v>12</v>
      </c>
      <c r="C13" s="17">
        <v>12871</v>
      </c>
      <c r="D13" s="17">
        <v>12871</v>
      </c>
      <c r="E13" s="18">
        <v>72.3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</row>
    <row r="14" spans="2:229" ht="12.75">
      <c r="B14" s="19" t="s">
        <v>13</v>
      </c>
      <c r="C14" s="17">
        <v>84439</v>
      </c>
      <c r="D14" s="17">
        <v>78861.1</v>
      </c>
      <c r="E14" s="18">
        <f>157873.5-149724.1</f>
        <v>8149.399999999994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</row>
    <row r="15" spans="2:229" ht="19.5" customHeight="1" thickBot="1">
      <c r="B15" s="20" t="s">
        <v>14</v>
      </c>
      <c r="C15" s="21">
        <f>SUM(C11:C14)</f>
        <v>434937.1</v>
      </c>
      <c r="D15" s="21">
        <f>SUM(D11:D14)</f>
        <v>429359.19999999995</v>
      </c>
      <c r="E15" s="22">
        <f>SUM(E11:E14)</f>
        <v>69806.9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  <c r="HU15" s="10"/>
    </row>
    <row r="16" spans="2:229" ht="13.5" thickTop="1">
      <c r="B16" s="23"/>
      <c r="C16" s="24"/>
      <c r="D16" s="24"/>
      <c r="E16" s="25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</row>
    <row r="17" spans="1:229" ht="12.75">
      <c r="A17" s="10"/>
      <c r="B17" s="16" t="s">
        <v>15</v>
      </c>
      <c r="C17" s="17">
        <v>355833.5</v>
      </c>
      <c r="D17" s="17">
        <v>362037.5</v>
      </c>
      <c r="E17" s="18">
        <f>205605.4-149724.1</f>
        <v>55881.29999999999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</row>
    <row r="18" spans="1:251" s="26" customFormat="1" ht="12.75">
      <c r="A18" s="10"/>
      <c r="B18" s="19" t="s">
        <v>16</v>
      </c>
      <c r="C18" s="17">
        <v>136705</v>
      </c>
      <c r="D18" s="17">
        <v>138503.3</v>
      </c>
      <c r="E18" s="18">
        <v>1070.7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  <c r="IB18" s="10"/>
      <c r="IC18" s="10"/>
      <c r="ID18" s="10"/>
      <c r="IE18" s="10"/>
      <c r="IF18" s="10"/>
      <c r="IG18" s="10"/>
      <c r="IH18" s="10"/>
      <c r="II18" s="10"/>
      <c r="IJ18" s="10"/>
      <c r="IK18" s="10"/>
      <c r="IL18" s="10"/>
      <c r="IM18" s="10"/>
      <c r="IN18" s="10"/>
      <c r="IO18" s="10"/>
      <c r="IP18" s="10"/>
      <c r="IQ18" s="10"/>
    </row>
    <row r="19" spans="1:229" ht="19.5" customHeight="1" thickBot="1">
      <c r="A19" s="10"/>
      <c r="B19" s="20" t="s">
        <v>17</v>
      </c>
      <c r="C19" s="21">
        <f>SUM(C17:C18)</f>
        <v>492538.5</v>
      </c>
      <c r="D19" s="21">
        <f>SUM(D17:D18)</f>
        <v>500540.8</v>
      </c>
      <c r="E19" s="22">
        <f>SUM(E17:E18)</f>
        <v>56951.999999999985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</row>
    <row r="20" spans="2:229" ht="13.5" thickTop="1">
      <c r="B20" s="27"/>
      <c r="C20" s="28"/>
      <c r="D20" s="28"/>
      <c r="E20" s="2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</row>
    <row r="21" spans="2:229" ht="12.75">
      <c r="B21" s="30" t="s">
        <v>18</v>
      </c>
      <c r="C21" s="31"/>
      <c r="D21" s="31"/>
      <c r="E21" s="3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</row>
    <row r="22" spans="2:9" ht="12.75">
      <c r="B22" s="30" t="s">
        <v>19</v>
      </c>
      <c r="C22" s="33"/>
      <c r="D22" s="33"/>
      <c r="E22" s="34">
        <v>12854.9</v>
      </c>
      <c r="I22" t="s">
        <v>20</v>
      </c>
    </row>
    <row r="23" spans="2:5" ht="15" customHeight="1" thickBot="1">
      <c r="B23" s="35" t="s">
        <v>21</v>
      </c>
      <c r="C23" s="36">
        <v>57601.4</v>
      </c>
      <c r="D23" s="36">
        <v>71181.6</v>
      </c>
      <c r="E23" s="37"/>
    </row>
    <row r="26" ht="12.75">
      <c r="B26" s="38" t="s">
        <v>22</v>
      </c>
    </row>
    <row r="27" spans="2:5" ht="12.75">
      <c r="B27" s="38" t="s">
        <v>23</v>
      </c>
      <c r="C27" s="38"/>
      <c r="D27" s="38"/>
      <c r="E27" s="38"/>
    </row>
    <row r="28" spans="2:5" ht="15">
      <c r="B28" s="38"/>
      <c r="C28" s="39"/>
      <c r="D28" s="39"/>
      <c r="E28" s="39"/>
    </row>
    <row r="29" spans="2:5" ht="15">
      <c r="B29" s="38"/>
      <c r="C29" s="40"/>
      <c r="D29" s="40"/>
      <c r="E29" s="40"/>
    </row>
    <row r="30" ht="12.75">
      <c r="B30" s="38"/>
    </row>
    <row r="31" spans="2:5" ht="12.75">
      <c r="B31" s="38"/>
      <c r="C31" s="38"/>
      <c r="D31" s="38"/>
      <c r="E31" s="38"/>
    </row>
    <row r="32" spans="2:5" ht="15">
      <c r="B32" s="38"/>
      <c r="C32" s="39"/>
      <c r="D32" s="39"/>
      <c r="E32" s="39"/>
    </row>
    <row r="33" spans="2:5" ht="15">
      <c r="B33" s="38"/>
      <c r="C33" s="40"/>
      <c r="D33" s="40"/>
      <c r="E33" s="40"/>
    </row>
    <row r="34" spans="2:5" ht="15">
      <c r="B34" s="38"/>
      <c r="C34" s="40"/>
      <c r="D34" s="40"/>
      <c r="E34" s="40"/>
    </row>
    <row r="35" spans="2:5" ht="15">
      <c r="B35" s="38"/>
      <c r="C35" s="40"/>
      <c r="D35" s="40"/>
      <c r="E35" s="40"/>
    </row>
    <row r="36" spans="2:5" ht="15">
      <c r="B36" s="38"/>
      <c r="C36" s="40"/>
      <c r="D36" s="40"/>
      <c r="E36" s="40"/>
    </row>
    <row r="47" ht="12.75">
      <c r="B47" s="38"/>
    </row>
    <row r="48" spans="2:5" ht="12.75">
      <c r="B48" s="38"/>
      <c r="C48" s="38"/>
      <c r="D48" s="38"/>
      <c r="E48" s="38"/>
    </row>
    <row r="49" spans="2:5" ht="15">
      <c r="B49" s="38"/>
      <c r="C49" s="39"/>
      <c r="D49" s="39"/>
      <c r="E49" s="39"/>
    </row>
    <row r="50" spans="2:5" ht="15">
      <c r="B50" s="38"/>
      <c r="C50" s="40"/>
      <c r="D50" s="40"/>
      <c r="E50" s="40"/>
    </row>
    <row r="51" spans="2:5" ht="15">
      <c r="B51" s="38"/>
      <c r="C51" s="40"/>
      <c r="D51" s="40"/>
      <c r="E51" s="40"/>
    </row>
  </sheetData>
  <sheetProtection/>
  <mergeCells count="2">
    <mergeCell ref="A6:E6"/>
    <mergeCell ref="B9:B10"/>
  </mergeCells>
  <printOptions/>
  <pageMargins left="0.52" right="0.36" top="0.984251969" bottom="0.72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6"/>
  <sheetViews>
    <sheetView zoomScale="80" zoomScaleNormal="80" zoomScalePageLayoutView="0" workbookViewId="0" topLeftCell="A308">
      <selection activeCell="J268" sqref="J268"/>
    </sheetView>
  </sheetViews>
  <sheetFormatPr defaultColWidth="9.140625" defaultRowHeight="12.75"/>
  <cols>
    <col min="1" max="1" width="7.57421875" style="44" customWidth="1"/>
    <col min="2" max="3" width="10.28125" style="44" customWidth="1"/>
    <col min="4" max="4" width="76.8515625" style="44" customWidth="1"/>
    <col min="5" max="7" width="16.7109375" style="67" customWidth="1"/>
    <col min="8" max="8" width="12.00390625" style="67" customWidth="1"/>
    <col min="9" max="9" width="9.140625" style="44" customWidth="1"/>
    <col min="10" max="10" width="24.8515625" style="44" customWidth="1"/>
    <col min="11" max="16384" width="9.140625" style="44" customWidth="1"/>
  </cols>
  <sheetData>
    <row r="1" spans="1:8" ht="21.75" customHeight="1">
      <c r="A1" s="312" t="s">
        <v>24</v>
      </c>
      <c r="B1" s="309"/>
      <c r="C1" s="309"/>
      <c r="D1" s="41"/>
      <c r="E1" s="42"/>
      <c r="F1" s="42"/>
      <c r="G1" s="43"/>
      <c r="H1" s="43"/>
    </row>
    <row r="2" spans="1:8" ht="12.75" customHeight="1">
      <c r="A2" s="45"/>
      <c r="B2" s="46"/>
      <c r="C2" s="45"/>
      <c r="D2" s="47"/>
      <c r="E2" s="42"/>
      <c r="F2" s="42"/>
      <c r="G2" s="42"/>
      <c r="H2" s="42"/>
    </row>
    <row r="3" spans="1:8" s="46" customFormat="1" ht="24" customHeight="1">
      <c r="A3" s="313" t="s">
        <v>25</v>
      </c>
      <c r="B3" s="313"/>
      <c r="C3" s="313"/>
      <c r="D3" s="309"/>
      <c r="E3" s="309"/>
      <c r="F3" s="48"/>
      <c r="G3" s="48"/>
      <c r="H3" s="48"/>
    </row>
    <row r="4" spans="1:8" s="46" customFormat="1" ht="15" customHeight="1" thickBot="1">
      <c r="A4" s="49"/>
      <c r="B4" s="49"/>
      <c r="C4" s="49"/>
      <c r="D4" s="49"/>
      <c r="E4" s="50"/>
      <c r="F4" s="50"/>
      <c r="G4" s="50" t="s">
        <v>4</v>
      </c>
      <c r="H4" s="50"/>
    </row>
    <row r="5" spans="1:8" ht="15.75">
      <c r="A5" s="51" t="s">
        <v>26</v>
      </c>
      <c r="B5" s="51" t="s">
        <v>27</v>
      </c>
      <c r="C5" s="51" t="s">
        <v>28</v>
      </c>
      <c r="D5" s="52" t="s">
        <v>29</v>
      </c>
      <c r="E5" s="53" t="s">
        <v>30</v>
      </c>
      <c r="F5" s="53" t="s">
        <v>30</v>
      </c>
      <c r="G5" s="53" t="s">
        <v>8</v>
      </c>
      <c r="H5" s="53" t="s">
        <v>31</v>
      </c>
    </row>
    <row r="6" spans="1:8" ht="15.75" customHeight="1" thickBot="1">
      <c r="A6" s="54"/>
      <c r="B6" s="54"/>
      <c r="C6" s="54"/>
      <c r="D6" s="55"/>
      <c r="E6" s="56" t="s">
        <v>32</v>
      </c>
      <c r="F6" s="56" t="s">
        <v>33</v>
      </c>
      <c r="G6" s="57" t="s">
        <v>34</v>
      </c>
      <c r="H6" s="56" t="s">
        <v>35</v>
      </c>
    </row>
    <row r="7" spans="1:8" ht="16.5" customHeight="1" thickTop="1">
      <c r="A7" s="58">
        <v>10</v>
      </c>
      <c r="B7" s="58"/>
      <c r="C7" s="58"/>
      <c r="D7" s="59" t="s">
        <v>36</v>
      </c>
      <c r="E7" s="60"/>
      <c r="F7" s="61"/>
      <c r="G7" s="62"/>
      <c r="H7" s="60"/>
    </row>
    <row r="8" spans="1:8" ht="15" customHeight="1">
      <c r="A8" s="58"/>
      <c r="B8" s="58"/>
      <c r="C8" s="58"/>
      <c r="D8" s="59"/>
      <c r="E8" s="60"/>
      <c r="F8" s="61"/>
      <c r="G8" s="62"/>
      <c r="H8" s="60"/>
    </row>
    <row r="9" spans="1:8" ht="15" customHeight="1" hidden="1">
      <c r="A9" s="63"/>
      <c r="B9" s="63"/>
      <c r="C9" s="63">
        <v>1344</v>
      </c>
      <c r="D9" s="63" t="s">
        <v>37</v>
      </c>
      <c r="E9" s="64">
        <v>0</v>
      </c>
      <c r="F9" s="65">
        <v>0</v>
      </c>
      <c r="G9" s="66">
        <v>0</v>
      </c>
      <c r="H9" s="64" t="e">
        <f>(#REF!/F9)*100</f>
        <v>#REF!</v>
      </c>
    </row>
    <row r="10" spans="1:9" ht="15">
      <c r="A10" s="63"/>
      <c r="B10" s="63"/>
      <c r="C10" s="63">
        <v>1361</v>
      </c>
      <c r="D10" s="63" t="s">
        <v>38</v>
      </c>
      <c r="E10" s="64">
        <v>5</v>
      </c>
      <c r="F10" s="65">
        <v>5</v>
      </c>
      <c r="G10" s="66">
        <v>5</v>
      </c>
      <c r="H10" s="64">
        <f>(G10/F10)*100</f>
        <v>100</v>
      </c>
      <c r="I10" s="67"/>
    </row>
    <row r="11" spans="1:8" ht="15" hidden="1">
      <c r="A11" s="68">
        <v>34053</v>
      </c>
      <c r="B11" s="68"/>
      <c r="C11" s="68">
        <v>4116</v>
      </c>
      <c r="D11" s="63" t="s">
        <v>39</v>
      </c>
      <c r="E11" s="69"/>
      <c r="F11" s="70"/>
      <c r="G11" s="71"/>
      <c r="H11" s="64" t="e">
        <f>(#REF!/F11)*100</f>
        <v>#REF!</v>
      </c>
    </row>
    <row r="12" spans="1:8" ht="15" hidden="1">
      <c r="A12" s="68">
        <v>34070</v>
      </c>
      <c r="B12" s="68"/>
      <c r="C12" s="68">
        <v>4116</v>
      </c>
      <c r="D12" s="63" t="s">
        <v>40</v>
      </c>
      <c r="E12" s="69"/>
      <c r="F12" s="70"/>
      <c r="G12" s="71"/>
      <c r="H12" s="64" t="e">
        <f>(#REF!/F12)*100</f>
        <v>#REF!</v>
      </c>
    </row>
    <row r="13" spans="1:8" ht="15">
      <c r="A13" s="68">
        <v>33123</v>
      </c>
      <c r="B13" s="68"/>
      <c r="C13" s="68">
        <v>4116</v>
      </c>
      <c r="D13" s="63" t="s">
        <v>41</v>
      </c>
      <c r="E13" s="64">
        <v>0</v>
      </c>
      <c r="F13" s="65">
        <v>0</v>
      </c>
      <c r="G13" s="66">
        <v>1322.5</v>
      </c>
      <c r="H13" s="64" t="e">
        <f aca="true" t="shared" si="0" ref="H13:H57">(G13/F13)*100</f>
        <v>#DIV/0!</v>
      </c>
    </row>
    <row r="14" spans="1:8" ht="15" hidden="1">
      <c r="A14" s="68"/>
      <c r="B14" s="68"/>
      <c r="C14" s="68">
        <v>4121</v>
      </c>
      <c r="D14" s="68" t="s">
        <v>42</v>
      </c>
      <c r="E14" s="69"/>
      <c r="F14" s="70"/>
      <c r="G14" s="66"/>
      <c r="H14" s="64" t="e">
        <f t="shared" si="0"/>
        <v>#DIV/0!</v>
      </c>
    </row>
    <row r="15" spans="1:9" ht="15" hidden="1">
      <c r="A15" s="68">
        <v>331</v>
      </c>
      <c r="B15" s="68"/>
      <c r="C15" s="68">
        <v>4122</v>
      </c>
      <c r="D15" s="68" t="s">
        <v>43</v>
      </c>
      <c r="E15" s="72"/>
      <c r="F15" s="73"/>
      <c r="G15" s="71"/>
      <c r="H15" s="64" t="e">
        <f t="shared" si="0"/>
        <v>#DIV/0!</v>
      </c>
      <c r="I15" s="67"/>
    </row>
    <row r="16" spans="1:8" ht="15" hidden="1">
      <c r="A16" s="68">
        <v>214</v>
      </c>
      <c r="B16" s="68"/>
      <c r="C16" s="68">
        <v>4122</v>
      </c>
      <c r="D16" s="68" t="s">
        <v>44</v>
      </c>
      <c r="E16" s="72"/>
      <c r="F16" s="73"/>
      <c r="G16" s="71"/>
      <c r="H16" s="64" t="e">
        <f t="shared" si="0"/>
        <v>#DIV/0!</v>
      </c>
    </row>
    <row r="17" spans="1:8" ht="15" hidden="1">
      <c r="A17" s="68">
        <v>339</v>
      </c>
      <c r="B17" s="68"/>
      <c r="C17" s="68">
        <v>4122</v>
      </c>
      <c r="D17" s="68" t="s">
        <v>45</v>
      </c>
      <c r="E17" s="72"/>
      <c r="F17" s="73"/>
      <c r="G17" s="71"/>
      <c r="H17" s="64" t="e">
        <f t="shared" si="0"/>
        <v>#DIV/0!</v>
      </c>
    </row>
    <row r="18" spans="1:8" ht="15" hidden="1">
      <c r="A18" s="68">
        <v>33030</v>
      </c>
      <c r="B18" s="68"/>
      <c r="C18" s="68">
        <v>4122</v>
      </c>
      <c r="D18" s="68" t="s">
        <v>46</v>
      </c>
      <c r="E18" s="72"/>
      <c r="F18" s="73"/>
      <c r="G18" s="71"/>
      <c r="H18" s="64" t="e">
        <f t="shared" si="0"/>
        <v>#DIV/0!</v>
      </c>
    </row>
    <row r="19" spans="1:8" ht="15" hidden="1">
      <c r="A19" s="68">
        <v>33926</v>
      </c>
      <c r="B19" s="68"/>
      <c r="C19" s="68">
        <v>4222</v>
      </c>
      <c r="D19" s="68" t="s">
        <v>47</v>
      </c>
      <c r="E19" s="72"/>
      <c r="F19" s="73"/>
      <c r="G19" s="71"/>
      <c r="H19" s="64" t="e">
        <f t="shared" si="0"/>
        <v>#DIV/0!</v>
      </c>
    </row>
    <row r="20" spans="1:8" ht="15">
      <c r="A20" s="68"/>
      <c r="B20" s="68">
        <v>2143</v>
      </c>
      <c r="C20" s="68">
        <v>2111</v>
      </c>
      <c r="D20" s="68" t="s">
        <v>48</v>
      </c>
      <c r="E20" s="69">
        <v>400</v>
      </c>
      <c r="F20" s="70">
        <v>400</v>
      </c>
      <c r="G20" s="71">
        <v>27.2</v>
      </c>
      <c r="H20" s="64">
        <f t="shared" si="0"/>
        <v>6.800000000000001</v>
      </c>
    </row>
    <row r="21" spans="1:8" ht="15">
      <c r="A21" s="68"/>
      <c r="B21" s="68">
        <v>2143</v>
      </c>
      <c r="C21" s="68">
        <v>2112</v>
      </c>
      <c r="D21" s="68" t="s">
        <v>49</v>
      </c>
      <c r="E21" s="69">
        <v>200</v>
      </c>
      <c r="F21" s="70">
        <v>200</v>
      </c>
      <c r="G21" s="71">
        <v>17.8</v>
      </c>
      <c r="H21" s="64">
        <f t="shared" si="0"/>
        <v>8.9</v>
      </c>
    </row>
    <row r="22" spans="1:8" ht="15">
      <c r="A22" s="68"/>
      <c r="B22" s="68">
        <v>2143</v>
      </c>
      <c r="C22" s="68">
        <v>2212</v>
      </c>
      <c r="D22" s="68" t="s">
        <v>50</v>
      </c>
      <c r="E22" s="69">
        <v>120</v>
      </c>
      <c r="F22" s="70">
        <v>120</v>
      </c>
      <c r="G22" s="71">
        <v>20</v>
      </c>
      <c r="H22" s="64">
        <f t="shared" si="0"/>
        <v>16.666666666666664</v>
      </c>
    </row>
    <row r="23" spans="1:8" ht="15" hidden="1">
      <c r="A23" s="68"/>
      <c r="B23" s="68">
        <v>2143</v>
      </c>
      <c r="C23" s="68">
        <v>2324</v>
      </c>
      <c r="D23" s="68" t="s">
        <v>51</v>
      </c>
      <c r="E23" s="69">
        <v>0</v>
      </c>
      <c r="F23" s="70">
        <v>0</v>
      </c>
      <c r="G23" s="66"/>
      <c r="H23" s="64" t="e">
        <f t="shared" si="0"/>
        <v>#DIV/0!</v>
      </c>
    </row>
    <row r="24" spans="1:8" ht="15" hidden="1">
      <c r="A24" s="68"/>
      <c r="B24" s="68">
        <v>2143</v>
      </c>
      <c r="C24" s="68">
        <v>2329</v>
      </c>
      <c r="D24" s="68" t="s">
        <v>52</v>
      </c>
      <c r="E24" s="69"/>
      <c r="F24" s="70"/>
      <c r="G24" s="66"/>
      <c r="H24" s="64" t="e">
        <f t="shared" si="0"/>
        <v>#DIV/0!</v>
      </c>
    </row>
    <row r="25" spans="1:8" ht="15" hidden="1">
      <c r="A25" s="68"/>
      <c r="B25" s="68">
        <v>3111</v>
      </c>
      <c r="C25" s="68">
        <v>2122</v>
      </c>
      <c r="D25" s="68" t="s">
        <v>53</v>
      </c>
      <c r="E25" s="69">
        <v>0</v>
      </c>
      <c r="F25" s="70">
        <v>0</v>
      </c>
      <c r="G25" s="71"/>
      <c r="H25" s="64" t="e">
        <f t="shared" si="0"/>
        <v>#DIV/0!</v>
      </c>
    </row>
    <row r="26" spans="1:8" ht="15" hidden="1">
      <c r="A26" s="68"/>
      <c r="B26" s="68">
        <v>3113</v>
      </c>
      <c r="C26" s="68">
        <v>2119</v>
      </c>
      <c r="D26" s="68" t="s">
        <v>54</v>
      </c>
      <c r="E26" s="69">
        <v>0</v>
      </c>
      <c r="F26" s="70">
        <v>0</v>
      </c>
      <c r="G26" s="71"/>
      <c r="H26" s="64" t="e">
        <f t="shared" si="0"/>
        <v>#DIV/0!</v>
      </c>
    </row>
    <row r="27" spans="1:8" ht="15">
      <c r="A27" s="68"/>
      <c r="B27" s="68">
        <v>3113</v>
      </c>
      <c r="C27" s="68">
        <v>2122</v>
      </c>
      <c r="D27" s="68" t="s">
        <v>55</v>
      </c>
      <c r="E27" s="69">
        <v>1000</v>
      </c>
      <c r="F27" s="70">
        <v>1000</v>
      </c>
      <c r="G27" s="71">
        <v>1000</v>
      </c>
      <c r="H27" s="64">
        <f t="shared" si="0"/>
        <v>100</v>
      </c>
    </row>
    <row r="28" spans="1:9" ht="15">
      <c r="A28" s="68"/>
      <c r="B28" s="68">
        <v>3313</v>
      </c>
      <c r="C28" s="68">
        <v>2132</v>
      </c>
      <c r="D28" s="68" t="s">
        <v>56</v>
      </c>
      <c r="E28" s="69">
        <v>331.8</v>
      </c>
      <c r="F28" s="70">
        <v>331.8</v>
      </c>
      <c r="G28" s="71">
        <v>0</v>
      </c>
      <c r="H28" s="64">
        <f t="shared" si="0"/>
        <v>0</v>
      </c>
      <c r="I28" s="67"/>
    </row>
    <row r="29" spans="1:8" ht="15">
      <c r="A29" s="63"/>
      <c r="B29" s="63">
        <v>3313</v>
      </c>
      <c r="C29" s="63">
        <v>2133</v>
      </c>
      <c r="D29" s="63" t="s">
        <v>57</v>
      </c>
      <c r="E29" s="64">
        <v>18.2</v>
      </c>
      <c r="F29" s="65">
        <v>18.2</v>
      </c>
      <c r="G29" s="66">
        <v>0</v>
      </c>
      <c r="H29" s="64">
        <f t="shared" si="0"/>
        <v>0</v>
      </c>
    </row>
    <row r="30" spans="1:8" ht="15" hidden="1">
      <c r="A30" s="63"/>
      <c r="B30" s="63">
        <v>3313</v>
      </c>
      <c r="C30" s="63">
        <v>2324</v>
      </c>
      <c r="D30" s="63" t="s">
        <v>58</v>
      </c>
      <c r="E30" s="64"/>
      <c r="F30" s="65"/>
      <c r="G30" s="66"/>
      <c r="H30" s="64" t="e">
        <f t="shared" si="0"/>
        <v>#DIV/0!</v>
      </c>
    </row>
    <row r="31" spans="1:8" ht="15" hidden="1">
      <c r="A31" s="63"/>
      <c r="B31" s="63">
        <v>3392</v>
      </c>
      <c r="C31" s="63">
        <v>2329</v>
      </c>
      <c r="D31" s="63" t="s">
        <v>59</v>
      </c>
      <c r="E31" s="64"/>
      <c r="F31" s="65"/>
      <c r="G31" s="66"/>
      <c r="H31" s="64" t="e">
        <f t="shared" si="0"/>
        <v>#DIV/0!</v>
      </c>
    </row>
    <row r="32" spans="1:8" ht="15" hidden="1">
      <c r="A32" s="68"/>
      <c r="B32" s="68">
        <v>3314</v>
      </c>
      <c r="C32" s="68">
        <v>2229</v>
      </c>
      <c r="D32" s="68" t="s">
        <v>60</v>
      </c>
      <c r="E32" s="69"/>
      <c r="F32" s="70"/>
      <c r="G32" s="71"/>
      <c r="H32" s="64" t="e">
        <f t="shared" si="0"/>
        <v>#DIV/0!</v>
      </c>
    </row>
    <row r="33" spans="1:8" ht="15" hidden="1">
      <c r="A33" s="68"/>
      <c r="B33" s="68">
        <v>3315</v>
      </c>
      <c r="C33" s="68">
        <v>2322</v>
      </c>
      <c r="D33" s="68" t="s">
        <v>61</v>
      </c>
      <c r="E33" s="69"/>
      <c r="F33" s="70"/>
      <c r="G33" s="71"/>
      <c r="H33" s="64" t="e">
        <f t="shared" si="0"/>
        <v>#DIV/0!</v>
      </c>
    </row>
    <row r="34" spans="1:8" ht="15" hidden="1">
      <c r="A34" s="68"/>
      <c r="B34" s="68">
        <v>3319</v>
      </c>
      <c r="C34" s="68">
        <v>2324</v>
      </c>
      <c r="D34" s="68" t="s">
        <v>62</v>
      </c>
      <c r="E34" s="69"/>
      <c r="F34" s="70"/>
      <c r="G34" s="71"/>
      <c r="H34" s="64" t="e">
        <f t="shared" si="0"/>
        <v>#DIV/0!</v>
      </c>
    </row>
    <row r="35" spans="1:9" ht="15" customHeight="1" hidden="1">
      <c r="A35" s="63"/>
      <c r="B35" s="63">
        <v>3319</v>
      </c>
      <c r="C35" s="63">
        <v>2329</v>
      </c>
      <c r="D35" s="63" t="s">
        <v>63</v>
      </c>
      <c r="E35" s="64"/>
      <c r="F35" s="65"/>
      <c r="G35" s="66"/>
      <c r="H35" s="64" t="e">
        <f t="shared" si="0"/>
        <v>#DIV/0!</v>
      </c>
      <c r="I35" s="67"/>
    </row>
    <row r="36" spans="1:8" ht="15">
      <c r="A36" s="68"/>
      <c r="B36" s="68">
        <v>3326</v>
      </c>
      <c r="C36" s="68">
        <v>2212</v>
      </c>
      <c r="D36" s="68" t="s">
        <v>64</v>
      </c>
      <c r="E36" s="69">
        <v>20</v>
      </c>
      <c r="F36" s="70">
        <v>20</v>
      </c>
      <c r="G36" s="71">
        <v>0</v>
      </c>
      <c r="H36" s="64">
        <f t="shared" si="0"/>
        <v>0</v>
      </c>
    </row>
    <row r="37" spans="1:8" ht="15">
      <c r="A37" s="68"/>
      <c r="B37" s="68">
        <v>3326</v>
      </c>
      <c r="C37" s="68">
        <v>2324</v>
      </c>
      <c r="D37" s="68" t="s">
        <v>65</v>
      </c>
      <c r="E37" s="69">
        <v>2</v>
      </c>
      <c r="F37" s="70">
        <v>2</v>
      </c>
      <c r="G37" s="71">
        <v>1</v>
      </c>
      <c r="H37" s="64">
        <f t="shared" si="0"/>
        <v>50</v>
      </c>
    </row>
    <row r="38" spans="1:8" ht="15">
      <c r="A38" s="68"/>
      <c r="B38" s="68">
        <v>3399</v>
      </c>
      <c r="C38" s="68">
        <v>2111</v>
      </c>
      <c r="D38" s="68" t="s">
        <v>66</v>
      </c>
      <c r="E38" s="69">
        <v>200</v>
      </c>
      <c r="F38" s="70">
        <v>200</v>
      </c>
      <c r="G38" s="71">
        <v>50</v>
      </c>
      <c r="H38" s="64">
        <f t="shared" si="0"/>
        <v>25</v>
      </c>
    </row>
    <row r="39" spans="1:8" ht="15" hidden="1">
      <c r="A39" s="68"/>
      <c r="B39" s="68">
        <v>3399</v>
      </c>
      <c r="C39" s="68">
        <v>2112</v>
      </c>
      <c r="D39" s="68" t="s">
        <v>67</v>
      </c>
      <c r="E39" s="69"/>
      <c r="F39" s="70"/>
      <c r="G39" s="71"/>
      <c r="H39" s="64" t="e">
        <f t="shared" si="0"/>
        <v>#DIV/0!</v>
      </c>
    </row>
    <row r="40" spans="1:8" ht="15">
      <c r="A40" s="68"/>
      <c r="B40" s="68">
        <v>3399</v>
      </c>
      <c r="C40" s="68">
        <v>2133</v>
      </c>
      <c r="D40" s="68" t="s">
        <v>68</v>
      </c>
      <c r="E40" s="69">
        <v>50</v>
      </c>
      <c r="F40" s="70">
        <v>50</v>
      </c>
      <c r="G40" s="71">
        <v>0</v>
      </c>
      <c r="H40" s="64">
        <f t="shared" si="0"/>
        <v>0</v>
      </c>
    </row>
    <row r="41" spans="1:9" ht="15">
      <c r="A41" s="68"/>
      <c r="B41" s="68">
        <v>3399</v>
      </c>
      <c r="C41" s="68">
        <v>2321</v>
      </c>
      <c r="D41" s="68" t="s">
        <v>69</v>
      </c>
      <c r="E41" s="69">
        <v>120</v>
      </c>
      <c r="F41" s="70">
        <v>120</v>
      </c>
      <c r="G41" s="71">
        <v>0</v>
      </c>
      <c r="H41" s="64">
        <f t="shared" si="0"/>
        <v>0</v>
      </c>
      <c r="I41" s="67"/>
    </row>
    <row r="42" spans="1:8" ht="15" hidden="1">
      <c r="A42" s="68"/>
      <c r="B42" s="68">
        <v>3399</v>
      </c>
      <c r="C42" s="68">
        <v>2324</v>
      </c>
      <c r="D42" s="68" t="s">
        <v>70</v>
      </c>
      <c r="E42" s="69"/>
      <c r="F42" s="70"/>
      <c r="G42" s="71"/>
      <c r="H42" s="64" t="e">
        <f t="shared" si="0"/>
        <v>#DIV/0!</v>
      </c>
    </row>
    <row r="43" spans="1:8" ht="15" hidden="1">
      <c r="A43" s="63"/>
      <c r="B43" s="63">
        <v>3392</v>
      </c>
      <c r="C43" s="63">
        <v>2324</v>
      </c>
      <c r="D43" s="63" t="s">
        <v>71</v>
      </c>
      <c r="E43" s="69"/>
      <c r="F43" s="70"/>
      <c r="G43" s="71"/>
      <c r="H43" s="64" t="e">
        <f t="shared" si="0"/>
        <v>#DIV/0!</v>
      </c>
    </row>
    <row r="44" spans="1:8" ht="15" hidden="1">
      <c r="A44" s="63"/>
      <c r="B44" s="63">
        <v>3412</v>
      </c>
      <c r="C44" s="63">
        <v>2122</v>
      </c>
      <c r="D44" s="63" t="s">
        <v>72</v>
      </c>
      <c r="E44" s="69"/>
      <c r="F44" s="70"/>
      <c r="G44" s="71"/>
      <c r="H44" s="64" t="e">
        <f t="shared" si="0"/>
        <v>#DIV/0!</v>
      </c>
    </row>
    <row r="45" spans="1:8" ht="15" hidden="1">
      <c r="A45" s="68"/>
      <c r="B45" s="68">
        <v>3412</v>
      </c>
      <c r="C45" s="68">
        <v>2324</v>
      </c>
      <c r="D45" s="68" t="s">
        <v>73</v>
      </c>
      <c r="E45" s="69"/>
      <c r="F45" s="70"/>
      <c r="G45" s="71"/>
      <c r="H45" s="64" t="e">
        <f t="shared" si="0"/>
        <v>#DIV/0!</v>
      </c>
    </row>
    <row r="46" spans="1:8" ht="15" hidden="1">
      <c r="A46" s="68"/>
      <c r="B46" s="68">
        <v>3412</v>
      </c>
      <c r="C46" s="68">
        <v>2329</v>
      </c>
      <c r="D46" s="68" t="s">
        <v>74</v>
      </c>
      <c r="E46" s="69"/>
      <c r="F46" s="70"/>
      <c r="G46" s="71"/>
      <c r="H46" s="64" t="e">
        <f t="shared" si="0"/>
        <v>#DIV/0!</v>
      </c>
    </row>
    <row r="47" spans="1:8" ht="15">
      <c r="A47" s="68"/>
      <c r="B47" s="68">
        <v>3412</v>
      </c>
      <c r="C47" s="68">
        <v>2132</v>
      </c>
      <c r="D47" s="68" t="s">
        <v>75</v>
      </c>
      <c r="E47" s="69">
        <v>579.6</v>
      </c>
      <c r="F47" s="70">
        <v>579.6</v>
      </c>
      <c r="G47" s="66">
        <v>150</v>
      </c>
      <c r="H47" s="64">
        <f t="shared" si="0"/>
        <v>25.87991718426501</v>
      </c>
    </row>
    <row r="48" spans="1:9" ht="15">
      <c r="A48" s="68"/>
      <c r="B48" s="68">
        <v>3412</v>
      </c>
      <c r="C48" s="68">
        <v>2133</v>
      </c>
      <c r="D48" s="68" t="s">
        <v>76</v>
      </c>
      <c r="E48" s="69">
        <v>2.4</v>
      </c>
      <c r="F48" s="70">
        <v>2.4</v>
      </c>
      <c r="G48" s="66">
        <v>0</v>
      </c>
      <c r="H48" s="64">
        <f t="shared" si="0"/>
        <v>0</v>
      </c>
      <c r="I48" s="67"/>
    </row>
    <row r="49" spans="1:8" ht="15" hidden="1">
      <c r="A49" s="68"/>
      <c r="B49" s="68">
        <v>3412</v>
      </c>
      <c r="C49" s="68">
        <v>2229</v>
      </c>
      <c r="D49" s="68" t="s">
        <v>77</v>
      </c>
      <c r="E49" s="69"/>
      <c r="F49" s="70"/>
      <c r="G49" s="66"/>
      <c r="H49" s="64" t="e">
        <f t="shared" si="0"/>
        <v>#DIV/0!</v>
      </c>
    </row>
    <row r="50" spans="1:8" ht="15" hidden="1">
      <c r="A50" s="68"/>
      <c r="B50" s="68">
        <v>3412</v>
      </c>
      <c r="C50" s="68">
        <v>2324</v>
      </c>
      <c r="D50" s="68" t="s">
        <v>78</v>
      </c>
      <c r="E50" s="69"/>
      <c r="F50" s="70"/>
      <c r="G50" s="71"/>
      <c r="H50" s="64" t="e">
        <f t="shared" si="0"/>
        <v>#DIV/0!</v>
      </c>
    </row>
    <row r="51" spans="1:8" ht="15" hidden="1">
      <c r="A51" s="68"/>
      <c r="B51" s="68">
        <v>3419</v>
      </c>
      <c r="C51" s="68">
        <v>2132</v>
      </c>
      <c r="D51" s="68" t="s">
        <v>79</v>
      </c>
      <c r="E51" s="69"/>
      <c r="F51" s="70"/>
      <c r="G51" s="71"/>
      <c r="H51" s="64" t="e">
        <f t="shared" si="0"/>
        <v>#DIV/0!</v>
      </c>
    </row>
    <row r="52" spans="1:8" ht="15">
      <c r="A52" s="68"/>
      <c r="B52" s="68">
        <v>3419</v>
      </c>
      <c r="C52" s="68">
        <v>2229</v>
      </c>
      <c r="D52" s="68" t="s">
        <v>80</v>
      </c>
      <c r="E52" s="69">
        <v>0</v>
      </c>
      <c r="F52" s="70">
        <v>0</v>
      </c>
      <c r="G52" s="71">
        <v>30.8</v>
      </c>
      <c r="H52" s="64" t="e">
        <f t="shared" si="0"/>
        <v>#DIV/0!</v>
      </c>
    </row>
    <row r="53" spans="1:8" ht="15" hidden="1">
      <c r="A53" s="68"/>
      <c r="B53" s="68">
        <v>3421</v>
      </c>
      <c r="C53" s="68">
        <v>2132</v>
      </c>
      <c r="D53" s="68" t="s">
        <v>81</v>
      </c>
      <c r="E53" s="69"/>
      <c r="F53" s="70"/>
      <c r="G53" s="71"/>
      <c r="H53" s="64" t="e">
        <f t="shared" si="0"/>
        <v>#DIV/0!</v>
      </c>
    </row>
    <row r="54" spans="1:8" ht="15">
      <c r="A54" s="68"/>
      <c r="B54" s="68">
        <v>3421</v>
      </c>
      <c r="C54" s="68">
        <v>2229</v>
      </c>
      <c r="D54" s="68" t="s">
        <v>82</v>
      </c>
      <c r="E54" s="69">
        <v>0</v>
      </c>
      <c r="F54" s="70">
        <v>0</v>
      </c>
      <c r="G54" s="71">
        <v>6.4</v>
      </c>
      <c r="H54" s="64" t="e">
        <f t="shared" si="0"/>
        <v>#DIV/0!</v>
      </c>
    </row>
    <row r="55" spans="1:8" ht="15" hidden="1">
      <c r="A55" s="68"/>
      <c r="B55" s="68">
        <v>3421</v>
      </c>
      <c r="C55" s="68">
        <v>2324</v>
      </c>
      <c r="D55" s="68" t="s">
        <v>83</v>
      </c>
      <c r="E55" s="69"/>
      <c r="F55" s="70"/>
      <c r="G55" s="71"/>
      <c r="H55" s="64" t="e">
        <f t="shared" si="0"/>
        <v>#DIV/0!</v>
      </c>
    </row>
    <row r="56" spans="1:8" ht="15">
      <c r="A56" s="68"/>
      <c r="B56" s="68">
        <v>3429</v>
      </c>
      <c r="C56" s="68">
        <v>2229</v>
      </c>
      <c r="D56" s="68" t="s">
        <v>84</v>
      </c>
      <c r="E56" s="69">
        <v>0</v>
      </c>
      <c r="F56" s="70">
        <v>0</v>
      </c>
      <c r="G56" s="71">
        <v>7.1</v>
      </c>
      <c r="H56" s="64" t="e">
        <f t="shared" si="0"/>
        <v>#DIV/0!</v>
      </c>
    </row>
    <row r="57" spans="1:8" ht="15" hidden="1">
      <c r="A57" s="68"/>
      <c r="B57" s="68">
        <v>6171</v>
      </c>
      <c r="C57" s="68">
        <v>2212</v>
      </c>
      <c r="D57" s="68" t="s">
        <v>85</v>
      </c>
      <c r="E57" s="69"/>
      <c r="F57" s="70"/>
      <c r="G57" s="71"/>
      <c r="H57" s="64" t="e">
        <f t="shared" si="0"/>
        <v>#DIV/0!</v>
      </c>
    </row>
    <row r="58" spans="1:8" ht="15" customHeight="1">
      <c r="A58" s="63"/>
      <c r="B58" s="63">
        <v>6409</v>
      </c>
      <c r="C58" s="63">
        <v>2328</v>
      </c>
      <c r="D58" s="63" t="s">
        <v>86</v>
      </c>
      <c r="E58" s="64"/>
      <c r="F58" s="65"/>
      <c r="G58" s="66"/>
      <c r="H58" s="64"/>
    </row>
    <row r="59" spans="1:8" ht="15" customHeight="1" thickBot="1">
      <c r="A59" s="74"/>
      <c r="B59" s="74"/>
      <c r="C59" s="74"/>
      <c r="D59" s="74"/>
      <c r="E59" s="75"/>
      <c r="F59" s="76"/>
      <c r="G59" s="77"/>
      <c r="H59" s="119"/>
    </row>
    <row r="60" spans="1:8" s="83" customFormat="1" ht="21.75" customHeight="1" thickBot="1" thickTop="1">
      <c r="A60" s="78"/>
      <c r="B60" s="78"/>
      <c r="C60" s="78"/>
      <c r="D60" s="79" t="s">
        <v>87</v>
      </c>
      <c r="E60" s="80">
        <f>SUM(E9:E58)</f>
        <v>3049</v>
      </c>
      <c r="F60" s="81">
        <f>SUM(F9:F58)</f>
        <v>3049</v>
      </c>
      <c r="G60" s="82">
        <f>SUM(G9:G58)</f>
        <v>2637.8</v>
      </c>
      <c r="H60" s="60">
        <f>(G60/F60)*100</f>
        <v>86.51361102000656</v>
      </c>
    </row>
    <row r="61" spans="1:8" ht="15" customHeight="1">
      <c r="A61" s="83"/>
      <c r="B61" s="83"/>
      <c r="C61" s="83"/>
      <c r="D61" s="83"/>
      <c r="E61" s="84"/>
      <c r="F61" s="84"/>
      <c r="G61" s="84"/>
      <c r="H61" s="84"/>
    </row>
    <row r="62" spans="1:8" ht="15" customHeight="1">
      <c r="A62" s="83"/>
      <c r="B62" s="83"/>
      <c r="C62" s="83"/>
      <c r="D62" s="83"/>
      <c r="E62" s="84"/>
      <c r="F62" s="84"/>
      <c r="G62" s="84"/>
      <c r="H62" s="84"/>
    </row>
    <row r="63" spans="1:8" ht="15" customHeight="1" thickBot="1">
      <c r="A63" s="83"/>
      <c r="B63" s="83"/>
      <c r="C63" s="83"/>
      <c r="D63" s="83"/>
      <c r="E63" s="84"/>
      <c r="F63" s="84"/>
      <c r="G63" s="84"/>
      <c r="H63" s="84"/>
    </row>
    <row r="64" spans="1:8" ht="15.75">
      <c r="A64" s="51" t="s">
        <v>26</v>
      </c>
      <c r="B64" s="51" t="s">
        <v>27</v>
      </c>
      <c r="C64" s="51" t="s">
        <v>28</v>
      </c>
      <c r="D64" s="52" t="s">
        <v>29</v>
      </c>
      <c r="E64" s="53" t="s">
        <v>30</v>
      </c>
      <c r="F64" s="53" t="s">
        <v>30</v>
      </c>
      <c r="G64" s="53" t="s">
        <v>8</v>
      </c>
      <c r="H64" s="53" t="s">
        <v>31</v>
      </c>
    </row>
    <row r="65" spans="1:8" ht="15.75" customHeight="1" thickBot="1">
      <c r="A65" s="54"/>
      <c r="B65" s="54"/>
      <c r="C65" s="54"/>
      <c r="D65" s="55"/>
      <c r="E65" s="56" t="s">
        <v>32</v>
      </c>
      <c r="F65" s="56" t="s">
        <v>33</v>
      </c>
      <c r="G65" s="57" t="s">
        <v>34</v>
      </c>
      <c r="H65" s="56" t="s">
        <v>35</v>
      </c>
    </row>
    <row r="66" spans="1:8" ht="15.75" customHeight="1" thickTop="1">
      <c r="A66" s="85">
        <v>20</v>
      </c>
      <c r="B66" s="58"/>
      <c r="C66" s="58"/>
      <c r="D66" s="59" t="s">
        <v>88</v>
      </c>
      <c r="E66" s="60"/>
      <c r="F66" s="61"/>
      <c r="G66" s="62"/>
      <c r="H66" s="60"/>
    </row>
    <row r="67" spans="1:8" ht="15.75" customHeight="1">
      <c r="A67" s="85"/>
      <c r="B67" s="58"/>
      <c r="C67" s="58"/>
      <c r="D67" s="59"/>
      <c r="E67" s="60"/>
      <c r="F67" s="61"/>
      <c r="G67" s="62"/>
      <c r="H67" s="60"/>
    </row>
    <row r="68" spans="1:8" ht="15.75" customHeight="1" hidden="1">
      <c r="A68" s="85"/>
      <c r="B68" s="58"/>
      <c r="C68" s="86">
        <v>2420</v>
      </c>
      <c r="D68" s="87" t="s">
        <v>89</v>
      </c>
      <c r="E68" s="60">
        <v>0</v>
      </c>
      <c r="F68" s="61">
        <v>0</v>
      </c>
      <c r="G68" s="71">
        <v>0</v>
      </c>
      <c r="H68" s="64" t="e">
        <f>(#REF!/F68)*100</f>
        <v>#REF!</v>
      </c>
    </row>
    <row r="69" spans="1:10" ht="15.75">
      <c r="A69" s="88"/>
      <c r="B69" s="58"/>
      <c r="C69" s="89">
        <v>4116</v>
      </c>
      <c r="D69" s="63" t="s">
        <v>90</v>
      </c>
      <c r="E69" s="64">
        <v>90</v>
      </c>
      <c r="F69" s="65">
        <v>305.1</v>
      </c>
      <c r="G69" s="71">
        <v>120</v>
      </c>
      <c r="H69" s="64">
        <f aca="true" t="shared" si="1" ref="H69:H100">(G69/F69)*100</f>
        <v>39.33136676499508</v>
      </c>
      <c r="J69" s="67"/>
    </row>
    <row r="70" spans="1:8" ht="15.75" hidden="1">
      <c r="A70" s="88">
        <v>14005</v>
      </c>
      <c r="B70" s="58"/>
      <c r="C70" s="89">
        <v>4116</v>
      </c>
      <c r="D70" s="90" t="s">
        <v>91</v>
      </c>
      <c r="E70" s="64"/>
      <c r="F70" s="65"/>
      <c r="G70" s="71"/>
      <c r="H70" s="64" t="e">
        <f t="shared" si="1"/>
        <v>#DIV/0!</v>
      </c>
    </row>
    <row r="71" spans="1:8" ht="15.75" hidden="1">
      <c r="A71" s="88"/>
      <c r="B71" s="58"/>
      <c r="C71" s="89">
        <v>4122</v>
      </c>
      <c r="D71" s="90" t="s">
        <v>92</v>
      </c>
      <c r="E71" s="64"/>
      <c r="F71" s="65"/>
      <c r="G71" s="71"/>
      <c r="H71" s="64" t="e">
        <f t="shared" si="1"/>
        <v>#DIV/0!</v>
      </c>
    </row>
    <row r="72" spans="1:9" ht="15.75" customHeight="1" hidden="1">
      <c r="A72" s="88">
        <v>14009</v>
      </c>
      <c r="B72" s="58"/>
      <c r="C72" s="86">
        <v>4116</v>
      </c>
      <c r="D72" s="90" t="s">
        <v>93</v>
      </c>
      <c r="E72" s="60"/>
      <c r="F72" s="61"/>
      <c r="G72" s="71"/>
      <c r="H72" s="64" t="e">
        <f t="shared" si="1"/>
        <v>#DIV/0!</v>
      </c>
      <c r="I72" s="67"/>
    </row>
    <row r="73" spans="1:8" ht="15.75" customHeight="1" hidden="1">
      <c r="A73" s="88">
        <v>34002</v>
      </c>
      <c r="B73" s="58"/>
      <c r="C73" s="86">
        <v>4116</v>
      </c>
      <c r="D73" s="90" t="s">
        <v>94</v>
      </c>
      <c r="E73" s="60"/>
      <c r="F73" s="61"/>
      <c r="G73" s="71"/>
      <c r="H73" s="64" t="e">
        <f t="shared" si="1"/>
        <v>#DIV/0!</v>
      </c>
    </row>
    <row r="74" spans="1:8" ht="15.75" hidden="1">
      <c r="A74" s="88"/>
      <c r="B74" s="58"/>
      <c r="C74" s="86">
        <v>4122</v>
      </c>
      <c r="D74" s="90" t="s">
        <v>95</v>
      </c>
      <c r="E74" s="64"/>
      <c r="F74" s="65"/>
      <c r="G74" s="71"/>
      <c r="H74" s="64" t="e">
        <f t="shared" si="1"/>
        <v>#DIV/0!</v>
      </c>
    </row>
    <row r="75" spans="1:9" ht="15.75" customHeight="1" hidden="1">
      <c r="A75" s="88"/>
      <c r="B75" s="58"/>
      <c r="C75" s="86">
        <v>4213</v>
      </c>
      <c r="D75" s="87" t="s">
        <v>96</v>
      </c>
      <c r="E75" s="60"/>
      <c r="F75" s="61"/>
      <c r="G75" s="71"/>
      <c r="H75" s="64" t="e">
        <f t="shared" si="1"/>
        <v>#DIV/0!</v>
      </c>
      <c r="I75" s="67"/>
    </row>
    <row r="76" spans="1:10" ht="15.75" customHeight="1">
      <c r="A76" s="88">
        <v>71024</v>
      </c>
      <c r="B76" s="58"/>
      <c r="C76" s="86">
        <v>4213</v>
      </c>
      <c r="D76" s="87" t="s">
        <v>97</v>
      </c>
      <c r="E76" s="60">
        <v>100</v>
      </c>
      <c r="F76" s="61">
        <v>0</v>
      </c>
      <c r="G76" s="71">
        <v>0</v>
      </c>
      <c r="H76" s="64" t="e">
        <f t="shared" si="1"/>
        <v>#DIV/0!</v>
      </c>
      <c r="J76" s="67"/>
    </row>
    <row r="77" spans="1:9" ht="15.75" customHeight="1">
      <c r="A77" s="88">
        <v>81012</v>
      </c>
      <c r="B77" s="58"/>
      <c r="C77" s="86">
        <v>4213</v>
      </c>
      <c r="D77" s="87" t="s">
        <v>98</v>
      </c>
      <c r="E77" s="60">
        <v>140</v>
      </c>
      <c r="F77" s="61">
        <v>0</v>
      </c>
      <c r="G77" s="71">
        <v>0</v>
      </c>
      <c r="H77" s="64" t="e">
        <f t="shared" si="1"/>
        <v>#DIV/0!</v>
      </c>
      <c r="I77" s="67"/>
    </row>
    <row r="78" spans="1:8" ht="15.75" customHeight="1">
      <c r="A78" s="88">
        <v>1036</v>
      </c>
      <c r="B78" s="58"/>
      <c r="C78" s="86">
        <v>4213</v>
      </c>
      <c r="D78" s="87" t="s">
        <v>99</v>
      </c>
      <c r="E78" s="60">
        <v>35</v>
      </c>
      <c r="F78" s="61">
        <v>35</v>
      </c>
      <c r="G78" s="71">
        <v>0</v>
      </c>
      <c r="H78" s="64">
        <f t="shared" si="1"/>
        <v>0</v>
      </c>
    </row>
    <row r="79" spans="1:8" ht="15.75" customHeight="1">
      <c r="A79" s="88">
        <v>1046</v>
      </c>
      <c r="B79" s="58"/>
      <c r="C79" s="86">
        <v>4213</v>
      </c>
      <c r="D79" s="87" t="s">
        <v>100</v>
      </c>
      <c r="E79" s="60">
        <v>51</v>
      </c>
      <c r="F79" s="61">
        <v>51</v>
      </c>
      <c r="G79" s="71">
        <v>0</v>
      </c>
      <c r="H79" s="64">
        <f t="shared" si="1"/>
        <v>0</v>
      </c>
    </row>
    <row r="80" spans="1:8" ht="15.75" customHeight="1">
      <c r="A80" s="88">
        <v>1047</v>
      </c>
      <c r="B80" s="58"/>
      <c r="C80" s="86">
        <v>4213</v>
      </c>
      <c r="D80" s="87" t="s">
        <v>101</v>
      </c>
      <c r="E80" s="60">
        <v>321</v>
      </c>
      <c r="F80" s="61">
        <v>321</v>
      </c>
      <c r="G80" s="71">
        <v>0</v>
      </c>
      <c r="H80" s="64">
        <f t="shared" si="1"/>
        <v>0</v>
      </c>
    </row>
    <row r="81" spans="1:8" ht="15.75" customHeight="1">
      <c r="A81" s="88">
        <v>1047</v>
      </c>
      <c r="B81" s="58"/>
      <c r="C81" s="86">
        <v>4213</v>
      </c>
      <c r="D81" s="87" t="s">
        <v>102</v>
      </c>
      <c r="E81" s="60">
        <v>174</v>
      </c>
      <c r="F81" s="61">
        <v>174</v>
      </c>
      <c r="G81" s="71">
        <v>0</v>
      </c>
      <c r="H81" s="64">
        <f t="shared" si="1"/>
        <v>0</v>
      </c>
    </row>
    <row r="82" spans="1:8" ht="15.75">
      <c r="A82" s="88">
        <v>71024</v>
      </c>
      <c r="B82" s="58"/>
      <c r="C82" s="89">
        <v>4216</v>
      </c>
      <c r="D82" s="90" t="s">
        <v>103</v>
      </c>
      <c r="E82" s="64">
        <v>4300</v>
      </c>
      <c r="F82" s="65">
        <v>0</v>
      </c>
      <c r="G82" s="71">
        <v>0</v>
      </c>
      <c r="H82" s="64" t="e">
        <f t="shared" si="1"/>
        <v>#DIV/0!</v>
      </c>
    </row>
    <row r="83" spans="1:8" ht="15.75">
      <c r="A83" s="88">
        <v>81012</v>
      </c>
      <c r="B83" s="58"/>
      <c r="C83" s="89">
        <v>4216</v>
      </c>
      <c r="D83" s="90" t="s">
        <v>104</v>
      </c>
      <c r="E83" s="64">
        <v>2660</v>
      </c>
      <c r="F83" s="65">
        <v>0</v>
      </c>
      <c r="G83" s="71">
        <v>0</v>
      </c>
      <c r="H83" s="64" t="e">
        <f t="shared" si="1"/>
        <v>#DIV/0!</v>
      </c>
    </row>
    <row r="84" spans="1:8" ht="15.75">
      <c r="A84" s="88">
        <v>1036</v>
      </c>
      <c r="B84" s="58"/>
      <c r="C84" s="89">
        <v>4216</v>
      </c>
      <c r="D84" s="90" t="s">
        <v>105</v>
      </c>
      <c r="E84" s="64">
        <v>588</v>
      </c>
      <c r="F84" s="65">
        <v>588</v>
      </c>
      <c r="G84" s="71">
        <v>0</v>
      </c>
      <c r="H84" s="64">
        <f t="shared" si="1"/>
        <v>0</v>
      </c>
    </row>
    <row r="85" spans="1:8" ht="15.75">
      <c r="A85" s="88">
        <v>1045</v>
      </c>
      <c r="B85" s="58"/>
      <c r="C85" s="89">
        <v>4216</v>
      </c>
      <c r="D85" s="90" t="s">
        <v>106</v>
      </c>
      <c r="E85" s="64">
        <v>2125</v>
      </c>
      <c r="F85" s="65">
        <v>2125</v>
      </c>
      <c r="G85" s="71">
        <v>0</v>
      </c>
      <c r="H85" s="64">
        <f t="shared" si="1"/>
        <v>0</v>
      </c>
    </row>
    <row r="86" spans="1:8" ht="15.75">
      <c r="A86" s="88">
        <v>1046</v>
      </c>
      <c r="B86" s="58"/>
      <c r="C86" s="89">
        <v>4216</v>
      </c>
      <c r="D86" s="90" t="s">
        <v>107</v>
      </c>
      <c r="E86" s="64">
        <v>882</v>
      </c>
      <c r="F86" s="65">
        <v>882</v>
      </c>
      <c r="G86" s="71">
        <v>0</v>
      </c>
      <c r="H86" s="64">
        <f t="shared" si="1"/>
        <v>0</v>
      </c>
    </row>
    <row r="87" spans="1:8" ht="15.75">
      <c r="A87" s="88">
        <v>1047</v>
      </c>
      <c r="B87" s="58"/>
      <c r="C87" s="89">
        <v>4216</v>
      </c>
      <c r="D87" s="90" t="s">
        <v>108</v>
      </c>
      <c r="E87" s="64">
        <v>5464</v>
      </c>
      <c r="F87" s="65">
        <v>5464</v>
      </c>
      <c r="G87" s="71">
        <v>0</v>
      </c>
      <c r="H87" s="64">
        <f t="shared" si="1"/>
        <v>0</v>
      </c>
    </row>
    <row r="88" spans="1:8" ht="15.75">
      <c r="A88" s="88">
        <v>1048</v>
      </c>
      <c r="B88" s="58"/>
      <c r="C88" s="89">
        <v>4216</v>
      </c>
      <c r="D88" s="90" t="s">
        <v>109</v>
      </c>
      <c r="E88" s="64">
        <v>2959</v>
      </c>
      <c r="F88" s="65">
        <v>2959</v>
      </c>
      <c r="G88" s="71">
        <v>0</v>
      </c>
      <c r="H88" s="64">
        <f t="shared" si="1"/>
        <v>0</v>
      </c>
    </row>
    <row r="89" spans="1:8" ht="15" hidden="1">
      <c r="A89" s="91"/>
      <c r="B89" s="92"/>
      <c r="C89" s="89">
        <v>4216</v>
      </c>
      <c r="D89" s="93" t="s">
        <v>110</v>
      </c>
      <c r="E89" s="64"/>
      <c r="F89" s="65"/>
      <c r="G89" s="71"/>
      <c r="H89" s="64" t="e">
        <f t="shared" si="1"/>
        <v>#DIV/0!</v>
      </c>
    </row>
    <row r="90" spans="1:8" ht="15" hidden="1">
      <c r="A90" s="94"/>
      <c r="B90" s="95"/>
      <c r="C90" s="96">
        <v>4216</v>
      </c>
      <c r="D90" s="93" t="s">
        <v>110</v>
      </c>
      <c r="E90" s="69"/>
      <c r="F90" s="70"/>
      <c r="G90" s="71"/>
      <c r="H90" s="64" t="e">
        <f t="shared" si="1"/>
        <v>#DIV/0!</v>
      </c>
    </row>
    <row r="91" spans="1:8" ht="15" hidden="1">
      <c r="A91" s="94"/>
      <c r="B91" s="95"/>
      <c r="C91" s="96">
        <v>4222</v>
      </c>
      <c r="D91" s="93" t="s">
        <v>111</v>
      </c>
      <c r="E91" s="69"/>
      <c r="F91" s="70"/>
      <c r="G91" s="71"/>
      <c r="H91" s="64" t="e">
        <f t="shared" si="1"/>
        <v>#DIV/0!</v>
      </c>
    </row>
    <row r="92" spans="1:8" ht="15">
      <c r="A92" s="94"/>
      <c r="B92" s="95"/>
      <c r="C92" s="96">
        <v>4223</v>
      </c>
      <c r="D92" s="93" t="s">
        <v>112</v>
      </c>
      <c r="E92" s="69">
        <v>30000</v>
      </c>
      <c r="F92" s="70">
        <v>30000</v>
      </c>
      <c r="G92" s="71">
        <v>0</v>
      </c>
      <c r="H92" s="64">
        <f t="shared" si="1"/>
        <v>0</v>
      </c>
    </row>
    <row r="93" spans="1:8" ht="15" hidden="1">
      <c r="A93" s="94"/>
      <c r="B93" s="95">
        <v>2212</v>
      </c>
      <c r="C93" s="96">
        <v>2322</v>
      </c>
      <c r="D93" s="93" t="s">
        <v>113</v>
      </c>
      <c r="E93" s="69"/>
      <c r="F93" s="70"/>
      <c r="G93" s="71"/>
      <c r="H93" s="64" t="e">
        <f t="shared" si="1"/>
        <v>#DIV/0!</v>
      </c>
    </row>
    <row r="94" spans="1:8" ht="15">
      <c r="A94" s="94"/>
      <c r="B94" s="95">
        <v>2212</v>
      </c>
      <c r="C94" s="96">
        <v>2324</v>
      </c>
      <c r="D94" s="93" t="s">
        <v>114</v>
      </c>
      <c r="E94" s="69">
        <v>0</v>
      </c>
      <c r="F94" s="70">
        <v>0</v>
      </c>
      <c r="G94" s="71">
        <v>17.1</v>
      </c>
      <c r="H94" s="64" t="e">
        <f t="shared" si="1"/>
        <v>#DIV/0!</v>
      </c>
    </row>
    <row r="95" spans="1:8" ht="15" hidden="1">
      <c r="A95" s="94"/>
      <c r="B95" s="95">
        <v>2219</v>
      </c>
      <c r="C95" s="97">
        <v>2321</v>
      </c>
      <c r="D95" s="93" t="s">
        <v>115</v>
      </c>
      <c r="E95" s="69"/>
      <c r="F95" s="70"/>
      <c r="G95" s="71"/>
      <c r="H95" s="64" t="e">
        <f t="shared" si="1"/>
        <v>#DIV/0!</v>
      </c>
    </row>
    <row r="96" spans="1:8" ht="15" hidden="1">
      <c r="A96" s="94"/>
      <c r="B96" s="95">
        <v>2219</v>
      </c>
      <c r="C96" s="96">
        <v>2324</v>
      </c>
      <c r="D96" s="93" t="s">
        <v>116</v>
      </c>
      <c r="E96" s="69"/>
      <c r="F96" s="70"/>
      <c r="G96" s="71"/>
      <c r="H96" s="64" t="e">
        <f t="shared" si="1"/>
        <v>#DIV/0!</v>
      </c>
    </row>
    <row r="97" spans="1:8" ht="15" hidden="1">
      <c r="A97" s="94"/>
      <c r="B97" s="95">
        <v>2221</v>
      </c>
      <c r="C97" s="97">
        <v>2329</v>
      </c>
      <c r="D97" s="93" t="s">
        <v>117</v>
      </c>
      <c r="E97" s="69"/>
      <c r="F97" s="70"/>
      <c r="G97" s="71"/>
      <c r="H97" s="64" t="e">
        <f t="shared" si="1"/>
        <v>#DIV/0!</v>
      </c>
    </row>
    <row r="98" spans="1:8" ht="15">
      <c r="A98" s="98"/>
      <c r="B98" s="96">
        <v>3631</v>
      </c>
      <c r="C98" s="63">
        <v>2324</v>
      </c>
      <c r="D98" s="63" t="s">
        <v>118</v>
      </c>
      <c r="E98" s="99">
        <v>0</v>
      </c>
      <c r="F98" s="65">
        <v>0</v>
      </c>
      <c r="G98" s="66">
        <v>1016.8</v>
      </c>
      <c r="H98" s="64" t="e">
        <f t="shared" si="1"/>
        <v>#DIV/0!</v>
      </c>
    </row>
    <row r="99" spans="1:8" ht="15">
      <c r="A99" s="98"/>
      <c r="B99" s="96">
        <v>3725</v>
      </c>
      <c r="C99" s="63">
        <v>2324</v>
      </c>
      <c r="D99" s="63" t="s">
        <v>119</v>
      </c>
      <c r="E99" s="99">
        <v>2000</v>
      </c>
      <c r="F99" s="65">
        <v>2000</v>
      </c>
      <c r="G99" s="66">
        <v>0</v>
      </c>
      <c r="H99" s="64">
        <f t="shared" si="1"/>
        <v>0</v>
      </c>
    </row>
    <row r="100" spans="1:8" ht="15">
      <c r="A100" s="98"/>
      <c r="B100" s="96">
        <v>3745</v>
      </c>
      <c r="C100" s="63">
        <v>2324</v>
      </c>
      <c r="D100" s="63" t="s">
        <v>120</v>
      </c>
      <c r="E100" s="99">
        <v>0</v>
      </c>
      <c r="F100" s="65">
        <v>0</v>
      </c>
      <c r="G100" s="66">
        <v>34.8</v>
      </c>
      <c r="H100" s="64" t="e">
        <f t="shared" si="1"/>
        <v>#DIV/0!</v>
      </c>
    </row>
    <row r="101" spans="1:8" ht="15.75" thickBot="1">
      <c r="A101" s="100"/>
      <c r="B101" s="74"/>
      <c r="C101" s="74"/>
      <c r="D101" s="74"/>
      <c r="E101" s="75"/>
      <c r="F101" s="76"/>
      <c r="G101" s="77"/>
      <c r="H101" s="119"/>
    </row>
    <row r="102" spans="1:8" s="83" customFormat="1" ht="21.75" customHeight="1" thickBot="1" thickTop="1">
      <c r="A102" s="101"/>
      <c r="B102" s="78"/>
      <c r="C102" s="78"/>
      <c r="D102" s="79" t="s">
        <v>121</v>
      </c>
      <c r="E102" s="80">
        <f>SUM(E68:E101)</f>
        <v>51889</v>
      </c>
      <c r="F102" s="81">
        <f>SUM(F68:F101)</f>
        <v>44904.1</v>
      </c>
      <c r="G102" s="82">
        <f>SUM(G68:G101)</f>
        <v>1188.6999999999998</v>
      </c>
      <c r="H102" s="60">
        <f>(G102/F102)*100</f>
        <v>2.6471970265521407</v>
      </c>
    </row>
    <row r="103" spans="1:8" ht="15" customHeight="1">
      <c r="A103" s="102"/>
      <c r="B103" s="102"/>
      <c r="C103" s="102"/>
      <c r="D103" s="47"/>
      <c r="E103" s="103"/>
      <c r="F103" s="103"/>
      <c r="G103" s="43"/>
      <c r="H103" s="43"/>
    </row>
    <row r="104" spans="1:8" ht="15" customHeight="1">
      <c r="A104" s="102"/>
      <c r="B104" s="102"/>
      <c r="C104" s="102"/>
      <c r="D104" s="47"/>
      <c r="E104" s="103"/>
      <c r="F104" s="103"/>
      <c r="G104" s="103"/>
      <c r="H104" s="103"/>
    </row>
    <row r="105" spans="1:8" ht="15" customHeight="1" thickBot="1">
      <c r="A105" s="102"/>
      <c r="B105" s="102"/>
      <c r="C105" s="102"/>
      <c r="D105" s="47"/>
      <c r="E105" s="103"/>
      <c r="F105" s="103"/>
      <c r="G105" s="103"/>
      <c r="H105" s="103"/>
    </row>
    <row r="106" spans="1:8" ht="15.75">
      <c r="A106" s="51" t="s">
        <v>26</v>
      </c>
      <c r="B106" s="51" t="s">
        <v>27</v>
      </c>
      <c r="C106" s="51" t="s">
        <v>28</v>
      </c>
      <c r="D106" s="52" t="s">
        <v>29</v>
      </c>
      <c r="E106" s="53" t="s">
        <v>30</v>
      </c>
      <c r="F106" s="53" t="s">
        <v>30</v>
      </c>
      <c r="G106" s="53" t="s">
        <v>8</v>
      </c>
      <c r="H106" s="53" t="s">
        <v>31</v>
      </c>
    </row>
    <row r="107" spans="1:8" ht="15.75" customHeight="1" thickBot="1">
      <c r="A107" s="54"/>
      <c r="B107" s="54"/>
      <c r="C107" s="54"/>
      <c r="D107" s="55"/>
      <c r="E107" s="56" t="s">
        <v>32</v>
      </c>
      <c r="F107" s="56" t="s">
        <v>33</v>
      </c>
      <c r="G107" s="57" t="s">
        <v>34</v>
      </c>
      <c r="H107" s="56" t="s">
        <v>35</v>
      </c>
    </row>
    <row r="108" spans="1:8" ht="16.5" customHeight="1" thickTop="1">
      <c r="A108" s="85">
        <v>30</v>
      </c>
      <c r="B108" s="58"/>
      <c r="C108" s="58"/>
      <c r="D108" s="59" t="s">
        <v>122</v>
      </c>
      <c r="E108" s="104"/>
      <c r="F108" s="105"/>
      <c r="G108" s="106"/>
      <c r="H108" s="104"/>
    </row>
    <row r="109" spans="1:8" ht="15" customHeight="1">
      <c r="A109" s="107"/>
      <c r="B109" s="108"/>
      <c r="C109" s="108"/>
      <c r="D109" s="108"/>
      <c r="E109" s="64"/>
      <c r="F109" s="65"/>
      <c r="G109" s="66"/>
      <c r="H109" s="64"/>
    </row>
    <row r="110" spans="1:8" ht="15" hidden="1">
      <c r="A110" s="98"/>
      <c r="B110" s="63"/>
      <c r="C110" s="63">
        <v>1361</v>
      </c>
      <c r="D110" s="63" t="s">
        <v>38</v>
      </c>
      <c r="E110" s="109"/>
      <c r="F110" s="110"/>
      <c r="G110" s="111"/>
      <c r="H110" s="64" t="e">
        <f>(#REF!/F110)*100</f>
        <v>#REF!</v>
      </c>
    </row>
    <row r="111" spans="1:8" ht="15">
      <c r="A111" s="98"/>
      <c r="B111" s="63"/>
      <c r="C111" s="63">
        <v>2460</v>
      </c>
      <c r="D111" s="63" t="s">
        <v>123</v>
      </c>
      <c r="E111" s="109">
        <v>0</v>
      </c>
      <c r="F111" s="110">
        <v>0</v>
      </c>
      <c r="G111" s="111">
        <v>5</v>
      </c>
      <c r="H111" s="64" t="e">
        <f aca="true" t="shared" si="2" ref="H111:H140">(G111/F111)*100</f>
        <v>#DIV/0!</v>
      </c>
    </row>
    <row r="112" spans="1:8" ht="15" customHeight="1" hidden="1">
      <c r="A112" s="98">
        <v>98071</v>
      </c>
      <c r="B112" s="63"/>
      <c r="C112" s="63">
        <v>4111</v>
      </c>
      <c r="D112" s="63" t="s">
        <v>124</v>
      </c>
      <c r="E112" s="109"/>
      <c r="F112" s="110"/>
      <c r="G112" s="111"/>
      <c r="H112" s="64" t="e">
        <f t="shared" si="2"/>
        <v>#DIV/0!</v>
      </c>
    </row>
    <row r="113" spans="1:8" ht="15" customHeight="1" hidden="1">
      <c r="A113" s="98">
        <v>98187</v>
      </c>
      <c r="B113" s="63"/>
      <c r="C113" s="63">
        <v>4111</v>
      </c>
      <c r="D113" s="63" t="s">
        <v>125</v>
      </c>
      <c r="E113" s="109"/>
      <c r="F113" s="110"/>
      <c r="G113" s="111"/>
      <c r="H113" s="64" t="e">
        <f t="shared" si="2"/>
        <v>#DIV/0!</v>
      </c>
    </row>
    <row r="114" spans="1:8" ht="15" hidden="1">
      <c r="A114" s="98">
        <v>98007</v>
      </c>
      <c r="B114" s="63"/>
      <c r="C114" s="63">
        <v>4111</v>
      </c>
      <c r="D114" s="63" t="s">
        <v>126</v>
      </c>
      <c r="E114" s="99"/>
      <c r="F114" s="65"/>
      <c r="G114" s="62"/>
      <c r="H114" s="64" t="e">
        <f t="shared" si="2"/>
        <v>#DIV/0!</v>
      </c>
    </row>
    <row r="115" spans="1:8" ht="15">
      <c r="A115" s="98">
        <v>98008</v>
      </c>
      <c r="B115" s="63"/>
      <c r="C115" s="63">
        <v>4111</v>
      </c>
      <c r="D115" s="63" t="s">
        <v>127</v>
      </c>
      <c r="E115" s="99">
        <v>0</v>
      </c>
      <c r="F115" s="65">
        <v>653</v>
      </c>
      <c r="G115" s="62">
        <v>653</v>
      </c>
      <c r="H115" s="64">
        <f t="shared" si="2"/>
        <v>100</v>
      </c>
    </row>
    <row r="116" spans="1:8" ht="15" hidden="1">
      <c r="A116" s="98">
        <v>98193</v>
      </c>
      <c r="B116" s="63"/>
      <c r="C116" s="63">
        <v>4111</v>
      </c>
      <c r="D116" s="63" t="s">
        <v>128</v>
      </c>
      <c r="E116" s="112"/>
      <c r="F116" s="61"/>
      <c r="G116" s="62"/>
      <c r="H116" s="64" t="e">
        <f t="shared" si="2"/>
        <v>#DIV/0!</v>
      </c>
    </row>
    <row r="117" spans="1:8" ht="15" customHeight="1" hidden="1">
      <c r="A117" s="98">
        <v>98216</v>
      </c>
      <c r="B117" s="63"/>
      <c r="C117" s="63">
        <v>4111</v>
      </c>
      <c r="D117" s="63" t="s">
        <v>129</v>
      </c>
      <c r="E117" s="109"/>
      <c r="F117" s="110"/>
      <c r="G117" s="111"/>
      <c r="H117" s="64" t="e">
        <f t="shared" si="2"/>
        <v>#DIV/0!</v>
      </c>
    </row>
    <row r="118" spans="1:8" ht="14.25" customHeight="1" hidden="1">
      <c r="A118" s="98">
        <v>27003</v>
      </c>
      <c r="B118" s="63"/>
      <c r="C118" s="63">
        <v>4116</v>
      </c>
      <c r="D118" s="63" t="s">
        <v>130</v>
      </c>
      <c r="E118" s="109"/>
      <c r="F118" s="110"/>
      <c r="G118" s="111"/>
      <c r="H118" s="64" t="e">
        <f t="shared" si="2"/>
        <v>#DIV/0!</v>
      </c>
    </row>
    <row r="119" spans="1:8" ht="15" customHeight="1" hidden="1">
      <c r="A119" s="98"/>
      <c r="B119" s="63"/>
      <c r="C119" s="63">
        <v>4121</v>
      </c>
      <c r="D119" s="63" t="s">
        <v>131</v>
      </c>
      <c r="E119" s="109"/>
      <c r="F119" s="110"/>
      <c r="G119" s="111"/>
      <c r="H119" s="64" t="e">
        <f t="shared" si="2"/>
        <v>#DIV/0!</v>
      </c>
    </row>
    <row r="120" spans="1:8" ht="15" customHeight="1" hidden="1">
      <c r="A120" s="98"/>
      <c r="B120" s="63"/>
      <c r="C120" s="63">
        <v>4122</v>
      </c>
      <c r="D120" s="63" t="s">
        <v>132</v>
      </c>
      <c r="E120" s="109"/>
      <c r="F120" s="110"/>
      <c r="G120" s="111"/>
      <c r="H120" s="64" t="e">
        <f t="shared" si="2"/>
        <v>#DIV/0!</v>
      </c>
    </row>
    <row r="121" spans="1:8" ht="15" hidden="1">
      <c r="A121" s="98"/>
      <c r="B121" s="63"/>
      <c r="C121" s="63">
        <v>4132</v>
      </c>
      <c r="D121" s="63" t="s">
        <v>133</v>
      </c>
      <c r="E121" s="109"/>
      <c r="F121" s="110"/>
      <c r="G121" s="111"/>
      <c r="H121" s="64" t="e">
        <f t="shared" si="2"/>
        <v>#DIV/0!</v>
      </c>
    </row>
    <row r="122" spans="1:8" ht="15" hidden="1">
      <c r="A122" s="98"/>
      <c r="B122" s="63"/>
      <c r="C122" s="63">
        <v>4216</v>
      </c>
      <c r="D122" s="63" t="s">
        <v>134</v>
      </c>
      <c r="E122" s="109"/>
      <c r="F122" s="110"/>
      <c r="G122" s="111"/>
      <c r="H122" s="64" t="e">
        <f t="shared" si="2"/>
        <v>#DIV/0!</v>
      </c>
    </row>
    <row r="123" spans="1:8" ht="15" customHeight="1" hidden="1">
      <c r="A123" s="98"/>
      <c r="B123" s="63"/>
      <c r="C123" s="63">
        <v>4222</v>
      </c>
      <c r="D123" s="63" t="s">
        <v>135</v>
      </c>
      <c r="E123" s="109"/>
      <c r="F123" s="110"/>
      <c r="G123" s="111"/>
      <c r="H123" s="64" t="e">
        <f t="shared" si="2"/>
        <v>#DIV/0!</v>
      </c>
    </row>
    <row r="124" spans="1:8" ht="15">
      <c r="A124" s="98"/>
      <c r="B124" s="63">
        <v>3341</v>
      </c>
      <c r="C124" s="63">
        <v>2111</v>
      </c>
      <c r="D124" s="63" t="s">
        <v>136</v>
      </c>
      <c r="E124" s="113">
        <v>3</v>
      </c>
      <c r="F124" s="114">
        <v>3</v>
      </c>
      <c r="G124" s="115">
        <v>0</v>
      </c>
      <c r="H124" s="64">
        <f t="shared" si="2"/>
        <v>0</v>
      </c>
    </row>
    <row r="125" spans="1:8" ht="15">
      <c r="A125" s="98"/>
      <c r="B125" s="63">
        <v>3349</v>
      </c>
      <c r="C125" s="63">
        <v>2111</v>
      </c>
      <c r="D125" s="63" t="s">
        <v>137</v>
      </c>
      <c r="E125" s="113">
        <v>900</v>
      </c>
      <c r="F125" s="114">
        <v>900</v>
      </c>
      <c r="G125" s="115">
        <v>103.5</v>
      </c>
      <c r="H125" s="64">
        <f t="shared" si="2"/>
        <v>11.5</v>
      </c>
    </row>
    <row r="126" spans="1:8" ht="15" hidden="1">
      <c r="A126" s="98"/>
      <c r="B126" s="63">
        <v>5512</v>
      </c>
      <c r="C126" s="63">
        <v>2132</v>
      </c>
      <c r="D126" s="63" t="s">
        <v>138</v>
      </c>
      <c r="E126" s="64"/>
      <c r="F126" s="65"/>
      <c r="G126" s="66"/>
      <c r="H126" s="64" t="e">
        <f t="shared" si="2"/>
        <v>#DIV/0!</v>
      </c>
    </row>
    <row r="127" spans="1:8" ht="15" hidden="1">
      <c r="A127" s="98"/>
      <c r="B127" s="63">
        <v>5512</v>
      </c>
      <c r="C127" s="63">
        <v>2324</v>
      </c>
      <c r="D127" s="63" t="s">
        <v>139</v>
      </c>
      <c r="E127" s="64"/>
      <c r="F127" s="65"/>
      <c r="G127" s="66"/>
      <c r="H127" s="64" t="e">
        <f t="shared" si="2"/>
        <v>#DIV/0!</v>
      </c>
    </row>
    <row r="128" spans="1:8" ht="15" hidden="1">
      <c r="A128" s="98"/>
      <c r="B128" s="63">
        <v>5512</v>
      </c>
      <c r="C128" s="63">
        <v>3113</v>
      </c>
      <c r="D128" s="63" t="s">
        <v>140</v>
      </c>
      <c r="E128" s="64"/>
      <c r="F128" s="65"/>
      <c r="G128" s="66"/>
      <c r="H128" s="64" t="e">
        <f t="shared" si="2"/>
        <v>#DIV/0!</v>
      </c>
    </row>
    <row r="129" spans="1:8" ht="15">
      <c r="A129" s="98"/>
      <c r="B129" s="63">
        <v>6171</v>
      </c>
      <c r="C129" s="63">
        <v>2111</v>
      </c>
      <c r="D129" s="63" t="s">
        <v>141</v>
      </c>
      <c r="E129" s="113">
        <v>150</v>
      </c>
      <c r="F129" s="114">
        <v>150</v>
      </c>
      <c r="G129" s="115">
        <v>21.4</v>
      </c>
      <c r="H129" s="64">
        <f t="shared" si="2"/>
        <v>14.266666666666666</v>
      </c>
    </row>
    <row r="130" spans="1:8" ht="15">
      <c r="A130" s="98"/>
      <c r="B130" s="63">
        <v>6171</v>
      </c>
      <c r="C130" s="63">
        <v>2132</v>
      </c>
      <c r="D130" s="63" t="s">
        <v>142</v>
      </c>
      <c r="E130" s="99">
        <v>60</v>
      </c>
      <c r="F130" s="65">
        <v>60</v>
      </c>
      <c r="G130" s="66">
        <v>21.2</v>
      </c>
      <c r="H130" s="64">
        <f t="shared" si="2"/>
        <v>35.333333333333336</v>
      </c>
    </row>
    <row r="131" spans="1:8" ht="15" hidden="1">
      <c r="A131" s="98"/>
      <c r="B131" s="63">
        <v>6171</v>
      </c>
      <c r="C131" s="63">
        <v>2210</v>
      </c>
      <c r="D131" s="63" t="s">
        <v>143</v>
      </c>
      <c r="E131" s="69"/>
      <c r="F131" s="70"/>
      <c r="G131" s="71"/>
      <c r="H131" s="64" t="e">
        <f t="shared" si="2"/>
        <v>#DIV/0!</v>
      </c>
    </row>
    <row r="132" spans="1:8" ht="15" hidden="1">
      <c r="A132" s="98"/>
      <c r="B132" s="63">
        <v>6171</v>
      </c>
      <c r="C132" s="63">
        <v>2310</v>
      </c>
      <c r="D132" s="63" t="s">
        <v>144</v>
      </c>
      <c r="E132" s="64"/>
      <c r="F132" s="65"/>
      <c r="G132" s="66"/>
      <c r="H132" s="64" t="e">
        <f t="shared" si="2"/>
        <v>#DIV/0!</v>
      </c>
    </row>
    <row r="133" spans="1:8" ht="15" hidden="1">
      <c r="A133" s="98"/>
      <c r="B133" s="63">
        <v>6171</v>
      </c>
      <c r="C133" s="63">
        <v>2310</v>
      </c>
      <c r="D133" s="63" t="s">
        <v>144</v>
      </c>
      <c r="E133" s="64"/>
      <c r="F133" s="65"/>
      <c r="G133" s="66"/>
      <c r="H133" s="64" t="e">
        <f t="shared" si="2"/>
        <v>#DIV/0!</v>
      </c>
    </row>
    <row r="134" spans="1:8" ht="15" hidden="1">
      <c r="A134" s="98"/>
      <c r="B134" s="63">
        <v>6171</v>
      </c>
      <c r="C134" s="63">
        <v>2133</v>
      </c>
      <c r="D134" s="63" t="s">
        <v>145</v>
      </c>
      <c r="E134" s="116"/>
      <c r="F134" s="114"/>
      <c r="G134" s="115"/>
      <c r="H134" s="64" t="e">
        <f t="shared" si="2"/>
        <v>#DIV/0!</v>
      </c>
    </row>
    <row r="135" spans="1:8" ht="15" hidden="1">
      <c r="A135" s="98"/>
      <c r="B135" s="63">
        <v>6171</v>
      </c>
      <c r="C135" s="63">
        <v>2310</v>
      </c>
      <c r="D135" s="63" t="s">
        <v>146</v>
      </c>
      <c r="E135" s="116"/>
      <c r="F135" s="114"/>
      <c r="G135" s="115"/>
      <c r="H135" s="64" t="e">
        <f t="shared" si="2"/>
        <v>#DIV/0!</v>
      </c>
    </row>
    <row r="136" spans="1:8" ht="15" hidden="1">
      <c r="A136" s="98"/>
      <c r="B136" s="63">
        <v>6171</v>
      </c>
      <c r="C136" s="63">
        <v>2322</v>
      </c>
      <c r="D136" s="63" t="s">
        <v>147</v>
      </c>
      <c r="E136" s="99"/>
      <c r="F136" s="65"/>
      <c r="G136" s="66"/>
      <c r="H136" s="64" t="e">
        <f t="shared" si="2"/>
        <v>#DIV/0!</v>
      </c>
    </row>
    <row r="137" spans="1:8" ht="15">
      <c r="A137" s="98"/>
      <c r="B137" s="63">
        <v>6171</v>
      </c>
      <c r="C137" s="63">
        <v>2324</v>
      </c>
      <c r="D137" s="63" t="s">
        <v>148</v>
      </c>
      <c r="E137" s="99">
        <v>50</v>
      </c>
      <c r="F137" s="65">
        <v>50</v>
      </c>
      <c r="G137" s="66">
        <v>38.2</v>
      </c>
      <c r="H137" s="64">
        <f t="shared" si="2"/>
        <v>76.4</v>
      </c>
    </row>
    <row r="138" spans="1:8" ht="15">
      <c r="A138" s="98"/>
      <c r="B138" s="63">
        <v>6171</v>
      </c>
      <c r="C138" s="63">
        <v>2329</v>
      </c>
      <c r="D138" s="63" t="s">
        <v>149</v>
      </c>
      <c r="E138" s="99">
        <v>0</v>
      </c>
      <c r="F138" s="65">
        <v>0</v>
      </c>
      <c r="G138" s="62">
        <v>3.5</v>
      </c>
      <c r="H138" s="64" t="e">
        <f t="shared" si="2"/>
        <v>#DIV/0!</v>
      </c>
    </row>
    <row r="139" spans="1:8" ht="15.75" thickBot="1">
      <c r="A139" s="117"/>
      <c r="B139" s="118">
        <v>6171</v>
      </c>
      <c r="C139" s="118">
        <v>3113</v>
      </c>
      <c r="D139" s="118" t="s">
        <v>150</v>
      </c>
      <c r="E139" s="119">
        <v>0</v>
      </c>
      <c r="F139" s="120">
        <v>0</v>
      </c>
      <c r="G139" s="121"/>
      <c r="H139" s="119" t="e">
        <f t="shared" si="2"/>
        <v>#DIV/0!</v>
      </c>
    </row>
    <row r="140" spans="1:8" s="83" customFormat="1" ht="21.75" customHeight="1" thickBot="1" thickTop="1">
      <c r="A140" s="122"/>
      <c r="B140" s="123"/>
      <c r="C140" s="123"/>
      <c r="D140" s="124" t="s">
        <v>151</v>
      </c>
      <c r="E140" s="125">
        <f>SUM(E110:E139)</f>
        <v>1163</v>
      </c>
      <c r="F140" s="126">
        <f>SUM(F110:F139)</f>
        <v>1816</v>
      </c>
      <c r="G140" s="127">
        <f>SUM(G110:G139)</f>
        <v>845.8000000000001</v>
      </c>
      <c r="H140" s="60">
        <f t="shared" si="2"/>
        <v>46.574889867841414</v>
      </c>
    </row>
    <row r="141" spans="1:8" ht="15" customHeight="1">
      <c r="A141" s="102"/>
      <c r="B141" s="102"/>
      <c r="C141" s="102"/>
      <c r="D141" s="47"/>
      <c r="E141" s="103"/>
      <c r="F141" s="103"/>
      <c r="G141" s="103"/>
      <c r="H141" s="103"/>
    </row>
    <row r="142" spans="1:8" ht="15" customHeight="1">
      <c r="A142" s="102"/>
      <c r="B142" s="102"/>
      <c r="C142" s="102"/>
      <c r="D142" s="47"/>
      <c r="E142" s="103"/>
      <c r="F142" s="103"/>
      <c r="G142" s="103"/>
      <c r="H142" s="103"/>
    </row>
    <row r="143" spans="1:8" ht="12.75" customHeight="1" hidden="1">
      <c r="A143" s="102"/>
      <c r="B143" s="102"/>
      <c r="C143" s="102"/>
      <c r="D143" s="47"/>
      <c r="E143" s="103"/>
      <c r="F143" s="103"/>
      <c r="G143" s="103"/>
      <c r="H143" s="103"/>
    </row>
    <row r="144" spans="1:8" ht="15" customHeight="1" thickBot="1">
      <c r="A144" s="102"/>
      <c r="B144" s="102"/>
      <c r="C144" s="102"/>
      <c r="D144" s="47"/>
      <c r="E144" s="103"/>
      <c r="F144" s="103"/>
      <c r="G144" s="103"/>
      <c r="H144" s="103"/>
    </row>
    <row r="145" spans="1:8" ht="15.75">
      <c r="A145" s="51" t="s">
        <v>26</v>
      </c>
      <c r="B145" s="51" t="s">
        <v>27</v>
      </c>
      <c r="C145" s="51" t="s">
        <v>28</v>
      </c>
      <c r="D145" s="52" t="s">
        <v>29</v>
      </c>
      <c r="E145" s="53" t="s">
        <v>30</v>
      </c>
      <c r="F145" s="53" t="s">
        <v>30</v>
      </c>
      <c r="G145" s="53" t="s">
        <v>8</v>
      </c>
      <c r="H145" s="53" t="s">
        <v>31</v>
      </c>
    </row>
    <row r="146" spans="1:8" ht="15.75" customHeight="1" thickBot="1">
      <c r="A146" s="54"/>
      <c r="B146" s="54"/>
      <c r="C146" s="54"/>
      <c r="D146" s="55"/>
      <c r="E146" s="56" t="s">
        <v>32</v>
      </c>
      <c r="F146" s="56" t="s">
        <v>33</v>
      </c>
      <c r="G146" s="57" t="s">
        <v>34</v>
      </c>
      <c r="H146" s="56" t="s">
        <v>35</v>
      </c>
    </row>
    <row r="147" spans="1:8" ht="16.5" customHeight="1" thickTop="1">
      <c r="A147" s="58">
        <v>50</v>
      </c>
      <c r="B147" s="58"/>
      <c r="C147" s="58"/>
      <c r="D147" s="59" t="s">
        <v>152</v>
      </c>
      <c r="E147" s="60"/>
      <c r="F147" s="61"/>
      <c r="G147" s="62"/>
      <c r="H147" s="60"/>
    </row>
    <row r="148" spans="1:8" ht="15" customHeight="1">
      <c r="A148" s="63"/>
      <c r="B148" s="63"/>
      <c r="C148" s="63"/>
      <c r="D148" s="108"/>
      <c r="E148" s="64"/>
      <c r="F148" s="65"/>
      <c r="G148" s="66"/>
      <c r="H148" s="64"/>
    </row>
    <row r="149" spans="1:8" ht="15" hidden="1">
      <c r="A149" s="63"/>
      <c r="B149" s="63"/>
      <c r="C149" s="63">
        <v>1361</v>
      </c>
      <c r="D149" s="63" t="s">
        <v>38</v>
      </c>
      <c r="E149" s="99"/>
      <c r="F149" s="65"/>
      <c r="G149" s="66"/>
      <c r="H149" s="64" t="e">
        <f>(#REF!/F149)*100</f>
        <v>#REF!</v>
      </c>
    </row>
    <row r="150" spans="1:8" ht="15">
      <c r="A150" s="63"/>
      <c r="B150" s="63"/>
      <c r="C150" s="63">
        <v>2451</v>
      </c>
      <c r="D150" s="63" t="s">
        <v>153</v>
      </c>
      <c r="E150" s="64">
        <v>4000</v>
      </c>
      <c r="F150" s="65">
        <v>4000</v>
      </c>
      <c r="G150" s="66">
        <v>0</v>
      </c>
      <c r="H150" s="64">
        <f aca="true" t="shared" si="3" ref="H150:H166">(G150/F150)*100</f>
        <v>0</v>
      </c>
    </row>
    <row r="151" spans="1:8" ht="15" hidden="1">
      <c r="A151" s="63"/>
      <c r="B151" s="63"/>
      <c r="C151" s="63">
        <v>4116</v>
      </c>
      <c r="D151" s="63" t="s">
        <v>154</v>
      </c>
      <c r="E151" s="64"/>
      <c r="F151" s="65"/>
      <c r="G151" s="66"/>
      <c r="H151" s="64" t="e">
        <f t="shared" si="3"/>
        <v>#DIV/0!</v>
      </c>
    </row>
    <row r="152" spans="1:8" ht="15" hidden="1">
      <c r="A152" s="63">
        <v>434</v>
      </c>
      <c r="B152" s="63"/>
      <c r="C152" s="63">
        <v>4122</v>
      </c>
      <c r="D152" s="63" t="s">
        <v>155</v>
      </c>
      <c r="E152" s="64"/>
      <c r="F152" s="65"/>
      <c r="G152" s="66"/>
      <c r="H152" s="64" t="e">
        <f t="shared" si="3"/>
        <v>#DIV/0!</v>
      </c>
    </row>
    <row r="153" spans="1:8" ht="15" customHeight="1">
      <c r="A153" s="63"/>
      <c r="B153" s="63">
        <v>3599</v>
      </c>
      <c r="C153" s="63">
        <v>2324</v>
      </c>
      <c r="D153" s="63" t="s">
        <v>156</v>
      </c>
      <c r="E153" s="64">
        <v>3</v>
      </c>
      <c r="F153" s="65">
        <v>3</v>
      </c>
      <c r="G153" s="66">
        <v>0.8</v>
      </c>
      <c r="H153" s="64">
        <f t="shared" si="3"/>
        <v>26.666666666666668</v>
      </c>
    </row>
    <row r="154" spans="1:8" ht="15" customHeight="1">
      <c r="A154" s="63"/>
      <c r="B154" s="63">
        <v>4171</v>
      </c>
      <c r="C154" s="63">
        <v>2229</v>
      </c>
      <c r="D154" s="63" t="s">
        <v>157</v>
      </c>
      <c r="E154" s="64">
        <v>0</v>
      </c>
      <c r="F154" s="65">
        <v>0</v>
      </c>
      <c r="G154" s="66">
        <v>2</v>
      </c>
      <c r="H154" s="64" t="e">
        <f t="shared" si="3"/>
        <v>#DIV/0!</v>
      </c>
    </row>
    <row r="155" spans="1:8" ht="15" customHeight="1">
      <c r="A155" s="63"/>
      <c r="B155" s="63">
        <v>4179</v>
      </c>
      <c r="C155" s="63">
        <v>2229</v>
      </c>
      <c r="D155" s="63" t="s">
        <v>158</v>
      </c>
      <c r="E155" s="64">
        <v>0</v>
      </c>
      <c r="F155" s="65">
        <v>0</v>
      </c>
      <c r="G155" s="66">
        <v>1.5</v>
      </c>
      <c r="H155" s="64" t="e">
        <f t="shared" si="3"/>
        <v>#DIV/0!</v>
      </c>
    </row>
    <row r="156" spans="1:8" ht="15">
      <c r="A156" s="63"/>
      <c r="B156" s="63">
        <v>4195</v>
      </c>
      <c r="C156" s="63">
        <v>2229</v>
      </c>
      <c r="D156" s="63" t="s">
        <v>159</v>
      </c>
      <c r="E156" s="64">
        <v>0</v>
      </c>
      <c r="F156" s="65">
        <v>0</v>
      </c>
      <c r="G156" s="66">
        <v>4</v>
      </c>
      <c r="H156" s="64" t="e">
        <f t="shared" si="3"/>
        <v>#DIV/0!</v>
      </c>
    </row>
    <row r="157" spans="1:8" ht="15" hidden="1">
      <c r="A157" s="63"/>
      <c r="B157" s="63">
        <v>4329</v>
      </c>
      <c r="C157" s="63">
        <v>2229</v>
      </c>
      <c r="D157" s="63" t="s">
        <v>160</v>
      </c>
      <c r="E157" s="64"/>
      <c r="F157" s="65"/>
      <c r="G157" s="66"/>
      <c r="H157" s="64" t="e">
        <f t="shared" si="3"/>
        <v>#DIV/0!</v>
      </c>
    </row>
    <row r="158" spans="1:8" ht="15" hidden="1">
      <c r="A158" s="63"/>
      <c r="B158" s="63">
        <v>4329</v>
      </c>
      <c r="C158" s="63">
        <v>2324</v>
      </c>
      <c r="D158" s="63" t="s">
        <v>161</v>
      </c>
      <c r="E158" s="64"/>
      <c r="F158" s="65"/>
      <c r="G158" s="66"/>
      <c r="H158" s="64" t="e">
        <f t="shared" si="3"/>
        <v>#DIV/0!</v>
      </c>
    </row>
    <row r="159" spans="1:8" ht="15" hidden="1">
      <c r="A159" s="63"/>
      <c r="B159" s="63">
        <v>4342</v>
      </c>
      <c r="C159" s="63">
        <v>2324</v>
      </c>
      <c r="D159" s="63" t="s">
        <v>162</v>
      </c>
      <c r="E159" s="64"/>
      <c r="F159" s="65"/>
      <c r="G159" s="66"/>
      <c r="H159" s="64" t="e">
        <f t="shared" si="3"/>
        <v>#DIV/0!</v>
      </c>
    </row>
    <row r="160" spans="1:8" ht="15" hidden="1">
      <c r="A160" s="63"/>
      <c r="B160" s="63">
        <v>4349</v>
      </c>
      <c r="C160" s="63">
        <v>2229</v>
      </c>
      <c r="D160" s="63" t="s">
        <v>163</v>
      </c>
      <c r="E160" s="64"/>
      <c r="F160" s="65"/>
      <c r="G160" s="66"/>
      <c r="H160" s="64" t="e">
        <f t="shared" si="3"/>
        <v>#DIV/0!</v>
      </c>
    </row>
    <row r="161" spans="1:8" ht="15" hidden="1">
      <c r="A161" s="63"/>
      <c r="B161" s="63">
        <v>4399</v>
      </c>
      <c r="C161" s="63">
        <v>2111</v>
      </c>
      <c r="D161" s="63" t="s">
        <v>164</v>
      </c>
      <c r="E161" s="64"/>
      <c r="F161" s="65"/>
      <c r="G161" s="66"/>
      <c r="H161" s="64" t="e">
        <f t="shared" si="3"/>
        <v>#DIV/0!</v>
      </c>
    </row>
    <row r="162" spans="1:8" ht="15" hidden="1">
      <c r="A162" s="63"/>
      <c r="B162" s="63">
        <v>6171</v>
      </c>
      <c r="C162" s="63">
        <v>2111</v>
      </c>
      <c r="D162" s="63" t="s">
        <v>165</v>
      </c>
      <c r="E162" s="64"/>
      <c r="F162" s="65"/>
      <c r="G162" s="66"/>
      <c r="H162" s="64" t="e">
        <f t="shared" si="3"/>
        <v>#DIV/0!</v>
      </c>
    </row>
    <row r="163" spans="1:8" ht="15">
      <c r="A163" s="63"/>
      <c r="B163" s="63">
        <v>4379</v>
      </c>
      <c r="C163" s="63">
        <v>2212</v>
      </c>
      <c r="D163" s="63" t="s">
        <v>166</v>
      </c>
      <c r="E163" s="64">
        <v>10</v>
      </c>
      <c r="F163" s="65">
        <v>10</v>
      </c>
      <c r="G163" s="66">
        <v>1.5</v>
      </c>
      <c r="H163" s="64">
        <f t="shared" si="3"/>
        <v>15</v>
      </c>
    </row>
    <row r="164" spans="1:8" ht="15">
      <c r="A164" s="68"/>
      <c r="B164" s="68">
        <v>4399</v>
      </c>
      <c r="C164" s="68">
        <v>2324</v>
      </c>
      <c r="D164" s="68" t="s">
        <v>167</v>
      </c>
      <c r="E164" s="69">
        <v>0</v>
      </c>
      <c r="F164" s="70">
        <v>0</v>
      </c>
      <c r="G164" s="66">
        <v>5</v>
      </c>
      <c r="H164" s="64" t="e">
        <f t="shared" si="3"/>
        <v>#DIV/0!</v>
      </c>
    </row>
    <row r="165" spans="1:8" ht="15" hidden="1">
      <c r="A165" s="63"/>
      <c r="B165" s="63">
        <v>6171</v>
      </c>
      <c r="C165" s="63">
        <v>2212</v>
      </c>
      <c r="D165" s="63" t="s">
        <v>166</v>
      </c>
      <c r="E165" s="64"/>
      <c r="F165" s="65"/>
      <c r="G165" s="66"/>
      <c r="H165" s="64" t="e">
        <f t="shared" si="3"/>
        <v>#DIV/0!</v>
      </c>
    </row>
    <row r="166" spans="1:8" ht="15">
      <c r="A166" s="68"/>
      <c r="B166" s="63">
        <v>6171</v>
      </c>
      <c r="C166" s="63">
        <v>2324</v>
      </c>
      <c r="D166" s="63" t="s">
        <v>71</v>
      </c>
      <c r="E166" s="64">
        <v>8</v>
      </c>
      <c r="F166" s="65">
        <v>8</v>
      </c>
      <c r="G166" s="66">
        <v>1</v>
      </c>
      <c r="H166" s="64">
        <f t="shared" si="3"/>
        <v>12.5</v>
      </c>
    </row>
    <row r="167" spans="1:8" ht="15" customHeight="1" thickBot="1">
      <c r="A167" s="118"/>
      <c r="B167" s="118"/>
      <c r="C167" s="118"/>
      <c r="D167" s="118"/>
      <c r="E167" s="119"/>
      <c r="F167" s="120"/>
      <c r="G167" s="121"/>
      <c r="H167" s="119"/>
    </row>
    <row r="168" spans="1:8" s="83" customFormat="1" ht="21.75" customHeight="1" thickBot="1" thickTop="1">
      <c r="A168" s="123"/>
      <c r="B168" s="123"/>
      <c r="C168" s="123"/>
      <c r="D168" s="124" t="s">
        <v>168</v>
      </c>
      <c r="E168" s="125">
        <f>SUM(E148:E167)</f>
        <v>4021</v>
      </c>
      <c r="F168" s="126">
        <f>SUM(F148:F167)</f>
        <v>4021</v>
      </c>
      <c r="G168" s="127">
        <f>SUM(G148:G167)</f>
        <v>15.8</v>
      </c>
      <c r="H168" s="60">
        <f>(G168/F168)*100</f>
        <v>0.39293708032827657</v>
      </c>
    </row>
    <row r="169" spans="1:8" ht="15" customHeight="1">
      <c r="A169" s="102"/>
      <c r="B169" s="83"/>
      <c r="C169" s="102"/>
      <c r="D169" s="128"/>
      <c r="E169" s="103"/>
      <c r="F169" s="103"/>
      <c r="G169" s="43"/>
      <c r="H169" s="43"/>
    </row>
    <row r="170" spans="1:8" ht="14.25" customHeight="1">
      <c r="A170" s="83"/>
      <c r="B170" s="83"/>
      <c r="C170" s="83"/>
      <c r="D170" s="83"/>
      <c r="E170" s="84"/>
      <c r="F170" s="84"/>
      <c r="G170" s="84"/>
      <c r="H170" s="84"/>
    </row>
    <row r="171" spans="1:8" ht="14.25" customHeight="1" thickBot="1">
      <c r="A171" s="83"/>
      <c r="B171" s="83"/>
      <c r="C171" s="83"/>
      <c r="D171" s="83"/>
      <c r="E171" s="84"/>
      <c r="F171" s="84"/>
      <c r="G171" s="84"/>
      <c r="H171" s="84"/>
    </row>
    <row r="172" spans="1:8" ht="13.5" customHeight="1" hidden="1">
      <c r="A172" s="83"/>
      <c r="B172" s="83"/>
      <c r="C172" s="83"/>
      <c r="D172" s="83"/>
      <c r="E172" s="84"/>
      <c r="F172" s="84"/>
      <c r="G172" s="84"/>
      <c r="H172" s="84"/>
    </row>
    <row r="173" spans="1:8" ht="13.5" customHeight="1" hidden="1">
      <c r="A173" s="83"/>
      <c r="B173" s="83"/>
      <c r="C173" s="83"/>
      <c r="D173" s="83"/>
      <c r="E173" s="84"/>
      <c r="F173" s="84"/>
      <c r="G173" s="84"/>
      <c r="H173" s="84"/>
    </row>
    <row r="174" spans="1:8" ht="13.5" customHeight="1" hidden="1" thickBot="1">
      <c r="A174" s="83"/>
      <c r="B174" s="83"/>
      <c r="C174" s="83"/>
      <c r="D174" s="83"/>
      <c r="E174" s="84"/>
      <c r="F174" s="84"/>
      <c r="G174" s="84"/>
      <c r="H174" s="84"/>
    </row>
    <row r="175" spans="1:8" ht="15.75">
      <c r="A175" s="51" t="s">
        <v>26</v>
      </c>
      <c r="B175" s="51" t="s">
        <v>27</v>
      </c>
      <c r="C175" s="51" t="s">
        <v>28</v>
      </c>
      <c r="D175" s="52" t="s">
        <v>29</v>
      </c>
      <c r="E175" s="53" t="s">
        <v>30</v>
      </c>
      <c r="F175" s="53" t="s">
        <v>30</v>
      </c>
      <c r="G175" s="53" t="s">
        <v>8</v>
      </c>
      <c r="H175" s="53" t="s">
        <v>31</v>
      </c>
    </row>
    <row r="176" spans="1:8" ht="15.75" customHeight="1" thickBot="1">
      <c r="A176" s="54"/>
      <c r="B176" s="54"/>
      <c r="C176" s="54"/>
      <c r="D176" s="55"/>
      <c r="E176" s="56" t="s">
        <v>32</v>
      </c>
      <c r="F176" s="56" t="s">
        <v>33</v>
      </c>
      <c r="G176" s="57" t="s">
        <v>34</v>
      </c>
      <c r="H176" s="56" t="s">
        <v>35</v>
      </c>
    </row>
    <row r="177" spans="1:8" ht="15.75" customHeight="1" thickTop="1">
      <c r="A177" s="58">
        <v>60</v>
      </c>
      <c r="B177" s="58"/>
      <c r="C177" s="58"/>
      <c r="D177" s="59" t="s">
        <v>169</v>
      </c>
      <c r="E177" s="60"/>
      <c r="F177" s="61"/>
      <c r="G177" s="62"/>
      <c r="H177" s="60"/>
    </row>
    <row r="178" spans="1:8" ht="14.25" customHeight="1">
      <c r="A178" s="108"/>
      <c r="B178" s="108"/>
      <c r="C178" s="108"/>
      <c r="D178" s="108"/>
      <c r="E178" s="64"/>
      <c r="F178" s="65"/>
      <c r="G178" s="66"/>
      <c r="H178" s="64"/>
    </row>
    <row r="179" spans="1:8" ht="15" hidden="1">
      <c r="A179" s="63"/>
      <c r="B179" s="63"/>
      <c r="C179" s="63">
        <v>1332</v>
      </c>
      <c r="D179" s="63" t="s">
        <v>170</v>
      </c>
      <c r="E179" s="64"/>
      <c r="F179" s="65"/>
      <c r="G179" s="66"/>
      <c r="H179" s="64" t="e">
        <f>(#REF!/F179)*100</f>
        <v>#REF!</v>
      </c>
    </row>
    <row r="180" spans="1:8" ht="15">
      <c r="A180" s="63"/>
      <c r="B180" s="63"/>
      <c r="C180" s="63">
        <v>1333</v>
      </c>
      <c r="D180" s="63" t="s">
        <v>171</v>
      </c>
      <c r="E180" s="64">
        <v>500</v>
      </c>
      <c r="F180" s="65">
        <v>500</v>
      </c>
      <c r="G180" s="66">
        <v>90.2</v>
      </c>
      <c r="H180" s="64">
        <f aca="true" t="shared" si="4" ref="H180:H191">(G180/F180)*100</f>
        <v>18.04</v>
      </c>
    </row>
    <row r="181" spans="1:8" ht="15">
      <c r="A181" s="63"/>
      <c r="B181" s="63"/>
      <c r="C181" s="63">
        <v>1334</v>
      </c>
      <c r="D181" s="63" t="s">
        <v>172</v>
      </c>
      <c r="E181" s="64">
        <v>50</v>
      </c>
      <c r="F181" s="65">
        <v>50</v>
      </c>
      <c r="G181" s="66">
        <v>27.4</v>
      </c>
      <c r="H181" s="64">
        <f t="shared" si="4"/>
        <v>54.79999999999999</v>
      </c>
    </row>
    <row r="182" spans="1:8" ht="15">
      <c r="A182" s="63"/>
      <c r="B182" s="63"/>
      <c r="C182" s="63">
        <v>1335</v>
      </c>
      <c r="D182" s="63" t="s">
        <v>173</v>
      </c>
      <c r="E182" s="64">
        <v>6</v>
      </c>
      <c r="F182" s="65">
        <v>6</v>
      </c>
      <c r="G182" s="66">
        <v>13</v>
      </c>
      <c r="H182" s="64">
        <f t="shared" si="4"/>
        <v>216.66666666666666</v>
      </c>
    </row>
    <row r="183" spans="1:8" ht="15">
      <c r="A183" s="63"/>
      <c r="B183" s="63"/>
      <c r="C183" s="63">
        <v>1361</v>
      </c>
      <c r="D183" s="63" t="s">
        <v>38</v>
      </c>
      <c r="E183" s="64">
        <v>240</v>
      </c>
      <c r="F183" s="65">
        <v>240</v>
      </c>
      <c r="G183" s="66">
        <v>107.1</v>
      </c>
      <c r="H183" s="64">
        <f t="shared" si="4"/>
        <v>44.625</v>
      </c>
    </row>
    <row r="184" spans="1:8" ht="15" customHeight="1" hidden="1">
      <c r="A184" s="63">
        <v>29004</v>
      </c>
      <c r="B184" s="63"/>
      <c r="C184" s="63">
        <v>4116</v>
      </c>
      <c r="D184" s="63" t="s">
        <v>174</v>
      </c>
      <c r="E184" s="64"/>
      <c r="F184" s="65"/>
      <c r="G184" s="71"/>
      <c r="H184" s="64" t="e">
        <f t="shared" si="4"/>
        <v>#DIV/0!</v>
      </c>
    </row>
    <row r="185" spans="1:8" ht="15" hidden="1">
      <c r="A185" s="63">
        <v>29008</v>
      </c>
      <c r="B185" s="63"/>
      <c r="C185" s="63">
        <v>4116</v>
      </c>
      <c r="D185" s="63" t="s">
        <v>175</v>
      </c>
      <c r="E185" s="64"/>
      <c r="F185" s="65"/>
      <c r="G185" s="66"/>
      <c r="H185" s="64" t="e">
        <f t="shared" si="4"/>
        <v>#DIV/0!</v>
      </c>
    </row>
    <row r="186" spans="1:8" ht="15" hidden="1">
      <c r="A186" s="63">
        <v>29516</v>
      </c>
      <c r="B186" s="63"/>
      <c r="C186" s="63">
        <v>4216</v>
      </c>
      <c r="D186" s="63" t="s">
        <v>176</v>
      </c>
      <c r="E186" s="64"/>
      <c r="F186" s="65"/>
      <c r="G186" s="66"/>
      <c r="H186" s="64" t="e">
        <f t="shared" si="4"/>
        <v>#DIV/0!</v>
      </c>
    </row>
    <row r="187" spans="1:8" ht="15">
      <c r="A187" s="68"/>
      <c r="B187" s="68">
        <v>1014</v>
      </c>
      <c r="C187" s="68">
        <v>2132</v>
      </c>
      <c r="D187" s="68" t="s">
        <v>177</v>
      </c>
      <c r="E187" s="69">
        <v>24</v>
      </c>
      <c r="F187" s="70">
        <v>24</v>
      </c>
      <c r="G187" s="71">
        <v>4.1</v>
      </c>
      <c r="H187" s="64">
        <f t="shared" si="4"/>
        <v>17.083333333333332</v>
      </c>
    </row>
    <row r="188" spans="1:8" ht="15">
      <c r="A188" s="68"/>
      <c r="B188" s="68">
        <v>2119</v>
      </c>
      <c r="C188" s="68">
        <v>2343</v>
      </c>
      <c r="D188" s="68" t="s">
        <v>178</v>
      </c>
      <c r="E188" s="69">
        <v>12000</v>
      </c>
      <c r="F188" s="70">
        <v>12000</v>
      </c>
      <c r="G188" s="71">
        <v>0</v>
      </c>
      <c r="H188" s="64">
        <f t="shared" si="4"/>
        <v>0</v>
      </c>
    </row>
    <row r="189" spans="1:8" ht="15">
      <c r="A189" s="68"/>
      <c r="B189" s="68">
        <v>3749</v>
      </c>
      <c r="C189" s="68">
        <v>2321</v>
      </c>
      <c r="D189" s="68" t="s">
        <v>179</v>
      </c>
      <c r="E189" s="69">
        <v>5</v>
      </c>
      <c r="F189" s="70">
        <v>5</v>
      </c>
      <c r="G189" s="71">
        <v>0</v>
      </c>
      <c r="H189" s="64">
        <f t="shared" si="4"/>
        <v>0</v>
      </c>
    </row>
    <row r="190" spans="1:8" ht="15">
      <c r="A190" s="63"/>
      <c r="B190" s="63">
        <v>6171</v>
      </c>
      <c r="C190" s="63">
        <v>2212</v>
      </c>
      <c r="D190" s="63" t="s">
        <v>143</v>
      </c>
      <c r="E190" s="64">
        <v>60</v>
      </c>
      <c r="F190" s="65">
        <v>60</v>
      </c>
      <c r="G190" s="66">
        <v>26.7</v>
      </c>
      <c r="H190" s="64">
        <f t="shared" si="4"/>
        <v>44.5</v>
      </c>
    </row>
    <row r="191" spans="1:8" ht="15">
      <c r="A191" s="63"/>
      <c r="B191" s="63">
        <v>6171</v>
      </c>
      <c r="C191" s="63">
        <v>2324</v>
      </c>
      <c r="D191" s="63" t="s">
        <v>180</v>
      </c>
      <c r="E191" s="64">
        <v>5</v>
      </c>
      <c r="F191" s="65">
        <v>5</v>
      </c>
      <c r="G191" s="66">
        <v>2</v>
      </c>
      <c r="H191" s="64">
        <f t="shared" si="4"/>
        <v>40</v>
      </c>
    </row>
    <row r="192" spans="1:8" ht="15" hidden="1">
      <c r="A192" s="63"/>
      <c r="B192" s="63">
        <v>6171</v>
      </c>
      <c r="C192" s="63">
        <v>2329</v>
      </c>
      <c r="D192" s="63" t="s">
        <v>181</v>
      </c>
      <c r="E192" s="64"/>
      <c r="F192" s="65"/>
      <c r="G192" s="66"/>
      <c r="H192" s="64"/>
    </row>
    <row r="193" spans="1:8" ht="15" customHeight="1" thickBot="1">
      <c r="A193" s="118"/>
      <c r="B193" s="118"/>
      <c r="C193" s="118"/>
      <c r="D193" s="118"/>
      <c r="E193" s="119"/>
      <c r="F193" s="120"/>
      <c r="G193" s="121"/>
      <c r="H193" s="119"/>
    </row>
    <row r="194" spans="1:8" s="83" customFormat="1" ht="21.75" customHeight="1" thickBot="1" thickTop="1">
      <c r="A194" s="123"/>
      <c r="B194" s="123"/>
      <c r="C194" s="123"/>
      <c r="D194" s="124" t="s">
        <v>182</v>
      </c>
      <c r="E194" s="125">
        <f>SUM(E178:E193)</f>
        <v>12890</v>
      </c>
      <c r="F194" s="126">
        <f>SUM(F178:F193)</f>
        <v>12890</v>
      </c>
      <c r="G194" s="127">
        <f>SUM(G178:G193)</f>
        <v>270.5</v>
      </c>
      <c r="H194" s="64">
        <f>(G194/F194)*100</f>
        <v>2.0985259891388672</v>
      </c>
    </row>
    <row r="195" spans="1:8" ht="14.25" customHeight="1">
      <c r="A195" s="102"/>
      <c r="B195" s="102"/>
      <c r="C195" s="102"/>
      <c r="D195" s="47"/>
      <c r="E195" s="103"/>
      <c r="F195" s="103"/>
      <c r="G195" s="103"/>
      <c r="H195" s="103"/>
    </row>
    <row r="196" spans="1:8" ht="14.25" customHeight="1" hidden="1">
      <c r="A196" s="102"/>
      <c r="B196" s="102"/>
      <c r="C196" s="102"/>
      <c r="D196" s="47"/>
      <c r="E196" s="103"/>
      <c r="F196" s="103"/>
      <c r="G196" s="103"/>
      <c r="H196" s="103"/>
    </row>
    <row r="197" spans="1:8" ht="14.25" customHeight="1" hidden="1">
      <c r="A197" s="102"/>
      <c r="B197" s="102"/>
      <c r="C197" s="102"/>
      <c r="D197" s="47"/>
      <c r="E197" s="103"/>
      <c r="F197" s="103"/>
      <c r="G197" s="103"/>
      <c r="H197" s="103"/>
    </row>
    <row r="198" spans="1:8" ht="14.25" customHeight="1" hidden="1">
      <c r="A198" s="102"/>
      <c r="B198" s="102"/>
      <c r="C198" s="102"/>
      <c r="D198" s="47"/>
      <c r="E198" s="103"/>
      <c r="F198" s="103"/>
      <c r="G198" s="103"/>
      <c r="H198" s="103"/>
    </row>
    <row r="199" spans="1:8" ht="15" customHeight="1">
      <c r="A199" s="102"/>
      <c r="B199" s="102"/>
      <c r="C199" s="102"/>
      <c r="D199" s="47"/>
      <c r="E199" s="103"/>
      <c r="F199" s="103"/>
      <c r="G199" s="103"/>
      <c r="H199" s="103"/>
    </row>
    <row r="200" spans="1:8" ht="15" customHeight="1" thickBot="1">
      <c r="A200" s="102"/>
      <c r="B200" s="102"/>
      <c r="C200" s="102"/>
      <c r="D200" s="47"/>
      <c r="E200" s="103"/>
      <c r="F200" s="103"/>
      <c r="G200" s="103"/>
      <c r="H200" s="103"/>
    </row>
    <row r="201" spans="1:8" ht="15.75">
      <c r="A201" s="51" t="s">
        <v>26</v>
      </c>
      <c r="B201" s="51" t="s">
        <v>27</v>
      </c>
      <c r="C201" s="51" t="s">
        <v>28</v>
      </c>
      <c r="D201" s="52" t="s">
        <v>29</v>
      </c>
      <c r="E201" s="53" t="s">
        <v>30</v>
      </c>
      <c r="F201" s="53" t="s">
        <v>30</v>
      </c>
      <c r="G201" s="53" t="s">
        <v>8</v>
      </c>
      <c r="H201" s="53" t="s">
        <v>31</v>
      </c>
    </row>
    <row r="202" spans="1:8" ht="15.75" customHeight="1" thickBot="1">
      <c r="A202" s="54"/>
      <c r="B202" s="54"/>
      <c r="C202" s="54"/>
      <c r="D202" s="55"/>
      <c r="E202" s="56" t="s">
        <v>32</v>
      </c>
      <c r="F202" s="56" t="s">
        <v>33</v>
      </c>
      <c r="G202" s="57" t="s">
        <v>34</v>
      </c>
      <c r="H202" s="56" t="s">
        <v>35</v>
      </c>
    </row>
    <row r="203" spans="1:8" ht="15.75" customHeight="1" thickTop="1">
      <c r="A203" s="58">
        <v>80</v>
      </c>
      <c r="B203" s="58"/>
      <c r="C203" s="58"/>
      <c r="D203" s="59" t="s">
        <v>183</v>
      </c>
      <c r="E203" s="60"/>
      <c r="F203" s="61"/>
      <c r="G203" s="62"/>
      <c r="H203" s="60"/>
    </row>
    <row r="204" spans="1:8" ht="15">
      <c r="A204" s="63"/>
      <c r="B204" s="63"/>
      <c r="C204" s="63"/>
      <c r="D204" s="63"/>
      <c r="E204" s="64"/>
      <c r="F204" s="65"/>
      <c r="G204" s="66"/>
      <c r="H204" s="64"/>
    </row>
    <row r="205" spans="1:8" ht="15">
      <c r="A205" s="63"/>
      <c r="B205" s="63"/>
      <c r="C205" s="63">
        <v>1353</v>
      </c>
      <c r="D205" s="63" t="s">
        <v>184</v>
      </c>
      <c r="E205" s="64">
        <v>750</v>
      </c>
      <c r="F205" s="65">
        <v>750</v>
      </c>
      <c r="G205" s="66">
        <v>107.4</v>
      </c>
      <c r="H205" s="64">
        <f aca="true" t="shared" si="5" ref="H205:H215">(G205/F205)*100</f>
        <v>14.32</v>
      </c>
    </row>
    <row r="206" spans="1:8" ht="15" hidden="1">
      <c r="A206" s="63"/>
      <c r="B206" s="63"/>
      <c r="C206" s="63">
        <v>1359</v>
      </c>
      <c r="D206" s="63" t="s">
        <v>185</v>
      </c>
      <c r="E206" s="64"/>
      <c r="F206" s="65"/>
      <c r="G206" s="66"/>
      <c r="H206" s="64" t="e">
        <f t="shared" si="5"/>
        <v>#DIV/0!</v>
      </c>
    </row>
    <row r="207" spans="1:8" ht="15">
      <c r="A207" s="63"/>
      <c r="B207" s="63"/>
      <c r="C207" s="63">
        <v>1361</v>
      </c>
      <c r="D207" s="63" t="s">
        <v>38</v>
      </c>
      <c r="E207" s="64">
        <v>7000</v>
      </c>
      <c r="F207" s="65">
        <v>7000</v>
      </c>
      <c r="G207" s="66">
        <v>1005.6</v>
      </c>
      <c r="H207" s="64">
        <f t="shared" si="5"/>
        <v>14.365714285714287</v>
      </c>
    </row>
    <row r="208" spans="1:8" ht="15">
      <c r="A208" s="63"/>
      <c r="B208" s="63"/>
      <c r="C208" s="63">
        <v>4121</v>
      </c>
      <c r="D208" s="63" t="s">
        <v>186</v>
      </c>
      <c r="E208" s="69">
        <v>250</v>
      </c>
      <c r="F208" s="70">
        <v>250</v>
      </c>
      <c r="G208" s="71">
        <v>36</v>
      </c>
      <c r="H208" s="64">
        <f t="shared" si="5"/>
        <v>14.399999999999999</v>
      </c>
    </row>
    <row r="209" spans="1:8" ht="15" hidden="1">
      <c r="A209" s="63">
        <v>222</v>
      </c>
      <c r="B209" s="63"/>
      <c r="C209" s="63">
        <v>4122</v>
      </c>
      <c r="D209" s="63" t="s">
        <v>187</v>
      </c>
      <c r="E209" s="69"/>
      <c r="F209" s="70"/>
      <c r="G209" s="71"/>
      <c r="H209" s="64" t="e">
        <f t="shared" si="5"/>
        <v>#DIV/0!</v>
      </c>
    </row>
    <row r="210" spans="1:8" ht="15" hidden="1">
      <c r="A210" s="63"/>
      <c r="B210" s="63">
        <v>2169</v>
      </c>
      <c r="C210" s="63">
        <v>2212</v>
      </c>
      <c r="D210" s="63" t="s">
        <v>188</v>
      </c>
      <c r="E210" s="69"/>
      <c r="F210" s="70"/>
      <c r="G210" s="71"/>
      <c r="H210" s="64" t="e">
        <f t="shared" si="5"/>
        <v>#DIV/0!</v>
      </c>
    </row>
    <row r="211" spans="1:8" ht="15" hidden="1">
      <c r="A211" s="63"/>
      <c r="B211" s="63">
        <v>2219</v>
      </c>
      <c r="C211" s="63">
        <v>2324</v>
      </c>
      <c r="D211" s="63" t="s">
        <v>189</v>
      </c>
      <c r="E211" s="64"/>
      <c r="F211" s="65"/>
      <c r="G211" s="66"/>
      <c r="H211" s="64" t="e">
        <f t="shared" si="5"/>
        <v>#DIV/0!</v>
      </c>
    </row>
    <row r="212" spans="1:8" ht="15">
      <c r="A212" s="63"/>
      <c r="B212" s="63">
        <v>2219</v>
      </c>
      <c r="C212" s="63">
        <v>2329</v>
      </c>
      <c r="D212" s="63" t="s">
        <v>190</v>
      </c>
      <c r="E212" s="64">
        <v>4800</v>
      </c>
      <c r="F212" s="65">
        <v>4800</v>
      </c>
      <c r="G212" s="66">
        <v>850.8</v>
      </c>
      <c r="H212" s="64">
        <f t="shared" si="5"/>
        <v>17.724999999999998</v>
      </c>
    </row>
    <row r="213" spans="1:8" ht="15">
      <c r="A213" s="63"/>
      <c r="B213" s="63">
        <v>2299</v>
      </c>
      <c r="C213" s="63">
        <v>2212</v>
      </c>
      <c r="D213" s="63" t="s">
        <v>191</v>
      </c>
      <c r="E213" s="64">
        <v>0</v>
      </c>
      <c r="F213" s="65">
        <v>0</v>
      </c>
      <c r="G213" s="66">
        <v>356</v>
      </c>
      <c r="H213" s="64" t="e">
        <f t="shared" si="5"/>
        <v>#DIV/0!</v>
      </c>
    </row>
    <row r="214" spans="1:8" ht="15">
      <c r="A214" s="63"/>
      <c r="B214" s="63">
        <v>6171</v>
      </c>
      <c r="C214" s="63">
        <v>2212</v>
      </c>
      <c r="D214" s="63" t="s">
        <v>192</v>
      </c>
      <c r="E214" s="64">
        <v>2200</v>
      </c>
      <c r="F214" s="65">
        <v>2200</v>
      </c>
      <c r="G214" s="66">
        <v>0</v>
      </c>
      <c r="H214" s="64">
        <f t="shared" si="5"/>
        <v>0</v>
      </c>
    </row>
    <row r="215" spans="1:8" ht="15">
      <c r="A215" s="68"/>
      <c r="B215" s="68">
        <v>6171</v>
      </c>
      <c r="C215" s="68">
        <v>2324</v>
      </c>
      <c r="D215" s="68" t="s">
        <v>189</v>
      </c>
      <c r="E215" s="69">
        <v>200</v>
      </c>
      <c r="F215" s="70">
        <v>200</v>
      </c>
      <c r="G215" s="71">
        <v>52.1</v>
      </c>
      <c r="H215" s="64">
        <f t="shared" si="5"/>
        <v>26.05</v>
      </c>
    </row>
    <row r="216" spans="1:8" ht="15" hidden="1">
      <c r="A216" s="68"/>
      <c r="B216" s="68">
        <v>6171</v>
      </c>
      <c r="C216" s="68">
        <v>2329</v>
      </c>
      <c r="D216" s="68" t="s">
        <v>193</v>
      </c>
      <c r="E216" s="72"/>
      <c r="F216" s="73"/>
      <c r="G216" s="71"/>
      <c r="H216" s="64" t="e">
        <f>(#REF!/F216)*100</f>
        <v>#REF!</v>
      </c>
    </row>
    <row r="217" spans="1:8" ht="15.75" thickBot="1">
      <c r="A217" s="118"/>
      <c r="B217" s="118"/>
      <c r="C217" s="118"/>
      <c r="D217" s="118"/>
      <c r="E217" s="119"/>
      <c r="F217" s="120"/>
      <c r="G217" s="121"/>
      <c r="H217" s="119"/>
    </row>
    <row r="218" spans="1:8" s="83" customFormat="1" ht="21.75" customHeight="1" thickBot="1" thickTop="1">
      <c r="A218" s="123"/>
      <c r="B218" s="123"/>
      <c r="C218" s="123"/>
      <c r="D218" s="124" t="s">
        <v>194</v>
      </c>
      <c r="E218" s="125">
        <f>SUM(E204:E217)</f>
        <v>15200</v>
      </c>
      <c r="F218" s="126">
        <f>SUM(F204:F217)</f>
        <v>15200</v>
      </c>
      <c r="G218" s="127">
        <f>SUM(G204:G217)</f>
        <v>2407.9</v>
      </c>
      <c r="H218" s="64">
        <f>(G218/F218)*100</f>
        <v>15.841447368421052</v>
      </c>
    </row>
    <row r="219" spans="1:8" ht="15" customHeight="1">
      <c r="A219" s="102"/>
      <c r="B219" s="102"/>
      <c r="C219" s="102"/>
      <c r="D219" s="47"/>
      <c r="E219" s="103"/>
      <c r="F219" s="103"/>
      <c r="G219" s="103"/>
      <c r="H219" s="103"/>
    </row>
    <row r="220" spans="1:8" ht="15" customHeight="1" hidden="1">
      <c r="A220" s="102"/>
      <c r="B220" s="102"/>
      <c r="C220" s="102"/>
      <c r="D220" s="47"/>
      <c r="E220" s="103"/>
      <c r="F220" s="103"/>
      <c r="G220" s="103"/>
      <c r="H220" s="103"/>
    </row>
    <row r="221" spans="1:8" ht="15" customHeight="1">
      <c r="A221" s="102"/>
      <c r="B221" s="102"/>
      <c r="C221" s="102"/>
      <c r="D221" s="47"/>
      <c r="E221" s="103"/>
      <c r="F221" s="103"/>
      <c r="G221" s="103"/>
      <c r="H221" s="103"/>
    </row>
    <row r="222" spans="1:8" ht="15" customHeight="1" thickBot="1">
      <c r="A222" s="102"/>
      <c r="B222" s="102"/>
      <c r="C222" s="102"/>
      <c r="D222" s="47"/>
      <c r="E222" s="103"/>
      <c r="F222" s="103"/>
      <c r="G222" s="103"/>
      <c r="H222" s="103"/>
    </row>
    <row r="223" spans="1:8" ht="15.75">
      <c r="A223" s="51" t="s">
        <v>26</v>
      </c>
      <c r="B223" s="51" t="s">
        <v>27</v>
      </c>
      <c r="C223" s="51" t="s">
        <v>28</v>
      </c>
      <c r="D223" s="52" t="s">
        <v>29</v>
      </c>
      <c r="E223" s="53" t="s">
        <v>30</v>
      </c>
      <c r="F223" s="53" t="s">
        <v>30</v>
      </c>
      <c r="G223" s="53" t="s">
        <v>8</v>
      </c>
      <c r="H223" s="53" t="s">
        <v>31</v>
      </c>
    </row>
    <row r="224" spans="1:8" ht="15.75" customHeight="1" thickBot="1">
      <c r="A224" s="54"/>
      <c r="B224" s="54"/>
      <c r="C224" s="54"/>
      <c r="D224" s="55"/>
      <c r="E224" s="56" t="s">
        <v>32</v>
      </c>
      <c r="F224" s="56" t="s">
        <v>33</v>
      </c>
      <c r="G224" s="57" t="s">
        <v>34</v>
      </c>
      <c r="H224" s="56" t="s">
        <v>35</v>
      </c>
    </row>
    <row r="225" spans="1:8" ht="16.5" customHeight="1" thickTop="1">
      <c r="A225" s="58">
        <v>90</v>
      </c>
      <c r="B225" s="58"/>
      <c r="C225" s="58"/>
      <c r="D225" s="59" t="s">
        <v>195</v>
      </c>
      <c r="E225" s="60"/>
      <c r="F225" s="61"/>
      <c r="G225" s="62"/>
      <c r="H225" s="60"/>
    </row>
    <row r="226" spans="1:8" ht="15.75">
      <c r="A226" s="58"/>
      <c r="B226" s="58"/>
      <c r="C226" s="58"/>
      <c r="D226" s="59"/>
      <c r="E226" s="60"/>
      <c r="F226" s="61"/>
      <c r="G226" s="62"/>
      <c r="H226" s="60"/>
    </row>
    <row r="227" spans="1:8" ht="15">
      <c r="A227" s="74"/>
      <c r="B227" s="74"/>
      <c r="C227" s="74">
        <v>4121</v>
      </c>
      <c r="D227" s="74" t="s">
        <v>196</v>
      </c>
      <c r="E227" s="129">
        <v>300</v>
      </c>
      <c r="F227" s="130">
        <v>300</v>
      </c>
      <c r="G227" s="131">
        <v>100</v>
      </c>
      <c r="H227" s="64">
        <f aca="true" t="shared" si="6" ref="H227:H232">(G227/F227)*100</f>
        <v>33.33333333333333</v>
      </c>
    </row>
    <row r="228" spans="1:8" ht="15">
      <c r="A228" s="63"/>
      <c r="B228" s="63">
        <v>5311</v>
      </c>
      <c r="C228" s="63">
        <v>2111</v>
      </c>
      <c r="D228" s="63" t="s">
        <v>66</v>
      </c>
      <c r="E228" s="132">
        <v>650</v>
      </c>
      <c r="F228" s="133">
        <v>650</v>
      </c>
      <c r="G228" s="134">
        <v>76.9</v>
      </c>
      <c r="H228" s="64">
        <f t="shared" si="6"/>
        <v>11.830769230769231</v>
      </c>
    </row>
    <row r="229" spans="1:8" ht="15">
      <c r="A229" s="63"/>
      <c r="B229" s="63">
        <v>5311</v>
      </c>
      <c r="C229" s="63">
        <v>2212</v>
      </c>
      <c r="D229" s="63" t="s">
        <v>197</v>
      </c>
      <c r="E229" s="135">
        <v>1850</v>
      </c>
      <c r="F229" s="136">
        <v>1850</v>
      </c>
      <c r="G229" s="137">
        <v>119.8</v>
      </c>
      <c r="H229" s="64">
        <f t="shared" si="6"/>
        <v>6.475675675675675</v>
      </c>
    </row>
    <row r="230" spans="1:8" ht="15" hidden="1">
      <c r="A230" s="68"/>
      <c r="B230" s="68">
        <v>5311</v>
      </c>
      <c r="C230" s="68">
        <v>2310</v>
      </c>
      <c r="D230" s="68" t="s">
        <v>198</v>
      </c>
      <c r="E230" s="69"/>
      <c r="F230" s="70"/>
      <c r="G230" s="71"/>
      <c r="H230" s="64" t="e">
        <f t="shared" si="6"/>
        <v>#DIV/0!</v>
      </c>
    </row>
    <row r="231" spans="1:8" ht="15" hidden="1">
      <c r="A231" s="68"/>
      <c r="B231" s="68">
        <v>5311</v>
      </c>
      <c r="C231" s="68">
        <v>2322</v>
      </c>
      <c r="D231" s="68" t="s">
        <v>199</v>
      </c>
      <c r="E231" s="69"/>
      <c r="F231" s="70"/>
      <c r="G231" s="71"/>
      <c r="H231" s="64" t="e">
        <f t="shared" si="6"/>
        <v>#DIV/0!</v>
      </c>
    </row>
    <row r="232" spans="1:8" ht="15">
      <c r="A232" s="63"/>
      <c r="B232" s="63">
        <v>5311</v>
      </c>
      <c r="C232" s="63">
        <v>2324</v>
      </c>
      <c r="D232" s="63" t="s">
        <v>200</v>
      </c>
      <c r="E232" s="64">
        <v>0</v>
      </c>
      <c r="F232" s="65">
        <v>0</v>
      </c>
      <c r="G232" s="66">
        <v>4.3</v>
      </c>
      <c r="H232" s="64" t="e">
        <f t="shared" si="6"/>
        <v>#DIV/0!</v>
      </c>
    </row>
    <row r="233" spans="1:8" ht="15" hidden="1">
      <c r="A233" s="68"/>
      <c r="B233" s="68">
        <v>5311</v>
      </c>
      <c r="C233" s="68">
        <v>3113</v>
      </c>
      <c r="D233" s="68" t="s">
        <v>198</v>
      </c>
      <c r="E233" s="69"/>
      <c r="F233" s="70"/>
      <c r="G233" s="71"/>
      <c r="H233" s="64" t="e">
        <f>(#REF!/F233)*100</f>
        <v>#REF!</v>
      </c>
    </row>
    <row r="234" spans="1:8" ht="15" hidden="1">
      <c r="A234" s="68"/>
      <c r="B234" s="68">
        <v>6409</v>
      </c>
      <c r="C234" s="68">
        <v>2328</v>
      </c>
      <c r="D234" s="68" t="s">
        <v>201</v>
      </c>
      <c r="E234" s="69">
        <v>0</v>
      </c>
      <c r="F234" s="70">
        <v>0</v>
      </c>
      <c r="G234" s="71">
        <v>0</v>
      </c>
      <c r="H234" s="64" t="e">
        <f>(#REF!/F234)*100</f>
        <v>#REF!</v>
      </c>
    </row>
    <row r="235" spans="1:8" ht="15.75" thickBot="1">
      <c r="A235" s="118"/>
      <c r="B235" s="118"/>
      <c r="C235" s="118"/>
      <c r="D235" s="118"/>
      <c r="E235" s="119"/>
      <c r="F235" s="120"/>
      <c r="G235" s="121"/>
      <c r="H235" s="119"/>
    </row>
    <row r="236" spans="1:8" s="83" customFormat="1" ht="21.75" customHeight="1" thickBot="1" thickTop="1">
      <c r="A236" s="123"/>
      <c r="B236" s="123"/>
      <c r="C236" s="123"/>
      <c r="D236" s="124" t="s">
        <v>202</v>
      </c>
      <c r="E236" s="125">
        <f>SUM(E227:E235)</f>
        <v>2800</v>
      </c>
      <c r="F236" s="126">
        <f>SUM(F227:F235)</f>
        <v>2800</v>
      </c>
      <c r="G236" s="127">
        <f>SUM(G227:G235)</f>
        <v>301</v>
      </c>
      <c r="H236" s="64">
        <f>(G236/F236)*100</f>
        <v>10.75</v>
      </c>
    </row>
    <row r="237" spans="1:8" ht="15" customHeight="1">
      <c r="A237" s="102"/>
      <c r="B237" s="102"/>
      <c r="C237" s="102"/>
      <c r="D237" s="47"/>
      <c r="E237" s="103"/>
      <c r="F237" s="103"/>
      <c r="G237" s="103"/>
      <c r="H237" s="103"/>
    </row>
    <row r="238" spans="1:8" ht="15" customHeight="1" hidden="1">
      <c r="A238" s="102"/>
      <c r="B238" s="102"/>
      <c r="C238" s="102"/>
      <c r="D238" s="47"/>
      <c r="E238" s="103"/>
      <c r="F238" s="103"/>
      <c r="G238" s="103"/>
      <c r="H238" s="103"/>
    </row>
    <row r="239" spans="1:8" ht="15" customHeight="1" hidden="1">
      <c r="A239" s="102"/>
      <c r="B239" s="102"/>
      <c r="C239" s="102"/>
      <c r="D239" s="47"/>
      <c r="E239" s="103"/>
      <c r="F239" s="103"/>
      <c r="G239" s="103"/>
      <c r="H239" s="103"/>
    </row>
    <row r="240" spans="1:8" ht="15" customHeight="1" hidden="1">
      <c r="A240" s="102"/>
      <c r="B240" s="102"/>
      <c r="C240" s="102"/>
      <c r="D240" s="47"/>
      <c r="E240" s="103"/>
      <c r="F240" s="103"/>
      <c r="G240" s="103"/>
      <c r="H240" s="103"/>
    </row>
    <row r="241" spans="1:8" ht="15" customHeight="1" hidden="1">
      <c r="A241" s="102"/>
      <c r="B241" s="102"/>
      <c r="C241" s="102"/>
      <c r="D241" s="47"/>
      <c r="E241" s="103"/>
      <c r="F241" s="103"/>
      <c r="G241" s="103"/>
      <c r="H241" s="103"/>
    </row>
    <row r="242" spans="1:8" ht="15" customHeight="1" hidden="1">
      <c r="A242" s="102"/>
      <c r="B242" s="102"/>
      <c r="C242" s="102"/>
      <c r="D242" s="47"/>
      <c r="E242" s="103"/>
      <c r="F242" s="103"/>
      <c r="G242" s="103"/>
      <c r="H242" s="103"/>
    </row>
    <row r="243" spans="1:8" ht="15" customHeight="1" hidden="1">
      <c r="A243" s="102"/>
      <c r="B243" s="102"/>
      <c r="C243" s="102"/>
      <c r="D243" s="47"/>
      <c r="E243" s="103"/>
      <c r="F243" s="103"/>
      <c r="G243" s="103"/>
      <c r="H243" s="103"/>
    </row>
    <row r="244" spans="1:8" ht="15" customHeight="1">
      <c r="A244" s="102"/>
      <c r="B244" s="102"/>
      <c r="C244" s="102"/>
      <c r="D244" s="47"/>
      <c r="E244" s="103"/>
      <c r="F244" s="103"/>
      <c r="G244" s="43"/>
      <c r="H244" s="43"/>
    </row>
    <row r="245" spans="1:8" ht="15" customHeight="1" thickBot="1">
      <c r="A245" s="102"/>
      <c r="B245" s="102"/>
      <c r="C245" s="102"/>
      <c r="D245" s="47"/>
      <c r="E245" s="103"/>
      <c r="F245" s="103"/>
      <c r="G245" s="103"/>
      <c r="H245" s="103"/>
    </row>
    <row r="246" spans="1:8" ht="15.75">
      <c r="A246" s="51" t="s">
        <v>26</v>
      </c>
      <c r="B246" s="51" t="s">
        <v>27</v>
      </c>
      <c r="C246" s="51" t="s">
        <v>28</v>
      </c>
      <c r="D246" s="52" t="s">
        <v>29</v>
      </c>
      <c r="E246" s="53" t="s">
        <v>30</v>
      </c>
      <c r="F246" s="53" t="s">
        <v>30</v>
      </c>
      <c r="G246" s="53" t="s">
        <v>8</v>
      </c>
      <c r="H246" s="53" t="s">
        <v>31</v>
      </c>
    </row>
    <row r="247" spans="1:8" ht="15.75" customHeight="1" thickBot="1">
      <c r="A247" s="54"/>
      <c r="B247" s="54"/>
      <c r="C247" s="54"/>
      <c r="D247" s="55"/>
      <c r="E247" s="56" t="s">
        <v>32</v>
      </c>
      <c r="F247" s="56" t="s">
        <v>33</v>
      </c>
      <c r="G247" s="57" t="s">
        <v>34</v>
      </c>
      <c r="H247" s="56" t="s">
        <v>35</v>
      </c>
    </row>
    <row r="248" spans="1:8" ht="15.75" customHeight="1" thickTop="1">
      <c r="A248" s="58">
        <v>100</v>
      </c>
      <c r="B248" s="58"/>
      <c r="C248" s="58"/>
      <c r="D248" s="138" t="s">
        <v>203</v>
      </c>
      <c r="E248" s="60"/>
      <c r="F248" s="61"/>
      <c r="G248" s="62"/>
      <c r="H248" s="60"/>
    </row>
    <row r="249" spans="1:8" ht="15">
      <c r="A249" s="63"/>
      <c r="B249" s="63"/>
      <c r="C249" s="63"/>
      <c r="D249" s="63"/>
      <c r="E249" s="99"/>
      <c r="F249" s="65"/>
      <c r="G249" s="66"/>
      <c r="H249" s="99"/>
    </row>
    <row r="250" spans="1:8" ht="15">
      <c r="A250" s="63"/>
      <c r="B250" s="63"/>
      <c r="C250" s="63">
        <v>1361</v>
      </c>
      <c r="D250" s="63" t="s">
        <v>38</v>
      </c>
      <c r="E250" s="99">
        <v>1700</v>
      </c>
      <c r="F250" s="65">
        <v>1700</v>
      </c>
      <c r="G250" s="66">
        <v>239.2</v>
      </c>
      <c r="H250" s="64">
        <f>(G250/F250)*100</f>
        <v>14.070588235294117</v>
      </c>
    </row>
    <row r="251" spans="1:8" ht="15.75" hidden="1">
      <c r="A251" s="108"/>
      <c r="B251" s="108"/>
      <c r="C251" s="63">
        <v>4216</v>
      </c>
      <c r="D251" s="63" t="s">
        <v>204</v>
      </c>
      <c r="E251" s="64"/>
      <c r="F251" s="65"/>
      <c r="G251" s="66"/>
      <c r="H251" s="64" t="e">
        <f>(G251/F251)*100</f>
        <v>#DIV/0!</v>
      </c>
    </row>
    <row r="252" spans="1:8" ht="15">
      <c r="A252" s="63"/>
      <c r="B252" s="63">
        <v>2169</v>
      </c>
      <c r="C252" s="63">
        <v>2212</v>
      </c>
      <c r="D252" s="63" t="s">
        <v>197</v>
      </c>
      <c r="E252" s="99">
        <v>500</v>
      </c>
      <c r="F252" s="65">
        <v>500</v>
      </c>
      <c r="G252" s="66">
        <v>74.7</v>
      </c>
      <c r="H252" s="64">
        <f>(G252/F252)*100</f>
        <v>14.940000000000001</v>
      </c>
    </row>
    <row r="253" spans="1:8" ht="15" hidden="1">
      <c r="A253" s="68"/>
      <c r="B253" s="68">
        <v>3635</v>
      </c>
      <c r="C253" s="68">
        <v>3122</v>
      </c>
      <c r="D253" s="63" t="s">
        <v>205</v>
      </c>
      <c r="E253" s="99">
        <v>0</v>
      </c>
      <c r="F253" s="65">
        <v>0</v>
      </c>
      <c r="G253" s="66"/>
      <c r="H253" s="64" t="e">
        <f>(G253/F253)*100</f>
        <v>#DIV/0!</v>
      </c>
    </row>
    <row r="254" spans="1:8" ht="15">
      <c r="A254" s="68"/>
      <c r="B254" s="68">
        <v>6171</v>
      </c>
      <c r="C254" s="68">
        <v>2324</v>
      </c>
      <c r="D254" s="63" t="s">
        <v>206</v>
      </c>
      <c r="E254" s="139">
        <v>40</v>
      </c>
      <c r="F254" s="76">
        <v>40</v>
      </c>
      <c r="G254" s="77">
        <v>10</v>
      </c>
      <c r="H254" s="64">
        <f>(G254/F254)*100</f>
        <v>25</v>
      </c>
    </row>
    <row r="255" spans="1:8" ht="15" customHeight="1" thickBot="1">
      <c r="A255" s="118"/>
      <c r="B255" s="118"/>
      <c r="C255" s="118"/>
      <c r="D255" s="118"/>
      <c r="E255" s="119"/>
      <c r="F255" s="120"/>
      <c r="G255" s="121"/>
      <c r="H255" s="119"/>
    </row>
    <row r="256" spans="1:8" s="83" customFormat="1" ht="21.75" customHeight="1" thickBot="1" thickTop="1">
      <c r="A256" s="123"/>
      <c r="B256" s="123"/>
      <c r="C256" s="123"/>
      <c r="D256" s="124" t="s">
        <v>207</v>
      </c>
      <c r="E256" s="125">
        <f>SUM(E248:E254)</f>
        <v>2240</v>
      </c>
      <c r="F256" s="126">
        <f>SUM(F248:F254)</f>
        <v>2240</v>
      </c>
      <c r="G256" s="127">
        <f>SUM(G248:G254)</f>
        <v>323.9</v>
      </c>
      <c r="H256" s="64">
        <f>(G256/F256)*100</f>
        <v>14.459821428571429</v>
      </c>
    </row>
    <row r="257" spans="1:8" ht="15" customHeight="1">
      <c r="A257" s="102"/>
      <c r="B257" s="102"/>
      <c r="C257" s="102"/>
      <c r="D257" s="47"/>
      <c r="E257" s="103"/>
      <c r="F257" s="103"/>
      <c r="G257" s="103"/>
      <c r="H257" s="103"/>
    </row>
    <row r="258" spans="1:8" ht="15" customHeight="1">
      <c r="A258" s="102"/>
      <c r="B258" s="102"/>
      <c r="C258" s="102"/>
      <c r="D258" s="47"/>
      <c r="E258" s="103"/>
      <c r="F258" s="103"/>
      <c r="G258" s="103"/>
      <c r="H258" s="103"/>
    </row>
    <row r="259" spans="1:8" ht="15" customHeight="1" hidden="1">
      <c r="A259" s="102"/>
      <c r="B259" s="102"/>
      <c r="C259" s="102"/>
      <c r="D259" s="47"/>
      <c r="E259" s="103"/>
      <c r="F259" s="103"/>
      <c r="G259" s="103"/>
      <c r="H259" s="103"/>
    </row>
    <row r="260" spans="1:8" ht="15" customHeight="1" thickBot="1">
      <c r="A260" s="102"/>
      <c r="B260" s="102"/>
      <c r="C260" s="102"/>
      <c r="D260" s="47"/>
      <c r="E260" s="103"/>
      <c r="F260" s="103"/>
      <c r="G260" s="103"/>
      <c r="H260" s="103"/>
    </row>
    <row r="261" spans="1:8" ht="15.75">
      <c r="A261" s="51" t="s">
        <v>26</v>
      </c>
      <c r="B261" s="51" t="s">
        <v>27</v>
      </c>
      <c r="C261" s="51" t="s">
        <v>28</v>
      </c>
      <c r="D261" s="52" t="s">
        <v>29</v>
      </c>
      <c r="E261" s="53" t="s">
        <v>30</v>
      </c>
      <c r="F261" s="53" t="s">
        <v>30</v>
      </c>
      <c r="G261" s="53" t="s">
        <v>8</v>
      </c>
      <c r="H261" s="53" t="s">
        <v>31</v>
      </c>
    </row>
    <row r="262" spans="1:8" ht="15.75" customHeight="1" thickBot="1">
      <c r="A262" s="54"/>
      <c r="B262" s="54"/>
      <c r="C262" s="54"/>
      <c r="D262" s="55"/>
      <c r="E262" s="56" t="s">
        <v>32</v>
      </c>
      <c r="F262" s="56" t="s">
        <v>33</v>
      </c>
      <c r="G262" s="57" t="s">
        <v>34</v>
      </c>
      <c r="H262" s="56" t="s">
        <v>35</v>
      </c>
    </row>
    <row r="263" spans="1:8" ht="15.75" customHeight="1" thickTop="1">
      <c r="A263" s="140">
        <v>110</v>
      </c>
      <c r="B263" s="108"/>
      <c r="C263" s="108"/>
      <c r="D263" s="108" t="s">
        <v>208</v>
      </c>
      <c r="E263" s="60"/>
      <c r="F263" s="61"/>
      <c r="G263" s="62"/>
      <c r="H263" s="60"/>
    </row>
    <row r="264" spans="1:8" ht="15.75">
      <c r="A264" s="140"/>
      <c r="B264" s="108"/>
      <c r="C264" s="108"/>
      <c r="D264" s="108"/>
      <c r="E264" s="60"/>
      <c r="F264" s="61"/>
      <c r="G264" s="62"/>
      <c r="H264" s="60"/>
    </row>
    <row r="265" spans="1:8" ht="15">
      <c r="A265" s="63"/>
      <c r="B265" s="63"/>
      <c r="C265" s="63">
        <v>1111</v>
      </c>
      <c r="D265" s="63" t="s">
        <v>209</v>
      </c>
      <c r="E265" s="116">
        <v>48000</v>
      </c>
      <c r="F265" s="114">
        <v>48000</v>
      </c>
      <c r="G265" s="115">
        <v>11909.8</v>
      </c>
      <c r="H265" s="64">
        <f aca="true" t="shared" si="7" ref="H265:H289">(G265/F265)*100</f>
        <v>24.81208333333333</v>
      </c>
    </row>
    <row r="266" spans="1:8" ht="15">
      <c r="A266" s="63"/>
      <c r="B266" s="63"/>
      <c r="C266" s="63">
        <v>1112</v>
      </c>
      <c r="D266" s="63" t="s">
        <v>210</v>
      </c>
      <c r="E266" s="109">
        <v>6000</v>
      </c>
      <c r="F266" s="110">
        <v>6000</v>
      </c>
      <c r="G266" s="111">
        <v>2142.1</v>
      </c>
      <c r="H266" s="64">
        <f t="shared" si="7"/>
        <v>35.70166666666667</v>
      </c>
    </row>
    <row r="267" spans="1:8" ht="15">
      <c r="A267" s="63"/>
      <c r="B267" s="63"/>
      <c r="C267" s="63">
        <v>1113</v>
      </c>
      <c r="D267" s="63" t="s">
        <v>211</v>
      </c>
      <c r="E267" s="109">
        <v>4700</v>
      </c>
      <c r="F267" s="110">
        <v>4700</v>
      </c>
      <c r="G267" s="111">
        <v>1398.5</v>
      </c>
      <c r="H267" s="64">
        <f t="shared" si="7"/>
        <v>29.75531914893617</v>
      </c>
    </row>
    <row r="268" spans="1:8" ht="15">
      <c r="A268" s="63"/>
      <c r="B268" s="63"/>
      <c r="C268" s="63">
        <v>1121</v>
      </c>
      <c r="D268" s="63" t="s">
        <v>212</v>
      </c>
      <c r="E268" s="109">
        <v>45000</v>
      </c>
      <c r="F268" s="110">
        <v>45000</v>
      </c>
      <c r="G268" s="115">
        <v>7726.6</v>
      </c>
      <c r="H268" s="64">
        <f t="shared" si="7"/>
        <v>17.170222222222222</v>
      </c>
    </row>
    <row r="269" spans="1:8" ht="15">
      <c r="A269" s="63"/>
      <c r="B269" s="63"/>
      <c r="C269" s="63">
        <v>1122</v>
      </c>
      <c r="D269" s="63" t="s">
        <v>213</v>
      </c>
      <c r="E269" s="116">
        <v>10000</v>
      </c>
      <c r="F269" s="114">
        <v>10000</v>
      </c>
      <c r="G269" s="115">
        <v>0</v>
      </c>
      <c r="H269" s="64">
        <f t="shared" si="7"/>
        <v>0</v>
      </c>
    </row>
    <row r="270" spans="1:8" ht="15">
      <c r="A270" s="63"/>
      <c r="B270" s="63"/>
      <c r="C270" s="63">
        <v>1211</v>
      </c>
      <c r="D270" s="63" t="s">
        <v>214</v>
      </c>
      <c r="E270" s="116">
        <v>102000</v>
      </c>
      <c r="F270" s="114">
        <v>102000</v>
      </c>
      <c r="G270" s="115">
        <v>25974.2</v>
      </c>
      <c r="H270" s="64">
        <f t="shared" si="7"/>
        <v>25.464901960784314</v>
      </c>
    </row>
    <row r="271" spans="1:8" ht="15">
      <c r="A271" s="63"/>
      <c r="B271" s="63"/>
      <c r="C271" s="63">
        <v>1340</v>
      </c>
      <c r="D271" s="63" t="s">
        <v>215</v>
      </c>
      <c r="E271" s="116">
        <v>10300</v>
      </c>
      <c r="F271" s="114">
        <v>10300</v>
      </c>
      <c r="G271" s="141">
        <v>1479.5</v>
      </c>
      <c r="H271" s="64">
        <f t="shared" si="7"/>
        <v>14.364077669902914</v>
      </c>
    </row>
    <row r="272" spans="1:8" ht="15">
      <c r="A272" s="63"/>
      <c r="B272" s="63"/>
      <c r="C272" s="63">
        <v>1341</v>
      </c>
      <c r="D272" s="63" t="s">
        <v>216</v>
      </c>
      <c r="E272" s="142">
        <v>950</v>
      </c>
      <c r="F272" s="143">
        <v>950</v>
      </c>
      <c r="G272" s="141">
        <v>153.8</v>
      </c>
      <c r="H272" s="64">
        <f t="shared" si="7"/>
        <v>16.18947368421053</v>
      </c>
    </row>
    <row r="273" spans="1:8" ht="15" customHeight="1">
      <c r="A273" s="107"/>
      <c r="B273" s="108"/>
      <c r="C273" s="144">
        <v>1342</v>
      </c>
      <c r="D273" s="144" t="s">
        <v>217</v>
      </c>
      <c r="E273" s="112">
        <v>50</v>
      </c>
      <c r="F273" s="61">
        <v>50</v>
      </c>
      <c r="G273" s="62">
        <v>7.3</v>
      </c>
      <c r="H273" s="64">
        <f t="shared" si="7"/>
        <v>14.6</v>
      </c>
    </row>
    <row r="274" spans="1:8" ht="15">
      <c r="A274" s="145"/>
      <c r="B274" s="144"/>
      <c r="C274" s="144">
        <v>1343</v>
      </c>
      <c r="D274" s="144" t="s">
        <v>218</v>
      </c>
      <c r="E274" s="112">
        <v>1100</v>
      </c>
      <c r="F274" s="61">
        <v>1100</v>
      </c>
      <c r="G274" s="62">
        <v>299.3</v>
      </c>
      <c r="H274" s="64">
        <f t="shared" si="7"/>
        <v>27.20909090909091</v>
      </c>
    </row>
    <row r="275" spans="1:8" ht="15">
      <c r="A275" s="98"/>
      <c r="B275" s="63"/>
      <c r="C275" s="63">
        <v>1345</v>
      </c>
      <c r="D275" s="63" t="s">
        <v>219</v>
      </c>
      <c r="E275" s="146">
        <v>200</v>
      </c>
      <c r="F275" s="110">
        <v>200</v>
      </c>
      <c r="G275" s="111">
        <v>31.4</v>
      </c>
      <c r="H275" s="64">
        <f t="shared" si="7"/>
        <v>15.7</v>
      </c>
    </row>
    <row r="276" spans="1:8" ht="15" hidden="1">
      <c r="A276" s="63"/>
      <c r="B276" s="63"/>
      <c r="C276" s="63">
        <v>1347</v>
      </c>
      <c r="D276" s="63" t="s">
        <v>220</v>
      </c>
      <c r="E276" s="142"/>
      <c r="F276" s="143"/>
      <c r="G276" s="141"/>
      <c r="H276" s="64" t="e">
        <f t="shared" si="7"/>
        <v>#DIV/0!</v>
      </c>
    </row>
    <row r="277" spans="1:8" ht="15" hidden="1">
      <c r="A277" s="63"/>
      <c r="B277" s="63"/>
      <c r="C277" s="63">
        <v>1349</v>
      </c>
      <c r="D277" s="63" t="s">
        <v>221</v>
      </c>
      <c r="E277" s="116"/>
      <c r="F277" s="114"/>
      <c r="G277" s="115"/>
      <c r="H277" s="64" t="e">
        <f t="shared" si="7"/>
        <v>#DIV/0!</v>
      </c>
    </row>
    <row r="278" spans="1:8" ht="15">
      <c r="A278" s="63"/>
      <c r="B278" s="63"/>
      <c r="C278" s="63">
        <v>1351.5</v>
      </c>
      <c r="D278" s="63" t="s">
        <v>222</v>
      </c>
      <c r="E278" s="116">
        <v>18500</v>
      </c>
      <c r="F278" s="114">
        <v>18500</v>
      </c>
      <c r="G278" s="115">
        <f>55.3+174.4</f>
        <v>229.7</v>
      </c>
      <c r="H278" s="64">
        <f t="shared" si="7"/>
        <v>1.2416216216216216</v>
      </c>
    </row>
    <row r="279" spans="1:8" ht="15" hidden="1">
      <c r="A279" s="63"/>
      <c r="B279" s="63"/>
      <c r="C279" s="63">
        <v>1361</v>
      </c>
      <c r="D279" s="63" t="s">
        <v>223</v>
      </c>
      <c r="E279" s="142"/>
      <c r="F279" s="143"/>
      <c r="G279" s="141"/>
      <c r="H279" s="64" t="e">
        <f t="shared" si="7"/>
        <v>#DIV/0!</v>
      </c>
    </row>
    <row r="280" spans="1:8" ht="15">
      <c r="A280" s="63"/>
      <c r="B280" s="63"/>
      <c r="C280" s="63">
        <v>1511</v>
      </c>
      <c r="D280" s="63" t="s">
        <v>224</v>
      </c>
      <c r="E280" s="64">
        <v>21500</v>
      </c>
      <c r="F280" s="65">
        <v>21500</v>
      </c>
      <c r="G280" s="66">
        <v>252.1</v>
      </c>
      <c r="H280" s="64">
        <f t="shared" si="7"/>
        <v>1.1725581395348839</v>
      </c>
    </row>
    <row r="281" spans="1:8" ht="15" customHeight="1" hidden="1">
      <c r="A281" s="63"/>
      <c r="B281" s="63"/>
      <c r="C281" s="63">
        <v>2460</v>
      </c>
      <c r="D281" s="63" t="s">
        <v>225</v>
      </c>
      <c r="E281" s="64"/>
      <c r="F281" s="65"/>
      <c r="G281" s="66"/>
      <c r="H281" s="64" t="e">
        <f t="shared" si="7"/>
        <v>#DIV/0!</v>
      </c>
    </row>
    <row r="282" spans="1:8" ht="15">
      <c r="A282" s="63"/>
      <c r="B282" s="63"/>
      <c r="C282" s="63">
        <v>4112</v>
      </c>
      <c r="D282" s="63" t="s">
        <v>226</v>
      </c>
      <c r="E282" s="64">
        <v>34000</v>
      </c>
      <c r="F282" s="65">
        <v>34754</v>
      </c>
      <c r="G282" s="66">
        <v>5792.4</v>
      </c>
      <c r="H282" s="64">
        <f t="shared" si="7"/>
        <v>16.666858491108936</v>
      </c>
    </row>
    <row r="283" spans="1:8" ht="15" hidden="1">
      <c r="A283" s="63"/>
      <c r="B283" s="63">
        <v>6171</v>
      </c>
      <c r="C283" s="63">
        <v>2212</v>
      </c>
      <c r="D283" s="63" t="s">
        <v>227</v>
      </c>
      <c r="E283" s="64"/>
      <c r="F283" s="65"/>
      <c r="G283" s="66"/>
      <c r="H283" s="64" t="e">
        <f t="shared" si="7"/>
        <v>#DIV/0!</v>
      </c>
    </row>
    <row r="284" spans="1:8" ht="15">
      <c r="A284" s="63"/>
      <c r="B284" s="63"/>
      <c r="C284" s="63">
        <v>4132</v>
      </c>
      <c r="D284" s="63" t="s">
        <v>228</v>
      </c>
      <c r="E284" s="64">
        <v>0</v>
      </c>
      <c r="F284" s="65">
        <v>0</v>
      </c>
      <c r="G284" s="66">
        <v>125.5</v>
      </c>
      <c r="H284" s="64" t="e">
        <f t="shared" si="7"/>
        <v>#DIV/0!</v>
      </c>
    </row>
    <row r="285" spans="1:8" ht="15" hidden="1">
      <c r="A285" s="63"/>
      <c r="B285" s="63">
        <v>6171</v>
      </c>
      <c r="C285" s="63">
        <v>2328</v>
      </c>
      <c r="D285" s="63" t="s">
        <v>229</v>
      </c>
      <c r="E285" s="64"/>
      <c r="F285" s="65"/>
      <c r="G285" s="66"/>
      <c r="H285" s="64" t="e">
        <f t="shared" si="7"/>
        <v>#DIV/0!</v>
      </c>
    </row>
    <row r="286" spans="1:8" ht="15">
      <c r="A286" s="63"/>
      <c r="B286" s="63">
        <v>6310</v>
      </c>
      <c r="C286" s="63">
        <v>2141</v>
      </c>
      <c r="D286" s="63" t="s">
        <v>230</v>
      </c>
      <c r="E286" s="64">
        <v>300</v>
      </c>
      <c r="F286" s="65">
        <v>300</v>
      </c>
      <c r="G286" s="66">
        <v>144.9</v>
      </c>
      <c r="H286" s="64">
        <f t="shared" si="7"/>
        <v>48.300000000000004</v>
      </c>
    </row>
    <row r="287" spans="1:8" ht="15" hidden="1">
      <c r="A287" s="63"/>
      <c r="B287" s="63">
        <v>6310</v>
      </c>
      <c r="C287" s="63">
        <v>2142</v>
      </c>
      <c r="D287" s="63" t="s">
        <v>231</v>
      </c>
      <c r="E287" s="147"/>
      <c r="F287" s="148"/>
      <c r="G287" s="66"/>
      <c r="H287" s="64" t="e">
        <f t="shared" si="7"/>
        <v>#DIV/0!</v>
      </c>
    </row>
    <row r="288" spans="1:8" ht="15" hidden="1">
      <c r="A288" s="63"/>
      <c r="B288" s="63">
        <v>6399</v>
      </c>
      <c r="C288" s="63">
        <v>2329</v>
      </c>
      <c r="D288" s="63" t="s">
        <v>232</v>
      </c>
      <c r="E288" s="147"/>
      <c r="F288" s="148"/>
      <c r="G288" s="66"/>
      <c r="H288" s="64" t="e">
        <f t="shared" si="7"/>
        <v>#DIV/0!</v>
      </c>
    </row>
    <row r="289" spans="1:8" ht="15">
      <c r="A289" s="63"/>
      <c r="B289" s="63">
        <v>6409</v>
      </c>
      <c r="C289" s="63">
        <v>2328</v>
      </c>
      <c r="D289" s="63" t="s">
        <v>233</v>
      </c>
      <c r="E289" s="147">
        <v>0</v>
      </c>
      <c r="F289" s="148">
        <v>0</v>
      </c>
      <c r="G289" s="66">
        <v>6.1</v>
      </c>
      <c r="H289" s="64" t="e">
        <f t="shared" si="7"/>
        <v>#DIV/0!</v>
      </c>
    </row>
    <row r="290" spans="1:8" ht="15.75" customHeight="1" thickBot="1">
      <c r="A290" s="118"/>
      <c r="B290" s="118"/>
      <c r="C290" s="118"/>
      <c r="D290" s="118"/>
      <c r="E290" s="149"/>
      <c r="F290" s="150"/>
      <c r="G290" s="151"/>
      <c r="H290" s="149"/>
    </row>
    <row r="291" spans="1:8" s="83" customFormat="1" ht="21.75" customHeight="1" thickBot="1" thickTop="1">
      <c r="A291" s="123"/>
      <c r="B291" s="123"/>
      <c r="C291" s="123"/>
      <c r="D291" s="124" t="s">
        <v>234</v>
      </c>
      <c r="E291" s="125">
        <f>SUM(E265:E290)</f>
        <v>302600</v>
      </c>
      <c r="F291" s="126">
        <f>SUM(F265:F290)</f>
        <v>303354</v>
      </c>
      <c r="G291" s="127">
        <f>SUM(G265:G290)</f>
        <v>57673.200000000004</v>
      </c>
      <c r="H291" s="80">
        <f>(G291/F291)*100</f>
        <v>19.011847544453016</v>
      </c>
    </row>
    <row r="292" spans="1:8" ht="15" customHeight="1">
      <c r="A292" s="102"/>
      <c r="B292" s="102"/>
      <c r="C292" s="102"/>
      <c r="D292" s="47"/>
      <c r="E292" s="103"/>
      <c r="F292" s="103"/>
      <c r="G292" s="103"/>
      <c r="H292" s="103"/>
    </row>
    <row r="293" spans="1:8" ht="15">
      <c r="A293" s="83"/>
      <c r="B293" s="102"/>
      <c r="C293" s="102"/>
      <c r="D293" s="102"/>
      <c r="E293" s="152"/>
      <c r="F293" s="152"/>
      <c r="G293" s="152"/>
      <c r="H293" s="152"/>
    </row>
    <row r="294" spans="1:8" ht="15" hidden="1">
      <c r="A294" s="83"/>
      <c r="B294" s="102"/>
      <c r="C294" s="102"/>
      <c r="D294" s="102"/>
      <c r="E294" s="152"/>
      <c r="F294" s="152"/>
      <c r="G294" s="152"/>
      <c r="H294" s="152"/>
    </row>
    <row r="295" spans="1:8" ht="15" customHeight="1" thickBot="1">
      <c r="A295" s="83"/>
      <c r="B295" s="102"/>
      <c r="C295" s="102"/>
      <c r="D295" s="102"/>
      <c r="E295" s="152"/>
      <c r="F295" s="152"/>
      <c r="G295" s="152"/>
      <c r="H295" s="152"/>
    </row>
    <row r="296" spans="1:8" ht="15.75">
      <c r="A296" s="51" t="s">
        <v>26</v>
      </c>
      <c r="B296" s="51" t="s">
        <v>27</v>
      </c>
      <c r="C296" s="51" t="s">
        <v>28</v>
      </c>
      <c r="D296" s="52" t="s">
        <v>29</v>
      </c>
      <c r="E296" s="53" t="s">
        <v>30</v>
      </c>
      <c r="F296" s="53" t="s">
        <v>30</v>
      </c>
      <c r="G296" s="53" t="s">
        <v>8</v>
      </c>
      <c r="H296" s="53" t="s">
        <v>31</v>
      </c>
    </row>
    <row r="297" spans="1:8" ht="15.75" customHeight="1" thickBot="1">
      <c r="A297" s="54"/>
      <c r="B297" s="54"/>
      <c r="C297" s="54"/>
      <c r="D297" s="55"/>
      <c r="E297" s="56" t="s">
        <v>32</v>
      </c>
      <c r="F297" s="56" t="s">
        <v>33</v>
      </c>
      <c r="G297" s="57" t="s">
        <v>34</v>
      </c>
      <c r="H297" s="56" t="s">
        <v>35</v>
      </c>
    </row>
    <row r="298" spans="1:8" ht="16.5" customHeight="1" thickTop="1">
      <c r="A298" s="58">
        <v>120</v>
      </c>
      <c r="B298" s="58"/>
      <c r="C298" s="58"/>
      <c r="D298" s="108" t="s">
        <v>235</v>
      </c>
      <c r="E298" s="60"/>
      <c r="F298" s="61"/>
      <c r="G298" s="62"/>
      <c r="H298" s="60"/>
    </row>
    <row r="299" spans="1:8" ht="15.75">
      <c r="A299" s="108"/>
      <c r="B299" s="108"/>
      <c r="C299" s="108"/>
      <c r="D299" s="108"/>
      <c r="E299" s="64"/>
      <c r="F299" s="65"/>
      <c r="G299" s="66"/>
      <c r="H299" s="64"/>
    </row>
    <row r="300" spans="1:8" ht="15" hidden="1">
      <c r="A300" s="63"/>
      <c r="B300" s="63">
        <v>2219</v>
      </c>
      <c r="C300" s="63">
        <v>2133</v>
      </c>
      <c r="D300" s="63" t="s">
        <v>236</v>
      </c>
      <c r="E300" s="153"/>
      <c r="F300" s="154"/>
      <c r="G300" s="155"/>
      <c r="H300" s="64" t="e">
        <f>(#REF!/F300)*100</f>
        <v>#REF!</v>
      </c>
    </row>
    <row r="301" spans="1:8" ht="15">
      <c r="A301" s="63"/>
      <c r="B301" s="63">
        <v>3612</v>
      </c>
      <c r="C301" s="63">
        <v>2111</v>
      </c>
      <c r="D301" s="63" t="s">
        <v>237</v>
      </c>
      <c r="E301" s="153">
        <v>4000</v>
      </c>
      <c r="F301" s="154">
        <v>4000</v>
      </c>
      <c r="G301" s="155">
        <v>675.9</v>
      </c>
      <c r="H301" s="64">
        <f aca="true" t="shared" si="8" ref="H301:H335">(G301/F301)*100</f>
        <v>16.897499999999997</v>
      </c>
    </row>
    <row r="302" spans="1:8" ht="15">
      <c r="A302" s="63"/>
      <c r="B302" s="63">
        <v>3612</v>
      </c>
      <c r="C302" s="63">
        <v>2132</v>
      </c>
      <c r="D302" s="63" t="s">
        <v>238</v>
      </c>
      <c r="E302" s="153">
        <v>8600</v>
      </c>
      <c r="F302" s="154">
        <v>8600</v>
      </c>
      <c r="G302" s="155">
        <v>1447.6</v>
      </c>
      <c r="H302" s="64">
        <f t="shared" si="8"/>
        <v>16.832558139534886</v>
      </c>
    </row>
    <row r="303" spans="1:8" ht="15">
      <c r="A303" s="63"/>
      <c r="B303" s="63">
        <v>3612</v>
      </c>
      <c r="C303" s="63">
        <v>2322</v>
      </c>
      <c r="D303" s="63" t="s">
        <v>199</v>
      </c>
      <c r="E303" s="153">
        <v>0</v>
      </c>
      <c r="F303" s="154">
        <v>0</v>
      </c>
      <c r="G303" s="155">
        <v>51.1</v>
      </c>
      <c r="H303" s="64" t="e">
        <f t="shared" si="8"/>
        <v>#DIV/0!</v>
      </c>
    </row>
    <row r="304" spans="1:8" ht="15">
      <c r="A304" s="63"/>
      <c r="B304" s="63">
        <v>3612</v>
      </c>
      <c r="C304" s="63">
        <v>2324</v>
      </c>
      <c r="D304" s="63" t="s">
        <v>239</v>
      </c>
      <c r="E304" s="64">
        <v>0</v>
      </c>
      <c r="F304" s="65">
        <v>0</v>
      </c>
      <c r="G304" s="66">
        <v>6.2</v>
      </c>
      <c r="H304" s="64" t="e">
        <f t="shared" si="8"/>
        <v>#DIV/0!</v>
      </c>
    </row>
    <row r="305" spans="1:8" ht="15" hidden="1">
      <c r="A305" s="63"/>
      <c r="B305" s="63">
        <v>3612</v>
      </c>
      <c r="C305" s="63">
        <v>2329</v>
      </c>
      <c r="D305" s="63" t="s">
        <v>240</v>
      </c>
      <c r="E305" s="64"/>
      <c r="F305" s="65"/>
      <c r="G305" s="66"/>
      <c r="H305" s="64" t="e">
        <f t="shared" si="8"/>
        <v>#DIV/0!</v>
      </c>
    </row>
    <row r="306" spans="1:8" ht="15">
      <c r="A306" s="63"/>
      <c r="B306" s="63">
        <v>3612</v>
      </c>
      <c r="C306" s="63">
        <v>3112</v>
      </c>
      <c r="D306" s="63" t="s">
        <v>241</v>
      </c>
      <c r="E306" s="64">
        <v>4130</v>
      </c>
      <c r="F306" s="65">
        <v>4130</v>
      </c>
      <c r="G306" s="66">
        <v>0</v>
      </c>
      <c r="H306" s="64">
        <f t="shared" si="8"/>
        <v>0</v>
      </c>
    </row>
    <row r="307" spans="1:8" ht="15">
      <c r="A307" s="63"/>
      <c r="B307" s="63">
        <v>3613</v>
      </c>
      <c r="C307" s="63">
        <v>2111</v>
      </c>
      <c r="D307" s="63" t="s">
        <v>242</v>
      </c>
      <c r="E307" s="153">
        <v>1950</v>
      </c>
      <c r="F307" s="154">
        <v>1950</v>
      </c>
      <c r="G307" s="155">
        <v>292.6</v>
      </c>
      <c r="H307" s="64">
        <f t="shared" si="8"/>
        <v>15.005128205128207</v>
      </c>
    </row>
    <row r="308" spans="1:8" ht="15">
      <c r="A308" s="63"/>
      <c r="B308" s="63">
        <v>3613</v>
      </c>
      <c r="C308" s="63">
        <v>2132</v>
      </c>
      <c r="D308" s="63" t="s">
        <v>243</v>
      </c>
      <c r="E308" s="153">
        <v>4800</v>
      </c>
      <c r="F308" s="154">
        <v>4800</v>
      </c>
      <c r="G308" s="155">
        <v>867.4</v>
      </c>
      <c r="H308" s="64">
        <f t="shared" si="8"/>
        <v>18.070833333333333</v>
      </c>
    </row>
    <row r="309" spans="1:8" ht="15" hidden="1">
      <c r="A309" s="68"/>
      <c r="B309" s="63">
        <v>3613</v>
      </c>
      <c r="C309" s="63">
        <v>2133</v>
      </c>
      <c r="D309" s="63" t="s">
        <v>244</v>
      </c>
      <c r="E309" s="64"/>
      <c r="F309" s="65"/>
      <c r="G309" s="66"/>
      <c r="H309" s="64" t="e">
        <f t="shared" si="8"/>
        <v>#DIV/0!</v>
      </c>
    </row>
    <row r="310" spans="1:8" ht="15" hidden="1">
      <c r="A310" s="68"/>
      <c r="B310" s="63">
        <v>3613</v>
      </c>
      <c r="C310" s="63">
        <v>2310</v>
      </c>
      <c r="D310" s="63" t="s">
        <v>245</v>
      </c>
      <c r="E310" s="64"/>
      <c r="F310" s="65"/>
      <c r="G310" s="66"/>
      <c r="H310" s="64" t="e">
        <f t="shared" si="8"/>
        <v>#DIV/0!</v>
      </c>
    </row>
    <row r="311" spans="1:8" ht="15" hidden="1">
      <c r="A311" s="68"/>
      <c r="B311" s="63">
        <v>3613</v>
      </c>
      <c r="C311" s="63">
        <v>2322</v>
      </c>
      <c r="D311" s="63" t="s">
        <v>246</v>
      </c>
      <c r="E311" s="64"/>
      <c r="F311" s="65"/>
      <c r="G311" s="66"/>
      <c r="H311" s="64" t="e">
        <f t="shared" si="8"/>
        <v>#DIV/0!</v>
      </c>
    </row>
    <row r="312" spans="1:8" ht="15">
      <c r="A312" s="68"/>
      <c r="B312" s="63">
        <v>3613</v>
      </c>
      <c r="C312" s="63">
        <v>2324</v>
      </c>
      <c r="D312" s="63" t="s">
        <v>247</v>
      </c>
      <c r="E312" s="64">
        <v>0</v>
      </c>
      <c r="F312" s="65">
        <v>0</v>
      </c>
      <c r="G312" s="66">
        <v>7.9</v>
      </c>
      <c r="H312" s="64" t="e">
        <f t="shared" si="8"/>
        <v>#DIV/0!</v>
      </c>
    </row>
    <row r="313" spans="1:8" ht="15">
      <c r="A313" s="68"/>
      <c r="B313" s="63">
        <v>3613</v>
      </c>
      <c r="C313" s="63">
        <v>3112</v>
      </c>
      <c r="D313" s="63" t="s">
        <v>248</v>
      </c>
      <c r="E313" s="64">
        <v>1327</v>
      </c>
      <c r="F313" s="65">
        <v>1327</v>
      </c>
      <c r="G313" s="66">
        <v>0</v>
      </c>
      <c r="H313" s="64">
        <f t="shared" si="8"/>
        <v>0</v>
      </c>
    </row>
    <row r="314" spans="1:8" ht="15">
      <c r="A314" s="68"/>
      <c r="B314" s="63">
        <v>3631</v>
      </c>
      <c r="C314" s="63">
        <v>2133</v>
      </c>
      <c r="D314" s="63" t="s">
        <v>249</v>
      </c>
      <c r="E314" s="64">
        <v>380</v>
      </c>
      <c r="F314" s="65">
        <v>380</v>
      </c>
      <c r="G314" s="66">
        <v>0</v>
      </c>
      <c r="H314" s="64">
        <f t="shared" si="8"/>
        <v>0</v>
      </c>
    </row>
    <row r="315" spans="1:8" ht="15">
      <c r="A315" s="68"/>
      <c r="B315" s="63">
        <v>3632</v>
      </c>
      <c r="C315" s="63">
        <v>2111</v>
      </c>
      <c r="D315" s="63" t="s">
        <v>250</v>
      </c>
      <c r="E315" s="64">
        <v>400</v>
      </c>
      <c r="F315" s="65">
        <v>400</v>
      </c>
      <c r="G315" s="66">
        <v>89.6</v>
      </c>
      <c r="H315" s="64">
        <f t="shared" si="8"/>
        <v>22.4</v>
      </c>
    </row>
    <row r="316" spans="1:8" ht="15">
      <c r="A316" s="68"/>
      <c r="B316" s="63">
        <v>3632</v>
      </c>
      <c r="C316" s="63">
        <v>2132</v>
      </c>
      <c r="D316" s="63" t="s">
        <v>251</v>
      </c>
      <c r="E316" s="64">
        <v>20</v>
      </c>
      <c r="F316" s="65">
        <v>20</v>
      </c>
      <c r="G316" s="66">
        <v>0</v>
      </c>
      <c r="H316" s="64">
        <f t="shared" si="8"/>
        <v>0</v>
      </c>
    </row>
    <row r="317" spans="1:8" ht="15">
      <c r="A317" s="68"/>
      <c r="B317" s="63">
        <v>3632</v>
      </c>
      <c r="C317" s="63">
        <v>2133</v>
      </c>
      <c r="D317" s="63" t="s">
        <v>252</v>
      </c>
      <c r="E317" s="64">
        <v>5</v>
      </c>
      <c r="F317" s="65">
        <v>5</v>
      </c>
      <c r="G317" s="66">
        <v>0</v>
      </c>
      <c r="H317" s="64">
        <f t="shared" si="8"/>
        <v>0</v>
      </c>
    </row>
    <row r="318" spans="1:8" ht="15" hidden="1">
      <c r="A318" s="68"/>
      <c r="B318" s="63">
        <v>3632</v>
      </c>
      <c r="C318" s="63">
        <v>2324</v>
      </c>
      <c r="D318" s="63" t="s">
        <v>253</v>
      </c>
      <c r="E318" s="64"/>
      <c r="F318" s="65"/>
      <c r="G318" s="66"/>
      <c r="H318" s="64" t="e">
        <f t="shared" si="8"/>
        <v>#DIV/0!</v>
      </c>
    </row>
    <row r="319" spans="1:8" ht="15">
      <c r="A319" s="68"/>
      <c r="B319" s="63">
        <v>3632</v>
      </c>
      <c r="C319" s="63">
        <v>2329</v>
      </c>
      <c r="D319" s="63" t="s">
        <v>254</v>
      </c>
      <c r="E319" s="64">
        <v>50</v>
      </c>
      <c r="F319" s="65">
        <v>50</v>
      </c>
      <c r="G319" s="66">
        <v>19.9</v>
      </c>
      <c r="H319" s="64">
        <f t="shared" si="8"/>
        <v>39.8</v>
      </c>
    </row>
    <row r="320" spans="1:8" ht="15">
      <c r="A320" s="68"/>
      <c r="B320" s="63">
        <v>3634</v>
      </c>
      <c r="C320" s="63">
        <v>2132</v>
      </c>
      <c r="D320" s="63" t="s">
        <v>255</v>
      </c>
      <c r="E320" s="64">
        <v>4171</v>
      </c>
      <c r="F320" s="65">
        <v>4171</v>
      </c>
      <c r="G320" s="66">
        <v>0</v>
      </c>
      <c r="H320" s="64">
        <f t="shared" si="8"/>
        <v>0</v>
      </c>
    </row>
    <row r="321" spans="1:8" ht="15" hidden="1">
      <c r="A321" s="68"/>
      <c r="B321" s="63">
        <v>3636</v>
      </c>
      <c r="C321" s="63">
        <v>2131</v>
      </c>
      <c r="D321" s="63" t="s">
        <v>256</v>
      </c>
      <c r="E321" s="64"/>
      <c r="F321" s="65"/>
      <c r="G321" s="66"/>
      <c r="H321" s="64" t="e">
        <f t="shared" si="8"/>
        <v>#DIV/0!</v>
      </c>
    </row>
    <row r="322" spans="1:8" ht="15">
      <c r="A322" s="68"/>
      <c r="B322" s="63">
        <v>3639</v>
      </c>
      <c r="C322" s="63">
        <v>2119</v>
      </c>
      <c r="D322" s="63" t="s">
        <v>257</v>
      </c>
      <c r="E322" s="64">
        <v>100</v>
      </c>
      <c r="F322" s="65">
        <v>100</v>
      </c>
      <c r="G322" s="66">
        <v>253.7</v>
      </c>
      <c r="H322" s="64">
        <f t="shared" si="8"/>
        <v>253.7</v>
      </c>
    </row>
    <row r="323" spans="1:8" ht="15">
      <c r="A323" s="63"/>
      <c r="B323" s="63">
        <v>3639</v>
      </c>
      <c r="C323" s="63">
        <v>2131</v>
      </c>
      <c r="D323" s="63" t="s">
        <v>258</v>
      </c>
      <c r="E323" s="64">
        <v>1600</v>
      </c>
      <c r="F323" s="65">
        <v>1600</v>
      </c>
      <c r="G323" s="66">
        <v>377.4</v>
      </c>
      <c r="H323" s="64">
        <f t="shared" si="8"/>
        <v>23.5875</v>
      </c>
    </row>
    <row r="324" spans="1:8" ht="15">
      <c r="A324" s="63"/>
      <c r="B324" s="63">
        <v>3639</v>
      </c>
      <c r="C324" s="63">
        <v>2132</v>
      </c>
      <c r="D324" s="63" t="s">
        <v>259</v>
      </c>
      <c r="E324" s="64">
        <v>18</v>
      </c>
      <c r="F324" s="65">
        <v>18</v>
      </c>
      <c r="G324" s="66">
        <v>0</v>
      </c>
      <c r="H324" s="64">
        <f t="shared" si="8"/>
        <v>0</v>
      </c>
    </row>
    <row r="325" spans="1:8" ht="15" customHeight="1" hidden="1">
      <c r="A325" s="63"/>
      <c r="B325" s="63">
        <v>3639</v>
      </c>
      <c r="C325" s="63">
        <v>2212</v>
      </c>
      <c r="D325" s="63" t="s">
        <v>260</v>
      </c>
      <c r="E325" s="64"/>
      <c r="F325" s="65"/>
      <c r="G325" s="66"/>
      <c r="H325" s="64" t="e">
        <f t="shared" si="8"/>
        <v>#DIV/0!</v>
      </c>
    </row>
    <row r="326" spans="1:8" ht="15">
      <c r="A326" s="63"/>
      <c r="B326" s="63">
        <v>3639</v>
      </c>
      <c r="C326" s="63">
        <v>2324</v>
      </c>
      <c r="D326" s="63" t="s">
        <v>261</v>
      </c>
      <c r="E326" s="64">
        <v>110.1</v>
      </c>
      <c r="F326" s="65">
        <v>110.1</v>
      </c>
      <c r="G326" s="66">
        <v>18.7</v>
      </c>
      <c r="H326" s="64">
        <f t="shared" si="8"/>
        <v>16.98455949137148</v>
      </c>
    </row>
    <row r="327" spans="1:8" ht="15">
      <c r="A327" s="63"/>
      <c r="B327" s="63">
        <v>3639</v>
      </c>
      <c r="C327" s="63">
        <v>2328</v>
      </c>
      <c r="D327" s="63" t="s">
        <v>262</v>
      </c>
      <c r="E327" s="64">
        <v>0</v>
      </c>
      <c r="F327" s="65">
        <v>0</v>
      </c>
      <c r="G327" s="66">
        <v>-38</v>
      </c>
      <c r="H327" s="64" t="e">
        <f t="shared" si="8"/>
        <v>#DIV/0!</v>
      </c>
    </row>
    <row r="328" spans="1:8" ht="15">
      <c r="A328" s="63"/>
      <c r="B328" s="63">
        <v>3639</v>
      </c>
      <c r="C328" s="63">
        <v>3111</v>
      </c>
      <c r="D328" s="63" t="s">
        <v>263</v>
      </c>
      <c r="E328" s="64">
        <v>214</v>
      </c>
      <c r="F328" s="65">
        <v>214</v>
      </c>
      <c r="G328" s="66">
        <v>72.3</v>
      </c>
      <c r="H328" s="64">
        <f t="shared" si="8"/>
        <v>33.78504672897196</v>
      </c>
    </row>
    <row r="329" spans="1:8" ht="15" hidden="1">
      <c r="A329" s="63"/>
      <c r="B329" s="63">
        <v>3639</v>
      </c>
      <c r="C329" s="63">
        <v>3112</v>
      </c>
      <c r="D329" s="63" t="s">
        <v>264</v>
      </c>
      <c r="E329" s="64"/>
      <c r="F329" s="65"/>
      <c r="G329" s="66"/>
      <c r="H329" s="64" t="e">
        <f t="shared" si="8"/>
        <v>#DIV/0!</v>
      </c>
    </row>
    <row r="330" spans="1:8" ht="15" hidden="1">
      <c r="A330" s="63"/>
      <c r="B330" s="63">
        <v>3639</v>
      </c>
      <c r="C330" s="63">
        <v>3113</v>
      </c>
      <c r="D330" s="63" t="s">
        <v>265</v>
      </c>
      <c r="E330" s="64"/>
      <c r="F330" s="65"/>
      <c r="G330" s="66"/>
      <c r="H330" s="64" t="e">
        <f t="shared" si="8"/>
        <v>#DIV/0!</v>
      </c>
    </row>
    <row r="331" spans="1:8" ht="15" customHeight="1">
      <c r="A331" s="90"/>
      <c r="B331" s="90">
        <v>3639</v>
      </c>
      <c r="C331" s="90">
        <v>3119</v>
      </c>
      <c r="D331" s="90" t="s">
        <v>266</v>
      </c>
      <c r="E331" s="64">
        <v>7200</v>
      </c>
      <c r="F331" s="65">
        <v>7200</v>
      </c>
      <c r="G331" s="66">
        <v>0</v>
      </c>
      <c r="H331" s="64">
        <f t="shared" si="8"/>
        <v>0</v>
      </c>
    </row>
    <row r="332" spans="1:8" ht="15" hidden="1">
      <c r="A332" s="90"/>
      <c r="B332" s="90">
        <v>6171</v>
      </c>
      <c r="C332" s="90">
        <v>2131</v>
      </c>
      <c r="D332" s="90" t="s">
        <v>267</v>
      </c>
      <c r="E332" s="64"/>
      <c r="F332" s="65"/>
      <c r="G332" s="66"/>
      <c r="H332" s="64" t="e">
        <f t="shared" si="8"/>
        <v>#DIV/0!</v>
      </c>
    </row>
    <row r="333" spans="1:8" ht="15" hidden="1">
      <c r="A333" s="63"/>
      <c r="B333" s="63">
        <v>6171</v>
      </c>
      <c r="C333" s="63">
        <v>2324</v>
      </c>
      <c r="D333" s="63" t="s">
        <v>268</v>
      </c>
      <c r="E333" s="64"/>
      <c r="F333" s="65"/>
      <c r="G333" s="66"/>
      <c r="H333" s="64" t="e">
        <f t="shared" si="8"/>
        <v>#DIV/0!</v>
      </c>
    </row>
    <row r="334" spans="1:8" ht="15" hidden="1">
      <c r="A334" s="63"/>
      <c r="B334" s="63"/>
      <c r="C334" s="63"/>
      <c r="D334" s="63"/>
      <c r="E334" s="64"/>
      <c r="F334" s="65"/>
      <c r="G334" s="66"/>
      <c r="H334" s="64" t="e">
        <f t="shared" si="8"/>
        <v>#DIV/0!</v>
      </c>
    </row>
    <row r="335" spans="1:8" ht="15" customHeight="1">
      <c r="A335" s="90"/>
      <c r="B335" s="90">
        <v>6171</v>
      </c>
      <c r="C335" s="90">
        <v>2131</v>
      </c>
      <c r="D335" s="90" t="s">
        <v>269</v>
      </c>
      <c r="E335" s="64">
        <v>10</v>
      </c>
      <c r="F335" s="65">
        <v>10</v>
      </c>
      <c r="G335" s="66">
        <v>0</v>
      </c>
      <c r="H335" s="64">
        <f t="shared" si="8"/>
        <v>0</v>
      </c>
    </row>
    <row r="336" spans="1:8" ht="15" customHeight="1" hidden="1">
      <c r="A336" s="90"/>
      <c r="B336" s="90">
        <v>6171</v>
      </c>
      <c r="C336" s="90">
        <v>2133</v>
      </c>
      <c r="D336" s="90" t="s">
        <v>270</v>
      </c>
      <c r="E336" s="64"/>
      <c r="F336" s="65"/>
      <c r="G336" s="66"/>
      <c r="H336" s="64" t="e">
        <f>(#REF!/F336)*100</f>
        <v>#REF!</v>
      </c>
    </row>
    <row r="337" spans="1:8" ht="15" customHeight="1" hidden="1">
      <c r="A337" s="63"/>
      <c r="B337" s="63">
        <v>6409</v>
      </c>
      <c r="C337" s="63">
        <v>2328</v>
      </c>
      <c r="D337" s="63" t="s">
        <v>271</v>
      </c>
      <c r="E337" s="64"/>
      <c r="F337" s="65"/>
      <c r="G337" s="66"/>
      <c r="H337" s="64" t="e">
        <f>(#REF!/F337)*100</f>
        <v>#REF!</v>
      </c>
    </row>
    <row r="338" spans="1:8" ht="15.75" customHeight="1" thickBot="1">
      <c r="A338" s="156"/>
      <c r="B338" s="156"/>
      <c r="C338" s="156"/>
      <c r="D338" s="156"/>
      <c r="E338" s="157"/>
      <c r="F338" s="158"/>
      <c r="G338" s="159"/>
      <c r="H338" s="157"/>
    </row>
    <row r="339" spans="1:8" s="83" customFormat="1" ht="22.5" customHeight="1" thickBot="1" thickTop="1">
      <c r="A339" s="123"/>
      <c r="B339" s="123"/>
      <c r="C339" s="123"/>
      <c r="D339" s="124" t="s">
        <v>272</v>
      </c>
      <c r="E339" s="125">
        <f>SUM(E299:E338)</f>
        <v>39085.1</v>
      </c>
      <c r="F339" s="126">
        <f>SUM(F299:F338)</f>
        <v>39085.1</v>
      </c>
      <c r="G339" s="127">
        <f>SUM(G299:G338)</f>
        <v>4142.3</v>
      </c>
      <c r="H339" s="80">
        <f>(G339/F339)*100</f>
        <v>10.598156330673326</v>
      </c>
    </row>
    <row r="340" spans="1:8" ht="15" customHeight="1">
      <c r="A340" s="83"/>
      <c r="B340" s="102"/>
      <c r="C340" s="102"/>
      <c r="D340" s="102"/>
      <c r="E340" s="152"/>
      <c r="F340" s="152"/>
      <c r="G340" s="152"/>
      <c r="H340" s="152"/>
    </row>
    <row r="341" spans="1:8" ht="15" customHeight="1" hidden="1">
      <c r="A341" s="83"/>
      <c r="B341" s="102"/>
      <c r="C341" s="102"/>
      <c r="D341" s="102"/>
      <c r="E341" s="152"/>
      <c r="F341" s="152"/>
      <c r="G341" s="152"/>
      <c r="H341" s="152"/>
    </row>
    <row r="342" spans="1:8" ht="15" customHeight="1" hidden="1">
      <c r="A342" s="83"/>
      <c r="B342" s="102"/>
      <c r="C342" s="102"/>
      <c r="D342" s="102"/>
      <c r="E342" s="152"/>
      <c r="F342" s="152"/>
      <c r="G342" s="152"/>
      <c r="H342" s="152"/>
    </row>
    <row r="343" spans="1:8" ht="15" customHeight="1" hidden="1">
      <c r="A343" s="83"/>
      <c r="B343" s="102"/>
      <c r="C343" s="102"/>
      <c r="D343" s="102"/>
      <c r="E343" s="152"/>
      <c r="F343" s="152"/>
      <c r="G343" s="43"/>
      <c r="H343" s="43"/>
    </row>
    <row r="344" spans="1:8" ht="15" customHeight="1" hidden="1">
      <c r="A344" s="83"/>
      <c r="B344" s="102"/>
      <c r="C344" s="102"/>
      <c r="D344" s="102"/>
      <c r="E344" s="152"/>
      <c r="F344" s="152"/>
      <c r="G344" s="152"/>
      <c r="H344" s="152"/>
    </row>
    <row r="345" spans="1:8" ht="15" customHeight="1">
      <c r="A345" s="83"/>
      <c r="B345" s="102"/>
      <c r="C345" s="102"/>
      <c r="D345" s="102"/>
      <c r="E345" s="152"/>
      <c r="F345" s="152"/>
      <c r="G345" s="152"/>
      <c r="H345" s="152"/>
    </row>
    <row r="346" spans="1:8" ht="15" customHeight="1" thickBot="1">
      <c r="A346" s="83"/>
      <c r="B346" s="102"/>
      <c r="C346" s="102"/>
      <c r="D346" s="102"/>
      <c r="E346" s="152"/>
      <c r="F346" s="152"/>
      <c r="G346" s="152"/>
      <c r="H346" s="152"/>
    </row>
    <row r="347" spans="1:8" ht="15.75">
      <c r="A347" s="51" t="s">
        <v>26</v>
      </c>
      <c r="B347" s="51" t="s">
        <v>27</v>
      </c>
      <c r="C347" s="51" t="s">
        <v>28</v>
      </c>
      <c r="D347" s="52" t="s">
        <v>29</v>
      </c>
      <c r="E347" s="53" t="s">
        <v>30</v>
      </c>
      <c r="F347" s="53" t="s">
        <v>30</v>
      </c>
      <c r="G347" s="53" t="s">
        <v>8</v>
      </c>
      <c r="H347" s="53" t="s">
        <v>31</v>
      </c>
    </row>
    <row r="348" spans="1:8" ht="15.75" customHeight="1" thickBot="1">
      <c r="A348" s="54"/>
      <c r="B348" s="54"/>
      <c r="C348" s="54"/>
      <c r="D348" s="55"/>
      <c r="E348" s="56" t="s">
        <v>32</v>
      </c>
      <c r="F348" s="56" t="s">
        <v>33</v>
      </c>
      <c r="G348" s="57" t="s">
        <v>34</v>
      </c>
      <c r="H348" s="56" t="s">
        <v>35</v>
      </c>
    </row>
    <row r="349" spans="1:8" ht="16.5" thickTop="1">
      <c r="A349" s="58">
        <v>8888</v>
      </c>
      <c r="B349" s="58"/>
      <c r="C349" s="58"/>
      <c r="D349" s="59"/>
      <c r="E349" s="60"/>
      <c r="F349" s="61"/>
      <c r="G349" s="62"/>
      <c r="H349" s="60"/>
    </row>
    <row r="350" spans="1:8" ht="15">
      <c r="A350" s="63"/>
      <c r="B350" s="63">
        <v>6171</v>
      </c>
      <c r="C350" s="63">
        <v>2329</v>
      </c>
      <c r="D350" s="63" t="s">
        <v>273</v>
      </c>
      <c r="E350" s="64">
        <v>0</v>
      </c>
      <c r="F350" s="65">
        <v>0</v>
      </c>
      <c r="G350" s="66">
        <v>0</v>
      </c>
      <c r="H350" s="64" t="e">
        <f>(G350/F350)*100</f>
        <v>#DIV/0!</v>
      </c>
    </row>
    <row r="351" spans="1:8" ht="15">
      <c r="A351" s="63"/>
      <c r="B351" s="63"/>
      <c r="C351" s="63"/>
      <c r="D351" s="63" t="s">
        <v>274</v>
      </c>
      <c r="E351" s="64"/>
      <c r="F351" s="65"/>
      <c r="G351" s="66"/>
      <c r="H351" s="64"/>
    </row>
    <row r="352" spans="1:8" ht="15.75" thickBot="1">
      <c r="A352" s="118"/>
      <c r="B352" s="118"/>
      <c r="C352" s="118"/>
      <c r="D352" s="118" t="s">
        <v>275</v>
      </c>
      <c r="E352" s="119"/>
      <c r="F352" s="120"/>
      <c r="G352" s="121"/>
      <c r="H352" s="119"/>
    </row>
    <row r="353" spans="1:8" s="83" customFormat="1" ht="22.5" customHeight="1" thickBot="1" thickTop="1">
      <c r="A353" s="123"/>
      <c r="B353" s="123"/>
      <c r="C353" s="123"/>
      <c r="D353" s="124" t="s">
        <v>276</v>
      </c>
      <c r="E353" s="125">
        <f>SUM(E350:E351)</f>
        <v>0</v>
      </c>
      <c r="F353" s="126">
        <f>SUM(F350:F351)</f>
        <v>0</v>
      </c>
      <c r="G353" s="127">
        <f>SUM(G350:G351)</f>
        <v>0</v>
      </c>
      <c r="H353" s="80" t="e">
        <f>(G353/F353)*100</f>
        <v>#DIV/0!</v>
      </c>
    </row>
    <row r="354" spans="1:8" ht="15">
      <c r="A354" s="83"/>
      <c r="B354" s="102"/>
      <c r="C354" s="102"/>
      <c r="D354" s="102"/>
      <c r="E354" s="152"/>
      <c r="F354" s="152"/>
      <c r="G354" s="152"/>
      <c r="H354" s="152"/>
    </row>
    <row r="355" spans="1:8" ht="15" hidden="1">
      <c r="A355" s="83"/>
      <c r="B355" s="102"/>
      <c r="C355" s="102"/>
      <c r="D355" s="102"/>
      <c r="E355" s="152"/>
      <c r="F355" s="152"/>
      <c r="G355" s="152"/>
      <c r="H355" s="152"/>
    </row>
    <row r="356" spans="1:8" ht="15" hidden="1">
      <c r="A356" s="83"/>
      <c r="B356" s="102"/>
      <c r="C356" s="102"/>
      <c r="D356" s="102"/>
      <c r="E356" s="152"/>
      <c r="F356" s="152"/>
      <c r="G356" s="152"/>
      <c r="H356" s="152"/>
    </row>
    <row r="357" spans="1:8" ht="15" hidden="1">
      <c r="A357" s="83"/>
      <c r="B357" s="102"/>
      <c r="C357" s="102"/>
      <c r="D357" s="102"/>
      <c r="E357" s="152"/>
      <c r="F357" s="152"/>
      <c r="G357" s="152"/>
      <c r="H357" s="152"/>
    </row>
    <row r="358" spans="1:8" ht="15" hidden="1">
      <c r="A358" s="83"/>
      <c r="B358" s="102"/>
      <c r="C358" s="102"/>
      <c r="D358" s="102"/>
      <c r="E358" s="152"/>
      <c r="F358" s="152"/>
      <c r="G358" s="152"/>
      <c r="H358" s="152"/>
    </row>
    <row r="359" spans="1:8" ht="15" hidden="1">
      <c r="A359" s="83"/>
      <c r="B359" s="102"/>
      <c r="C359" s="102"/>
      <c r="D359" s="102"/>
      <c r="E359" s="152"/>
      <c r="F359" s="152"/>
      <c r="G359" s="152"/>
      <c r="H359" s="152"/>
    </row>
    <row r="360" spans="1:8" ht="15" customHeight="1">
      <c r="A360" s="83"/>
      <c r="B360" s="102"/>
      <c r="C360" s="102"/>
      <c r="D360" s="102"/>
      <c r="E360" s="152"/>
      <c r="F360" s="152"/>
      <c r="G360" s="152"/>
      <c r="H360" s="152"/>
    </row>
    <row r="361" spans="1:8" ht="15" customHeight="1" thickBot="1">
      <c r="A361" s="83"/>
      <c r="B361" s="83"/>
      <c r="C361" s="83"/>
      <c r="D361" s="83"/>
      <c r="E361" s="84"/>
      <c r="F361" s="84"/>
      <c r="G361" s="84"/>
      <c r="H361" s="84"/>
    </row>
    <row r="362" spans="1:8" ht="15.75">
      <c r="A362" s="51" t="s">
        <v>26</v>
      </c>
      <c r="B362" s="51" t="s">
        <v>27</v>
      </c>
      <c r="C362" s="51" t="s">
        <v>28</v>
      </c>
      <c r="D362" s="52" t="s">
        <v>29</v>
      </c>
      <c r="E362" s="53" t="s">
        <v>30</v>
      </c>
      <c r="F362" s="53" t="s">
        <v>30</v>
      </c>
      <c r="G362" s="53" t="s">
        <v>8</v>
      </c>
      <c r="H362" s="53" t="s">
        <v>31</v>
      </c>
    </row>
    <row r="363" spans="1:8" ht="15.75" customHeight="1" thickBot="1">
      <c r="A363" s="54"/>
      <c r="B363" s="54"/>
      <c r="C363" s="54"/>
      <c r="D363" s="55"/>
      <c r="E363" s="56" t="s">
        <v>32</v>
      </c>
      <c r="F363" s="56" t="s">
        <v>33</v>
      </c>
      <c r="G363" s="57" t="s">
        <v>34</v>
      </c>
      <c r="H363" s="56" t="s">
        <v>35</v>
      </c>
    </row>
    <row r="364" spans="1:8" s="83" customFormat="1" ht="30.75" customHeight="1" thickBot="1" thickTop="1">
      <c r="A364" s="124"/>
      <c r="B364" s="160"/>
      <c r="C364" s="161"/>
      <c r="D364" s="162" t="s">
        <v>277</v>
      </c>
      <c r="E364" s="163">
        <f>SUM(E60,E102,E140,E168,E194,E218,E236,E256,E291,E339,E353)</f>
        <v>434937.1</v>
      </c>
      <c r="F364" s="164">
        <f>SUM(F60,F102,F140,F168,F194,F218,F236,F256,F291,F339,F353)</f>
        <v>429359.19999999995</v>
      </c>
      <c r="G364" s="165">
        <f>SUM(G60,G102,G140,G168,G194,G218,G236,G256,G291,G339,G353)</f>
        <v>69806.90000000001</v>
      </c>
      <c r="H364" s="163">
        <f>(G364/F364)*100</f>
        <v>16.258391575165973</v>
      </c>
    </row>
    <row r="365" spans="1:8" ht="15" customHeight="1">
      <c r="A365" s="47"/>
      <c r="B365" s="166"/>
      <c r="C365" s="167"/>
      <c r="D365" s="168"/>
      <c r="E365" s="169"/>
      <c r="F365" s="169"/>
      <c r="G365" s="169"/>
      <c r="H365" s="169"/>
    </row>
    <row r="366" spans="1:8" ht="15" customHeight="1" hidden="1">
      <c r="A366" s="47"/>
      <c r="B366" s="166"/>
      <c r="C366" s="167"/>
      <c r="D366" s="168"/>
      <c r="E366" s="169"/>
      <c r="F366" s="169"/>
      <c r="G366" s="169"/>
      <c r="H366" s="169"/>
    </row>
    <row r="367" spans="1:8" ht="12.75" customHeight="1" hidden="1">
      <c r="A367" s="47"/>
      <c r="B367" s="166"/>
      <c r="C367" s="167"/>
      <c r="D367" s="168"/>
      <c r="E367" s="169"/>
      <c r="F367" s="169"/>
      <c r="G367" s="169"/>
      <c r="H367" s="169"/>
    </row>
    <row r="368" spans="1:8" ht="12.75" customHeight="1" hidden="1">
      <c r="A368" s="47"/>
      <c r="B368" s="166"/>
      <c r="C368" s="167"/>
      <c r="D368" s="168"/>
      <c r="E368" s="169"/>
      <c r="F368" s="169"/>
      <c r="G368" s="169"/>
      <c r="H368" s="169"/>
    </row>
    <row r="369" spans="1:8" ht="12.75" customHeight="1" hidden="1">
      <c r="A369" s="47"/>
      <c r="B369" s="166"/>
      <c r="C369" s="167"/>
      <c r="D369" s="168"/>
      <c r="E369" s="169"/>
      <c r="F369" s="169"/>
      <c r="G369" s="169"/>
      <c r="H369" s="169"/>
    </row>
    <row r="370" spans="1:8" ht="12.75" customHeight="1" hidden="1">
      <c r="A370" s="47"/>
      <c r="B370" s="166"/>
      <c r="C370" s="167"/>
      <c r="D370" s="168"/>
      <c r="E370" s="169"/>
      <c r="F370" s="169"/>
      <c r="G370" s="169"/>
      <c r="H370" s="169"/>
    </row>
    <row r="371" spans="1:8" ht="12.75" customHeight="1" hidden="1">
      <c r="A371" s="47"/>
      <c r="B371" s="166"/>
      <c r="C371" s="167"/>
      <c r="D371" s="168"/>
      <c r="E371" s="169"/>
      <c r="F371" s="169"/>
      <c r="G371" s="169"/>
      <c r="H371" s="169"/>
    </row>
    <row r="372" spans="1:8" ht="12.75" customHeight="1" hidden="1">
      <c r="A372" s="47"/>
      <c r="B372" s="166"/>
      <c r="C372" s="167"/>
      <c r="D372" s="168"/>
      <c r="E372" s="169"/>
      <c r="F372" s="169"/>
      <c r="G372" s="169"/>
      <c r="H372" s="169"/>
    </row>
    <row r="373" spans="1:8" ht="15" customHeight="1">
      <c r="A373" s="47"/>
      <c r="B373" s="166"/>
      <c r="C373" s="167"/>
      <c r="D373" s="168"/>
      <c r="E373" s="169"/>
      <c r="F373" s="169"/>
      <c r="G373" s="169"/>
      <c r="H373" s="169"/>
    </row>
    <row r="374" spans="1:8" ht="15" customHeight="1" thickBot="1">
      <c r="A374" s="47"/>
      <c r="B374" s="166"/>
      <c r="C374" s="167"/>
      <c r="D374" s="168"/>
      <c r="E374" s="170"/>
      <c r="F374" s="170"/>
      <c r="G374" s="170"/>
      <c r="H374" s="170"/>
    </row>
    <row r="375" spans="1:8" ht="15.75">
      <c r="A375" s="51" t="s">
        <v>26</v>
      </c>
      <c r="B375" s="51" t="s">
        <v>27</v>
      </c>
      <c r="C375" s="51" t="s">
        <v>28</v>
      </c>
      <c r="D375" s="52" t="s">
        <v>29</v>
      </c>
      <c r="E375" s="53" t="s">
        <v>30</v>
      </c>
      <c r="F375" s="53" t="s">
        <v>30</v>
      </c>
      <c r="G375" s="53" t="s">
        <v>8</v>
      </c>
      <c r="H375" s="53" t="s">
        <v>31</v>
      </c>
    </row>
    <row r="376" spans="1:8" ht="15.75" customHeight="1" thickBot="1">
      <c r="A376" s="54"/>
      <c r="B376" s="54"/>
      <c r="C376" s="54"/>
      <c r="D376" s="55"/>
      <c r="E376" s="56" t="s">
        <v>32</v>
      </c>
      <c r="F376" s="56" t="s">
        <v>33</v>
      </c>
      <c r="G376" s="57" t="s">
        <v>34</v>
      </c>
      <c r="H376" s="56" t="s">
        <v>35</v>
      </c>
    </row>
    <row r="377" spans="1:8" ht="16.5" customHeight="1" thickTop="1">
      <c r="A377" s="140">
        <v>110</v>
      </c>
      <c r="B377" s="140"/>
      <c r="C377" s="140"/>
      <c r="D377" s="171" t="s">
        <v>278</v>
      </c>
      <c r="E377" s="172"/>
      <c r="F377" s="173"/>
      <c r="G377" s="174"/>
      <c r="H377" s="172"/>
    </row>
    <row r="378" spans="1:8" ht="14.25" customHeight="1">
      <c r="A378" s="175"/>
      <c r="B378" s="175"/>
      <c r="C378" s="175"/>
      <c r="D378" s="47"/>
      <c r="E378" s="172"/>
      <c r="F378" s="173"/>
      <c r="G378" s="174"/>
      <c r="H378" s="172"/>
    </row>
    <row r="379" spans="1:8" ht="15" customHeight="1">
      <c r="A379" s="63"/>
      <c r="B379" s="63"/>
      <c r="C379" s="63">
        <v>8115</v>
      </c>
      <c r="D379" s="98" t="s">
        <v>279</v>
      </c>
      <c r="E379" s="176">
        <v>75633.4</v>
      </c>
      <c r="F379" s="177">
        <v>89213.6</v>
      </c>
      <c r="G379" s="178">
        <v>-11053.8</v>
      </c>
      <c r="H379" s="64">
        <f>(G379/F379)*100</f>
        <v>-12.390263367916997</v>
      </c>
    </row>
    <row r="380" spans="1:8" ht="15" hidden="1">
      <c r="A380" s="63"/>
      <c r="B380" s="63"/>
      <c r="C380" s="63">
        <v>8123</v>
      </c>
      <c r="D380" s="179" t="s">
        <v>280</v>
      </c>
      <c r="E380" s="69">
        <v>0</v>
      </c>
      <c r="F380" s="70"/>
      <c r="G380" s="71"/>
      <c r="H380" s="64" t="e">
        <f>(G380/F380)*100</f>
        <v>#DIV/0!</v>
      </c>
    </row>
    <row r="381" spans="1:8" ht="14.25" customHeight="1">
      <c r="A381" s="63"/>
      <c r="B381" s="63"/>
      <c r="C381" s="63">
        <v>8124</v>
      </c>
      <c r="D381" s="98" t="s">
        <v>281</v>
      </c>
      <c r="E381" s="64">
        <v>-18032</v>
      </c>
      <c r="F381" s="65">
        <v>-18032</v>
      </c>
      <c r="G381" s="66">
        <v>-1801.1</v>
      </c>
      <c r="H381" s="64">
        <f>(G381/F381)*100</f>
        <v>9.988354037267081</v>
      </c>
    </row>
    <row r="382" spans="1:8" ht="15" customHeight="1" hidden="1">
      <c r="A382" s="74"/>
      <c r="B382" s="74"/>
      <c r="C382" s="74">
        <v>8902</v>
      </c>
      <c r="D382" s="100" t="s">
        <v>282</v>
      </c>
      <c r="E382" s="75"/>
      <c r="F382" s="76"/>
      <c r="G382" s="77"/>
      <c r="H382" s="69" t="e">
        <f>(#REF!/F382)*100</f>
        <v>#REF!</v>
      </c>
    </row>
    <row r="383" spans="1:8" ht="14.25" customHeight="1" hidden="1">
      <c r="A383" s="63"/>
      <c r="B383" s="63"/>
      <c r="C383" s="63">
        <v>8905</v>
      </c>
      <c r="D383" s="98" t="s">
        <v>283</v>
      </c>
      <c r="E383" s="64"/>
      <c r="F383" s="65"/>
      <c r="G383" s="66"/>
      <c r="H383" s="64" t="e">
        <f>(#REF!/F383)*100</f>
        <v>#REF!</v>
      </c>
    </row>
    <row r="384" spans="1:8" ht="15" customHeight="1" thickBot="1">
      <c r="A384" s="118"/>
      <c r="B384" s="118"/>
      <c r="C384" s="118"/>
      <c r="D384" s="117"/>
      <c r="E384" s="119"/>
      <c r="F384" s="120"/>
      <c r="G384" s="121"/>
      <c r="H384" s="119"/>
    </row>
    <row r="385" spans="1:8" s="83" customFormat="1" ht="22.5" customHeight="1" thickBot="1" thickTop="1">
      <c r="A385" s="123"/>
      <c r="B385" s="123"/>
      <c r="C385" s="123"/>
      <c r="D385" s="180" t="s">
        <v>284</v>
      </c>
      <c r="E385" s="125">
        <f>SUM(E379:E383)</f>
        <v>57601.399999999994</v>
      </c>
      <c r="F385" s="126">
        <f>SUM(F379:F383)</f>
        <v>71181.6</v>
      </c>
      <c r="G385" s="127">
        <f>SUM(G379:G383)</f>
        <v>-12854.9</v>
      </c>
      <c r="H385" s="125">
        <f>(G385/F385)*100</f>
        <v>-18.059301842049067</v>
      </c>
    </row>
    <row r="386" spans="1:8" s="83" customFormat="1" ht="22.5" customHeight="1">
      <c r="A386" s="102"/>
      <c r="B386" s="102"/>
      <c r="C386" s="102"/>
      <c r="D386" s="47"/>
      <c r="E386" s="103"/>
      <c r="F386" s="181"/>
      <c r="G386" s="103"/>
      <c r="H386" s="103"/>
    </row>
    <row r="387" spans="1:8" ht="15" customHeight="1">
      <c r="A387" s="83" t="s">
        <v>285</v>
      </c>
      <c r="B387" s="83"/>
      <c r="C387" s="83"/>
      <c r="D387" s="47"/>
      <c r="E387" s="103"/>
      <c r="F387" s="181"/>
      <c r="G387" s="103"/>
      <c r="H387" s="103"/>
    </row>
    <row r="388" spans="1:8" ht="15">
      <c r="A388" s="102"/>
      <c r="B388" s="83"/>
      <c r="C388" s="102"/>
      <c r="D388" s="83"/>
      <c r="E388" s="84"/>
      <c r="F388" s="182"/>
      <c r="G388" s="84"/>
      <c r="H388" s="84"/>
    </row>
    <row r="389" spans="1:8" ht="15">
      <c r="A389" s="102"/>
      <c r="B389" s="102"/>
      <c r="C389" s="102"/>
      <c r="D389" s="83"/>
      <c r="E389" s="84"/>
      <c r="F389" s="84"/>
      <c r="G389" s="84"/>
      <c r="H389" s="84"/>
    </row>
    <row r="390" spans="1:8" ht="15" hidden="1">
      <c r="A390" s="183"/>
      <c r="B390" s="183"/>
      <c r="C390" s="183"/>
      <c r="D390" s="184" t="s">
        <v>286</v>
      </c>
      <c r="E390" s="185" t="e">
        <f>SUM(E14,#REF!,#REF!,E227,E250,E282,#REF!)</f>
        <v>#REF!</v>
      </c>
      <c r="F390" s="185"/>
      <c r="G390" s="185"/>
      <c r="H390" s="185"/>
    </row>
    <row r="391" spans="1:8" ht="15">
      <c r="A391" s="183"/>
      <c r="B391" s="183"/>
      <c r="C391" s="183"/>
      <c r="D391" s="186" t="s">
        <v>287</v>
      </c>
      <c r="E391" s="187">
        <f>E364+E385</f>
        <v>492538.5</v>
      </c>
      <c r="F391" s="187">
        <f>F364+F385</f>
        <v>500540.79999999993</v>
      </c>
      <c r="G391" s="187">
        <f>G364+G385</f>
        <v>56952.00000000001</v>
      </c>
      <c r="H391" s="64">
        <f>(G391/F391)*100</f>
        <v>11.378093454120027</v>
      </c>
    </row>
    <row r="392" spans="1:8" ht="15" hidden="1">
      <c r="A392" s="183"/>
      <c r="B392" s="183"/>
      <c r="C392" s="183"/>
      <c r="D392" s="186" t="s">
        <v>288</v>
      </c>
      <c r="E392" s="187"/>
      <c r="F392" s="187"/>
      <c r="G392" s="187"/>
      <c r="H392" s="187"/>
    </row>
    <row r="393" spans="1:8" ht="15" hidden="1">
      <c r="A393" s="183"/>
      <c r="B393" s="183"/>
      <c r="C393" s="183"/>
      <c r="D393" s="183" t="s">
        <v>289</v>
      </c>
      <c r="E393" s="188">
        <f>SUM(E253,E306,E313,E328,E331)</f>
        <v>12871</v>
      </c>
      <c r="F393" s="188"/>
      <c r="G393" s="188"/>
      <c r="H393" s="188"/>
    </row>
    <row r="394" spans="1:8" ht="15" hidden="1">
      <c r="A394" s="184"/>
      <c r="B394" s="184"/>
      <c r="C394" s="184"/>
      <c r="D394" s="184" t="s">
        <v>290</v>
      </c>
      <c r="E394" s="185"/>
      <c r="F394" s="185"/>
      <c r="G394" s="185"/>
      <c r="H394" s="185"/>
    </row>
    <row r="395" spans="1:8" ht="15" hidden="1">
      <c r="A395" s="184"/>
      <c r="B395" s="184"/>
      <c r="C395" s="184"/>
      <c r="D395" s="184" t="s">
        <v>289</v>
      </c>
      <c r="E395" s="185"/>
      <c r="F395" s="185"/>
      <c r="G395" s="185"/>
      <c r="H395" s="185"/>
    </row>
    <row r="396" spans="1:8" ht="15" hidden="1">
      <c r="A396" s="184"/>
      <c r="B396" s="184"/>
      <c r="C396" s="184"/>
      <c r="D396" s="184"/>
      <c r="E396" s="185"/>
      <c r="F396" s="185"/>
      <c r="G396" s="185"/>
      <c r="H396" s="185"/>
    </row>
    <row r="397" spans="1:8" ht="15" hidden="1">
      <c r="A397" s="184"/>
      <c r="B397" s="184"/>
      <c r="C397" s="184"/>
      <c r="D397" s="184" t="s">
        <v>291</v>
      </c>
      <c r="E397" s="185"/>
      <c r="F397" s="185"/>
      <c r="G397" s="185"/>
      <c r="H397" s="185"/>
    </row>
    <row r="398" spans="1:8" ht="15" hidden="1">
      <c r="A398" s="184"/>
      <c r="B398" s="184"/>
      <c r="C398" s="184"/>
      <c r="D398" s="184" t="s">
        <v>292</v>
      </c>
      <c r="E398" s="185"/>
      <c r="F398" s="185"/>
      <c r="G398" s="185"/>
      <c r="H398" s="185"/>
    </row>
    <row r="399" spans="1:8" ht="15" hidden="1">
      <c r="A399" s="184"/>
      <c r="B399" s="184"/>
      <c r="C399" s="184"/>
      <c r="D399" s="184" t="s">
        <v>293</v>
      </c>
      <c r="E399" s="185" t="e">
        <f>SUM(E9,E10,#REF!,#REF!,#REF!,E149,E179,E180,E181,E182,E183,#REF!,E205,E207,E251,E265,E266,E267,E268,E269,E270,#REF!,#REF!,E276,E278,E279,E280)</f>
        <v>#REF!</v>
      </c>
      <c r="F399" s="185"/>
      <c r="G399" s="185"/>
      <c r="H399" s="185"/>
    </row>
    <row r="400" spans="1:8" ht="15.75" hidden="1">
      <c r="A400" s="184"/>
      <c r="B400" s="184"/>
      <c r="C400" s="184"/>
      <c r="D400" s="189" t="s">
        <v>294</v>
      </c>
      <c r="E400" s="190">
        <v>0</v>
      </c>
      <c r="F400" s="190"/>
      <c r="G400" s="190"/>
      <c r="H400" s="190"/>
    </row>
    <row r="401" spans="1:8" ht="15" hidden="1">
      <c r="A401" s="184"/>
      <c r="B401" s="184"/>
      <c r="C401" s="184"/>
      <c r="D401" s="184"/>
      <c r="E401" s="185"/>
      <c r="F401" s="185"/>
      <c r="G401" s="185"/>
      <c r="H401" s="185"/>
    </row>
    <row r="402" spans="1:8" ht="15" hidden="1">
      <c r="A402" s="184"/>
      <c r="B402" s="184"/>
      <c r="C402" s="184"/>
      <c r="D402" s="184"/>
      <c r="E402" s="185"/>
      <c r="F402" s="185"/>
      <c r="G402" s="185"/>
      <c r="H402" s="185"/>
    </row>
    <row r="403" spans="1:8" ht="15">
      <c r="A403" s="184"/>
      <c r="B403" s="184"/>
      <c r="C403" s="184"/>
      <c r="D403" s="184"/>
      <c r="E403" s="185"/>
      <c r="F403" s="185"/>
      <c r="G403" s="185"/>
      <c r="H403" s="185"/>
    </row>
    <row r="404" spans="1:8" ht="15">
      <c r="A404" s="184"/>
      <c r="B404" s="184"/>
      <c r="C404" s="184"/>
      <c r="D404" s="184"/>
      <c r="E404" s="185"/>
      <c r="F404" s="185"/>
      <c r="G404" s="185"/>
      <c r="H404" s="185"/>
    </row>
    <row r="405" spans="1:8" ht="15.75" hidden="1">
      <c r="A405" s="184"/>
      <c r="B405" s="184"/>
      <c r="C405" s="184"/>
      <c r="D405" s="184" t="s">
        <v>290</v>
      </c>
      <c r="E405" s="190" t="e">
        <f>SUM(E9,E10,#REF!,#REF!,#REF!,E110,E149,E179,E180,E181,E182,E183,#REF!,E205,E206,E207,E250,E265,E266,E267,E268,E269,E270,#REF!,#REF!,E276,E278,E279,E280)</f>
        <v>#REF!</v>
      </c>
      <c r="F405" s="190" t="e">
        <f>SUM(F9,F10,#REF!,#REF!,#REF!,F110,F149,F179,F180,F181,F182,F183,#REF!,F205,F206,F207,F250,F265,F266,F267,F268,F269,F270,#REF!,#REF!,F276,F278,F279,F280)</f>
        <v>#REF!</v>
      </c>
      <c r="G405" s="190" t="e">
        <f>SUM(G9,G10,#REF!,#REF!,#REF!,G110,G149,G179,G180,G181,G182,G183,#REF!,G205,G206,G207,G250,G265,G266,G267,G268,G269,G270,#REF!,#REF!,G276,G278,G279,G280)</f>
        <v>#REF!</v>
      </c>
      <c r="H405" s="190" t="e">
        <f>SUM(H9,H10,#REF!,#REF!,#REF!,H110,H149,H179,H180,H181,H182,H183,#REF!,H205,H206,H207,H250,H265,H266,H267,H268,H269,H270,#REF!,#REF!,H276,H278,H279,H280)</f>
        <v>#REF!</v>
      </c>
    </row>
    <row r="406" spans="1:8" ht="15" hidden="1">
      <c r="A406" s="184"/>
      <c r="B406" s="184"/>
      <c r="C406" s="184"/>
      <c r="D406" s="184" t="s">
        <v>295</v>
      </c>
      <c r="E406" s="185">
        <f>SUM(E265,E266,E267,E268,E270)</f>
        <v>205700</v>
      </c>
      <c r="F406" s="185">
        <f>SUM(F265,F266,F267,F268,F270)</f>
        <v>205700</v>
      </c>
      <c r="G406" s="185">
        <f>SUM(G265,G266,G267,G268,G270)</f>
        <v>49151.2</v>
      </c>
      <c r="H406" s="185">
        <f>SUM(H265,H266,H267,H268,H270)</f>
        <v>132.9041933319427</v>
      </c>
    </row>
    <row r="407" spans="1:8" ht="15" hidden="1">
      <c r="A407" s="184"/>
      <c r="B407" s="184"/>
      <c r="C407" s="184"/>
      <c r="D407" s="184" t="s">
        <v>296</v>
      </c>
      <c r="E407" s="185" t="e">
        <f>SUM(E9,#REF!,#REF!,#REF!,#REF!,#REF!,E276)</f>
        <v>#REF!</v>
      </c>
      <c r="F407" s="185" t="e">
        <f>SUM(F9,#REF!,#REF!,#REF!,#REF!,#REF!,F276)</f>
        <v>#REF!</v>
      </c>
      <c r="G407" s="185" t="e">
        <f>SUM(G9,#REF!,#REF!,#REF!,#REF!,#REF!,G276)</f>
        <v>#REF!</v>
      </c>
      <c r="H407" s="185" t="e">
        <f>SUM(H9,#REF!,#REF!,#REF!,#REF!,#REF!,H276)</f>
        <v>#REF!</v>
      </c>
    </row>
    <row r="408" spans="1:8" ht="15" hidden="1">
      <c r="A408" s="184"/>
      <c r="B408" s="184"/>
      <c r="C408" s="184"/>
      <c r="D408" s="184" t="s">
        <v>297</v>
      </c>
      <c r="E408" s="185" t="e">
        <f>SUM(E10,E110,E149,E183,#REF!,E207,E250,E279)</f>
        <v>#REF!</v>
      </c>
      <c r="F408" s="185" t="e">
        <f>SUM(F10,F110,F149,F183,#REF!,F207,F250,F279)</f>
        <v>#REF!</v>
      </c>
      <c r="G408" s="185" t="e">
        <f>SUM(G10,G110,G149,G183,#REF!,G207,G250,G279)</f>
        <v>#REF!</v>
      </c>
      <c r="H408" s="185" t="e">
        <f>SUM(H10,H110,H149,H183,#REF!,H207,H250,H279)</f>
        <v>#REF!</v>
      </c>
    </row>
    <row r="409" spans="1:8" ht="15" hidden="1">
      <c r="A409" s="184"/>
      <c r="B409" s="184"/>
      <c r="C409" s="184"/>
      <c r="D409" s="184" t="s">
        <v>298</v>
      </c>
      <c r="E409" s="185"/>
      <c r="F409" s="185"/>
      <c r="G409" s="185"/>
      <c r="H409" s="185"/>
    </row>
    <row r="410" spans="1:8" ht="15" hidden="1">
      <c r="A410" s="184"/>
      <c r="B410" s="184"/>
      <c r="C410" s="184"/>
      <c r="D410" s="184" t="s">
        <v>299</v>
      </c>
      <c r="E410" s="185" t="e">
        <f>+E364-E405-E413-E414</f>
        <v>#REF!</v>
      </c>
      <c r="F410" s="185" t="e">
        <f>+F364-F405-F413-F414</f>
        <v>#REF!</v>
      </c>
      <c r="G410" s="185" t="e">
        <f>+G364-G405-G413-G414</f>
        <v>#REF!</v>
      </c>
      <c r="H410" s="185" t="e">
        <f>+H364-H405-H413-H414</f>
        <v>#REF!</v>
      </c>
    </row>
    <row r="411" spans="1:8" ht="15" hidden="1">
      <c r="A411" s="184"/>
      <c r="B411" s="184"/>
      <c r="C411" s="184"/>
      <c r="D411" s="184" t="s">
        <v>300</v>
      </c>
      <c r="E411" s="185" t="e">
        <f>SUM(E28,E40,E51,E53,#REF!,#REF!,#REF!,E126,#REF!,E130,E300,E308,E320,E323)</f>
        <v>#REF!</v>
      </c>
      <c r="F411" s="185" t="e">
        <f>SUM(F28,F40,F51,F53,#REF!,#REF!,#REF!,F126,#REF!,F130,F300,F308,F320,F323)</f>
        <v>#REF!</v>
      </c>
      <c r="G411" s="185" t="e">
        <f>SUM(G28,G40,G51,G53,#REF!,#REF!,#REF!,G126,#REF!,G130,G300,G308,G320,G323)</f>
        <v>#REF!</v>
      </c>
      <c r="H411" s="185" t="e">
        <f>SUM(H28,H40,H51,H53,#REF!,#REF!,#REF!,H126,#REF!,H130,H300,H308,H320,H323)</f>
        <v>#REF!</v>
      </c>
    </row>
    <row r="412" spans="1:8" ht="15" hidden="1">
      <c r="A412" s="184"/>
      <c r="B412" s="184"/>
      <c r="C412" s="184"/>
      <c r="D412" s="184" t="s">
        <v>301</v>
      </c>
      <c r="E412" s="185" t="e">
        <f>SUM(E98,#REF!,E165,E190,#REF!,E213,E229,E252)</f>
        <v>#REF!</v>
      </c>
      <c r="F412" s="185" t="e">
        <f>SUM(F98,#REF!,F165,F190,#REF!,F213,F229,F252)</f>
        <v>#REF!</v>
      </c>
      <c r="G412" s="185" t="e">
        <f>SUM(G98,#REF!,G165,G190,#REF!,G213,G229,G252)</f>
        <v>#REF!</v>
      </c>
      <c r="H412" s="185" t="e">
        <f>SUM(H98,#REF!,H165,H190,#REF!,H213,H229,H252)</f>
        <v>#REF!</v>
      </c>
    </row>
    <row r="413" spans="1:8" ht="15" hidden="1">
      <c r="A413" s="184"/>
      <c r="B413" s="184"/>
      <c r="C413" s="184"/>
      <c r="D413" s="184" t="s">
        <v>289</v>
      </c>
      <c r="E413" s="185" t="e">
        <f>SUM(#REF!,E253,E306,E313,E328,E331)</f>
        <v>#REF!</v>
      </c>
      <c r="F413" s="185" t="e">
        <f>SUM(#REF!,F253,F306,F313,F328,F331)</f>
        <v>#REF!</v>
      </c>
      <c r="G413" s="185" t="e">
        <f>SUM(#REF!,G253,G306,G313,G328,G331)</f>
        <v>#REF!</v>
      </c>
      <c r="H413" s="185" t="e">
        <f>SUM(#REF!,H253,H306,H313,H328,H331)</f>
        <v>#REF!</v>
      </c>
    </row>
    <row r="414" spans="1:8" ht="15" hidden="1">
      <c r="A414" s="184"/>
      <c r="B414" s="184"/>
      <c r="C414" s="184"/>
      <c r="D414" s="184" t="s">
        <v>291</v>
      </c>
      <c r="E414" s="185" t="e">
        <f>SUM(E11,E14,E18,E82,#REF!,#REF!,#REF!,#REF!,E99,#REF!,#REF!,#REF!,#REF!,#REF!,#REF!,#REF!,E117,#REF!,E118,#REF!,E119,E121,#REF!,#REF!,#REF!,E185,E227,E251,E282)</f>
        <v>#REF!</v>
      </c>
      <c r="F414" s="185" t="e">
        <f>SUM(F11,F14,F18,F82,#REF!,#REF!,#REF!,#REF!,F99,#REF!,#REF!,#REF!,#REF!,#REF!,#REF!,#REF!,F117,#REF!,F118,#REF!,F119,F121,#REF!,#REF!,#REF!,F185,F227,F251,F282)</f>
        <v>#REF!</v>
      </c>
      <c r="G414" s="185" t="e">
        <f>SUM(G11,G14,G18,G82,#REF!,#REF!,#REF!,#REF!,G99,#REF!,#REF!,#REF!,#REF!,#REF!,#REF!,#REF!,G117,#REF!,G118,#REF!,G119,G121,#REF!,#REF!,#REF!,G185,G227,G251,G282)</f>
        <v>#REF!</v>
      </c>
      <c r="H414" s="185" t="e">
        <f>SUM(H11,H14,H18,H82,#REF!,#REF!,#REF!,#REF!,H99,#REF!,#REF!,#REF!,#REF!,#REF!,#REF!,#REF!,H117,#REF!,H118,#REF!,H119,H121,#REF!,#REF!,#REF!,H185,H227,H251,H282)</f>
        <v>#REF!</v>
      </c>
    </row>
    <row r="415" spans="1:8" ht="15" hidden="1">
      <c r="A415" s="184"/>
      <c r="B415" s="184"/>
      <c r="C415" s="184"/>
      <c r="D415" s="184"/>
      <c r="E415" s="185"/>
      <c r="F415" s="185"/>
      <c r="G415" s="185"/>
      <c r="H415" s="185"/>
    </row>
    <row r="416" spans="1:8" ht="15" hidden="1">
      <c r="A416" s="184"/>
      <c r="B416" s="184"/>
      <c r="C416" s="184"/>
      <c r="D416" s="184"/>
      <c r="E416" s="185"/>
      <c r="F416" s="185"/>
      <c r="G416" s="185"/>
      <c r="H416" s="185"/>
    </row>
    <row r="417" spans="1:8" ht="15" hidden="1">
      <c r="A417" s="184"/>
      <c r="B417" s="184"/>
      <c r="C417" s="184"/>
      <c r="D417" s="184"/>
      <c r="E417" s="185">
        <f>SUM(E303,E306,E313,E328,E331)</f>
        <v>12871</v>
      </c>
      <c r="F417" s="185">
        <f>SUM(F303,F306,F313,F328,F331)</f>
        <v>12871</v>
      </c>
      <c r="G417" s="185">
        <f>SUM(G303,G306,G313,G328,G331)</f>
        <v>123.4</v>
      </c>
      <c r="H417" s="185" t="e">
        <f>SUM(H303,H306,H313,H328,H331)</f>
        <v>#DIV/0!</v>
      </c>
    </row>
    <row r="418" spans="1:8" ht="15" hidden="1">
      <c r="A418" s="184"/>
      <c r="B418" s="184"/>
      <c r="C418" s="184"/>
      <c r="D418" s="184"/>
      <c r="E418" s="185" t="e">
        <f>SUM(#REF!,#REF!,E99,#REF!,#REF!,#REF!,#REF!,#REF!,#REF!,E251)</f>
        <v>#REF!</v>
      </c>
      <c r="F418" s="185" t="e">
        <f>SUM(#REF!,#REF!,F99,#REF!,#REF!,#REF!,#REF!,#REF!,#REF!,F251)</f>
        <v>#REF!</v>
      </c>
      <c r="G418" s="185" t="e">
        <f>SUM(#REF!,#REF!,G99,#REF!,#REF!,#REF!,#REF!,#REF!,#REF!,G251)</f>
        <v>#REF!</v>
      </c>
      <c r="H418" s="185" t="e">
        <f>SUM(#REF!,#REF!,H99,#REF!,#REF!,#REF!,#REF!,#REF!,#REF!,H251)</f>
        <v>#REF!</v>
      </c>
    </row>
    <row r="419" spans="1:8" ht="15" hidden="1">
      <c r="A419" s="184"/>
      <c r="B419" s="184"/>
      <c r="C419" s="184"/>
      <c r="D419" s="184"/>
      <c r="E419" s="185"/>
      <c r="F419" s="185"/>
      <c r="G419" s="185"/>
      <c r="H419" s="185"/>
    </row>
    <row r="420" spans="1:8" ht="15" hidden="1">
      <c r="A420" s="184"/>
      <c r="B420" s="184"/>
      <c r="C420" s="184"/>
      <c r="D420" s="184"/>
      <c r="E420" s="185" t="e">
        <f>SUM(E417:E419)</f>
        <v>#REF!</v>
      </c>
      <c r="F420" s="185" t="e">
        <f>SUM(F417:F419)</f>
        <v>#REF!</v>
      </c>
      <c r="G420" s="185" t="e">
        <f>SUM(G417:G419)</f>
        <v>#REF!</v>
      </c>
      <c r="H420" s="185" t="e">
        <f>SUM(H417:H419)</f>
        <v>#DIV/0!</v>
      </c>
    </row>
    <row r="421" spans="1:8" ht="15">
      <c r="A421" s="184"/>
      <c r="B421" s="184"/>
      <c r="C421" s="184"/>
      <c r="D421" s="184"/>
      <c r="E421" s="185"/>
      <c r="F421" s="185"/>
      <c r="G421" s="185"/>
      <c r="H421" s="185"/>
    </row>
    <row r="422" spans="1:8" ht="15">
      <c r="A422" s="184"/>
      <c r="B422" s="184"/>
      <c r="C422" s="184"/>
      <c r="D422" s="184"/>
      <c r="E422" s="185"/>
      <c r="F422" s="185"/>
      <c r="G422" s="185"/>
      <c r="H422" s="185"/>
    </row>
    <row r="423" spans="1:8" ht="15">
      <c r="A423" s="184"/>
      <c r="B423" s="184"/>
      <c r="C423" s="184"/>
      <c r="D423" s="184"/>
      <c r="E423" s="185"/>
      <c r="F423" s="185"/>
      <c r="G423" s="185"/>
      <c r="H423" s="185"/>
    </row>
    <row r="424" spans="1:8" ht="15">
      <c r="A424" s="184"/>
      <c r="B424" s="184"/>
      <c r="C424" s="184"/>
      <c r="D424" s="184"/>
      <c r="E424" s="185"/>
      <c r="F424" s="185"/>
      <c r="G424" s="185"/>
      <c r="H424" s="185"/>
    </row>
    <row r="425" spans="1:8" ht="15">
      <c r="A425" s="184"/>
      <c r="B425" s="184"/>
      <c r="C425" s="184"/>
      <c r="D425" s="184"/>
      <c r="E425" s="185"/>
      <c r="F425" s="185"/>
      <c r="G425" s="185"/>
      <c r="H425" s="185"/>
    </row>
    <row r="426" spans="1:8" ht="15">
      <c r="A426" s="184"/>
      <c r="B426" s="184"/>
      <c r="C426" s="184"/>
      <c r="D426" s="184"/>
      <c r="E426" s="185"/>
      <c r="F426" s="185"/>
      <c r="G426" s="185"/>
      <c r="H426" s="185"/>
    </row>
    <row r="427" spans="1:8" ht="15">
      <c r="A427" s="184"/>
      <c r="B427" s="184"/>
      <c r="C427" s="184"/>
      <c r="D427" s="184"/>
      <c r="E427" s="185"/>
      <c r="F427" s="185"/>
      <c r="G427" s="185"/>
      <c r="H427" s="185"/>
    </row>
    <row r="428" spans="1:8" ht="15">
      <c r="A428" s="184"/>
      <c r="B428" s="184"/>
      <c r="C428" s="184"/>
      <c r="D428" s="184"/>
      <c r="E428" s="185"/>
      <c r="F428" s="185"/>
      <c r="G428" s="185"/>
      <c r="H428" s="185"/>
    </row>
    <row r="429" spans="1:8" ht="15">
      <c r="A429" s="184"/>
      <c r="B429" s="184"/>
      <c r="C429" s="184"/>
      <c r="D429" s="184"/>
      <c r="E429" s="185"/>
      <c r="F429" s="185"/>
      <c r="G429" s="185"/>
      <c r="H429" s="185"/>
    </row>
    <row r="430" spans="1:8" ht="15">
      <c r="A430" s="184"/>
      <c r="B430" s="184"/>
      <c r="C430" s="184"/>
      <c r="D430" s="184"/>
      <c r="E430" s="185"/>
      <c r="F430" s="185"/>
      <c r="G430" s="185"/>
      <c r="H430" s="185"/>
    </row>
    <row r="431" spans="1:8" ht="15">
      <c r="A431" s="184"/>
      <c r="B431" s="184"/>
      <c r="C431" s="184"/>
      <c r="D431" s="184"/>
      <c r="E431" s="185"/>
      <c r="F431" s="185"/>
      <c r="G431" s="185"/>
      <c r="H431" s="185"/>
    </row>
    <row r="432" spans="1:8" ht="15">
      <c r="A432" s="184"/>
      <c r="B432" s="184"/>
      <c r="C432" s="184"/>
      <c r="D432" s="184"/>
      <c r="E432" s="185"/>
      <c r="F432" s="185"/>
      <c r="G432" s="185"/>
      <c r="H432" s="185"/>
    </row>
    <row r="433" spans="1:8" ht="15">
      <c r="A433" s="184"/>
      <c r="B433" s="184"/>
      <c r="C433" s="184"/>
      <c r="D433" s="184"/>
      <c r="E433" s="185"/>
      <c r="F433" s="185"/>
      <c r="G433" s="185"/>
      <c r="H433" s="185"/>
    </row>
    <row r="434" spans="1:8" ht="15">
      <c r="A434" s="184"/>
      <c r="B434" s="184"/>
      <c r="C434" s="184"/>
      <c r="D434" s="184"/>
      <c r="E434" s="185"/>
      <c r="F434" s="185"/>
      <c r="G434" s="185"/>
      <c r="H434" s="185"/>
    </row>
    <row r="435" spans="1:8" ht="15">
      <c r="A435" s="184"/>
      <c r="B435" s="184"/>
      <c r="C435" s="184"/>
      <c r="D435" s="184"/>
      <c r="E435" s="185"/>
      <c r="F435" s="185"/>
      <c r="G435" s="185"/>
      <c r="H435" s="185"/>
    </row>
    <row r="436" spans="1:8" ht="15">
      <c r="A436" s="184"/>
      <c r="B436" s="184"/>
      <c r="C436" s="184"/>
      <c r="D436" s="184"/>
      <c r="E436" s="185"/>
      <c r="F436" s="185"/>
      <c r="G436" s="185"/>
      <c r="H436" s="185"/>
    </row>
    <row r="437" spans="1:8" ht="15">
      <c r="A437" s="184"/>
      <c r="B437" s="184"/>
      <c r="C437" s="184"/>
      <c r="D437" s="184"/>
      <c r="E437" s="185"/>
      <c r="F437" s="185"/>
      <c r="G437" s="185"/>
      <c r="H437" s="185"/>
    </row>
    <row r="438" spans="1:8" ht="15">
      <c r="A438" s="184"/>
      <c r="B438" s="184"/>
      <c r="C438" s="184"/>
      <c r="D438" s="184"/>
      <c r="E438" s="185"/>
      <c r="F438" s="185"/>
      <c r="G438" s="185"/>
      <c r="H438" s="185"/>
    </row>
    <row r="439" spans="1:8" ht="15">
      <c r="A439" s="184"/>
      <c r="B439" s="184"/>
      <c r="C439" s="184"/>
      <c r="D439" s="184"/>
      <c r="E439" s="185"/>
      <c r="F439" s="185"/>
      <c r="G439" s="185"/>
      <c r="H439" s="185"/>
    </row>
    <row r="440" spans="1:8" ht="15">
      <c r="A440" s="184"/>
      <c r="B440" s="184"/>
      <c r="C440" s="184"/>
      <c r="D440" s="184"/>
      <c r="E440" s="185"/>
      <c r="F440" s="185"/>
      <c r="G440" s="185"/>
      <c r="H440" s="185"/>
    </row>
    <row r="441" spans="1:8" ht="15">
      <c r="A441" s="184"/>
      <c r="B441" s="184"/>
      <c r="C441" s="184"/>
      <c r="D441" s="184"/>
      <c r="E441" s="185"/>
      <c r="F441" s="185"/>
      <c r="G441" s="185"/>
      <c r="H441" s="185"/>
    </row>
    <row r="442" spans="1:8" ht="15">
      <c r="A442" s="184"/>
      <c r="B442" s="184"/>
      <c r="C442" s="184"/>
      <c r="D442" s="184"/>
      <c r="E442" s="185"/>
      <c r="F442" s="185"/>
      <c r="G442" s="185"/>
      <c r="H442" s="185"/>
    </row>
    <row r="443" spans="1:8" ht="15">
      <c r="A443" s="184"/>
      <c r="B443" s="184"/>
      <c r="C443" s="184"/>
      <c r="D443" s="184"/>
      <c r="E443" s="185"/>
      <c r="F443" s="185"/>
      <c r="G443" s="185"/>
      <c r="H443" s="185"/>
    </row>
    <row r="444" spans="1:8" ht="15">
      <c r="A444" s="184"/>
      <c r="B444" s="184"/>
      <c r="C444" s="184"/>
      <c r="D444" s="184"/>
      <c r="E444" s="185"/>
      <c r="F444" s="185"/>
      <c r="G444" s="185"/>
      <c r="H444" s="185"/>
    </row>
    <row r="445" spans="1:8" ht="15">
      <c r="A445" s="184"/>
      <c r="B445" s="184"/>
      <c r="C445" s="184"/>
      <c r="D445" s="184"/>
      <c r="E445" s="185"/>
      <c r="F445" s="185"/>
      <c r="G445" s="185"/>
      <c r="H445" s="185"/>
    </row>
    <row r="446" spans="1:8" ht="15">
      <c r="A446" s="184"/>
      <c r="B446" s="184"/>
      <c r="C446" s="184"/>
      <c r="D446" s="184"/>
      <c r="E446" s="185"/>
      <c r="F446" s="185"/>
      <c r="G446" s="185"/>
      <c r="H446" s="185"/>
    </row>
    <row r="447" spans="1:8" ht="15">
      <c r="A447" s="184"/>
      <c r="B447" s="184"/>
      <c r="C447" s="184"/>
      <c r="D447" s="184"/>
      <c r="E447" s="185"/>
      <c r="F447" s="185"/>
      <c r="G447" s="185"/>
      <c r="H447" s="185"/>
    </row>
    <row r="448" spans="1:8" ht="15">
      <c r="A448" s="184"/>
      <c r="B448" s="184"/>
      <c r="C448" s="184"/>
      <c r="D448" s="184"/>
      <c r="E448" s="185"/>
      <c r="F448" s="185"/>
      <c r="G448" s="185"/>
      <c r="H448" s="185"/>
    </row>
    <row r="449" spans="1:8" ht="15">
      <c r="A449" s="184"/>
      <c r="B449" s="184"/>
      <c r="C449" s="184"/>
      <c r="D449" s="184"/>
      <c r="E449" s="185"/>
      <c r="F449" s="185"/>
      <c r="G449" s="185"/>
      <c r="H449" s="185"/>
    </row>
    <row r="450" spans="1:8" ht="15">
      <c r="A450" s="184"/>
      <c r="B450" s="184"/>
      <c r="C450" s="184"/>
      <c r="D450" s="184"/>
      <c r="E450" s="185"/>
      <c r="F450" s="185"/>
      <c r="G450" s="185"/>
      <c r="H450" s="185"/>
    </row>
    <row r="451" spans="1:8" ht="15">
      <c r="A451" s="184"/>
      <c r="B451" s="184"/>
      <c r="C451" s="184"/>
      <c r="D451" s="184"/>
      <c r="E451" s="185"/>
      <c r="F451" s="185"/>
      <c r="G451" s="185"/>
      <c r="H451" s="185"/>
    </row>
    <row r="452" spans="1:8" ht="15">
      <c r="A452" s="184"/>
      <c r="B452" s="184"/>
      <c r="C452" s="184"/>
      <c r="D452" s="184"/>
      <c r="E452" s="185"/>
      <c r="F452" s="185"/>
      <c r="G452" s="185"/>
      <c r="H452" s="185"/>
    </row>
    <row r="453" spans="1:8" ht="15">
      <c r="A453" s="184"/>
      <c r="B453" s="184"/>
      <c r="C453" s="184"/>
      <c r="D453" s="184"/>
      <c r="E453" s="185"/>
      <c r="F453" s="185"/>
      <c r="G453" s="185"/>
      <c r="H453" s="185"/>
    </row>
    <row r="454" spans="1:8" ht="15">
      <c r="A454" s="184"/>
      <c r="B454" s="184"/>
      <c r="C454" s="184"/>
      <c r="D454" s="184"/>
      <c r="E454" s="185"/>
      <c r="F454" s="185"/>
      <c r="G454" s="185"/>
      <c r="H454" s="185"/>
    </row>
    <row r="455" spans="1:8" ht="15">
      <c r="A455" s="184"/>
      <c r="B455" s="184"/>
      <c r="C455" s="184"/>
      <c r="D455" s="184"/>
      <c r="E455" s="185"/>
      <c r="F455" s="185"/>
      <c r="G455" s="185"/>
      <c r="H455" s="185"/>
    </row>
    <row r="456" spans="1:8" ht="15">
      <c r="A456" s="184"/>
      <c r="B456" s="184"/>
      <c r="C456" s="184"/>
      <c r="D456" s="184"/>
      <c r="E456" s="185"/>
      <c r="F456" s="185"/>
      <c r="G456" s="185"/>
      <c r="H456" s="185"/>
    </row>
  </sheetData>
  <sheetProtection/>
  <mergeCells count="2">
    <mergeCell ref="A1:C1"/>
    <mergeCell ref="A3:E3"/>
  </mergeCells>
  <printOptions/>
  <pageMargins left="0.34" right="0.1968503937007874" top="0.2362204724409449" bottom="0.2362204724409449" header="0.03937007874015748" footer="0.0787401574803149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312"/>
  <sheetViews>
    <sheetView tabSelected="1" zoomScale="80" zoomScaleNormal="80" zoomScaleSheetLayoutView="100" zoomScalePageLayoutView="0" workbookViewId="0" topLeftCell="A80">
      <selection activeCell="C104" sqref="C104"/>
    </sheetView>
  </sheetViews>
  <sheetFormatPr defaultColWidth="9.140625" defaultRowHeight="12.75"/>
  <cols>
    <col min="1" max="1" width="13.7109375" style="194" customWidth="1"/>
    <col min="2" max="2" width="10.8515625" style="194" bestFit="1" customWidth="1"/>
    <col min="3" max="3" width="79.7109375" style="194" customWidth="1"/>
    <col min="4" max="4" width="15.7109375" style="194" customWidth="1"/>
    <col min="5" max="6" width="15.8515625" style="194" customWidth="1"/>
    <col min="7" max="7" width="13.28125" style="194" customWidth="1"/>
    <col min="8" max="16384" width="9.140625" style="194" customWidth="1"/>
  </cols>
  <sheetData>
    <row r="1" spans="1:7" ht="21" customHeight="1">
      <c r="A1" s="45" t="s">
        <v>302</v>
      </c>
      <c r="B1" s="46"/>
      <c r="C1" s="191"/>
      <c r="D1" s="192"/>
      <c r="E1" s="193"/>
      <c r="F1" s="193"/>
      <c r="G1" s="193"/>
    </row>
    <row r="2" spans="1:6" ht="15.75" customHeight="1">
      <c r="A2" s="45"/>
      <c r="B2" s="46"/>
      <c r="C2" s="195"/>
      <c r="E2" s="196"/>
      <c r="F2" s="196"/>
    </row>
    <row r="3" spans="1:7" s="201" customFormat="1" ht="24" customHeight="1">
      <c r="A3" s="197" t="s">
        <v>303</v>
      </c>
      <c r="B3" s="197"/>
      <c r="C3" s="197"/>
      <c r="D3" s="198"/>
      <c r="E3" s="199"/>
      <c r="F3" s="200"/>
      <c r="G3" s="200"/>
    </row>
    <row r="4" spans="4:7" s="184" customFormat="1" ht="15.75" customHeight="1" thickBot="1">
      <c r="D4" s="202"/>
      <c r="E4" s="203"/>
      <c r="F4" s="200" t="s">
        <v>4</v>
      </c>
      <c r="G4" s="202"/>
    </row>
    <row r="5" spans="1:7" s="184" customFormat="1" ht="15.75" customHeight="1">
      <c r="A5" s="204" t="s">
        <v>26</v>
      </c>
      <c r="B5" s="205" t="s">
        <v>27</v>
      </c>
      <c r="C5" s="204" t="s">
        <v>29</v>
      </c>
      <c r="D5" s="204" t="s">
        <v>30</v>
      </c>
      <c r="E5" s="204" t="s">
        <v>30</v>
      </c>
      <c r="F5" s="53" t="s">
        <v>8</v>
      </c>
      <c r="G5" s="204" t="s">
        <v>304</v>
      </c>
    </row>
    <row r="6" spans="1:7" s="184" customFormat="1" ht="15.75" customHeight="1" thickBot="1">
      <c r="A6" s="206"/>
      <c r="B6" s="207"/>
      <c r="C6" s="208"/>
      <c r="D6" s="209" t="s">
        <v>32</v>
      </c>
      <c r="E6" s="209" t="s">
        <v>33</v>
      </c>
      <c r="F6" s="57" t="s">
        <v>34</v>
      </c>
      <c r="G6" s="209" t="s">
        <v>305</v>
      </c>
    </row>
    <row r="7" spans="1:7" s="184" customFormat="1" ht="16.5" customHeight="1" thickTop="1">
      <c r="A7" s="210">
        <v>10</v>
      </c>
      <c r="B7" s="211"/>
      <c r="C7" s="212" t="s">
        <v>306</v>
      </c>
      <c r="D7" s="213"/>
      <c r="E7" s="214"/>
      <c r="F7" s="215"/>
      <c r="G7" s="213"/>
    </row>
    <row r="8" spans="1:7" s="184" customFormat="1" ht="15" customHeight="1">
      <c r="A8" s="138"/>
      <c r="B8" s="216"/>
      <c r="C8" s="138"/>
      <c r="D8" s="142"/>
      <c r="E8" s="143"/>
      <c r="F8" s="141"/>
      <c r="G8" s="142"/>
    </row>
    <row r="9" spans="1:7" s="184" customFormat="1" ht="15" customHeight="1">
      <c r="A9" s="138"/>
      <c r="B9" s="217">
        <v>2143</v>
      </c>
      <c r="C9" s="144" t="s">
        <v>307</v>
      </c>
      <c r="D9" s="142">
        <v>4000</v>
      </c>
      <c r="E9" s="143">
        <v>4000</v>
      </c>
      <c r="F9" s="141">
        <v>704.2</v>
      </c>
      <c r="G9" s="142">
        <f>(F9/E9)*100</f>
        <v>17.605</v>
      </c>
    </row>
    <row r="10" spans="1:7" s="184" customFormat="1" ht="15">
      <c r="A10" s="144"/>
      <c r="B10" s="217">
        <v>3111</v>
      </c>
      <c r="C10" s="144" t="s">
        <v>308</v>
      </c>
      <c r="D10" s="218">
        <v>8600</v>
      </c>
      <c r="E10" s="219">
        <v>8600.2</v>
      </c>
      <c r="F10" s="220">
        <v>1432.2</v>
      </c>
      <c r="G10" s="142">
        <f aca="true" t="shared" si="0" ref="G10:G32">(F10/E10)*100</f>
        <v>16.65310109067231</v>
      </c>
    </row>
    <row r="11" spans="1:7" s="184" customFormat="1" ht="15">
      <c r="A11" s="144"/>
      <c r="B11" s="217">
        <v>3113</v>
      </c>
      <c r="C11" s="144" t="s">
        <v>309</v>
      </c>
      <c r="D11" s="218">
        <v>30300</v>
      </c>
      <c r="E11" s="219">
        <v>30300</v>
      </c>
      <c r="F11" s="220">
        <v>6372.5</v>
      </c>
      <c r="G11" s="142">
        <f t="shared" si="0"/>
        <v>21.031353135313534</v>
      </c>
    </row>
    <row r="12" spans="1:7" s="184" customFormat="1" ht="15" hidden="1">
      <c r="A12" s="144"/>
      <c r="B12" s="217">
        <v>3114</v>
      </c>
      <c r="C12" s="144" t="s">
        <v>310</v>
      </c>
      <c r="D12" s="218"/>
      <c r="E12" s="219"/>
      <c r="F12" s="220"/>
      <c r="G12" s="142" t="e">
        <f t="shared" si="0"/>
        <v>#DIV/0!</v>
      </c>
    </row>
    <row r="13" spans="1:7" s="184" customFormat="1" ht="15">
      <c r="A13" s="144"/>
      <c r="B13" s="217">
        <v>3122</v>
      </c>
      <c r="C13" s="144" t="s">
        <v>311</v>
      </c>
      <c r="D13" s="218">
        <v>350</v>
      </c>
      <c r="E13" s="219">
        <v>350</v>
      </c>
      <c r="F13" s="220">
        <v>350</v>
      </c>
      <c r="G13" s="142">
        <f t="shared" si="0"/>
        <v>100</v>
      </c>
    </row>
    <row r="14" spans="1:7" s="184" customFormat="1" ht="15">
      <c r="A14" s="144"/>
      <c r="B14" s="217">
        <v>3231</v>
      </c>
      <c r="C14" s="144" t="s">
        <v>312</v>
      </c>
      <c r="D14" s="218">
        <v>780</v>
      </c>
      <c r="E14" s="219">
        <v>780</v>
      </c>
      <c r="F14" s="220">
        <v>238</v>
      </c>
      <c r="G14" s="142">
        <f t="shared" si="0"/>
        <v>30.512820512820515</v>
      </c>
    </row>
    <row r="15" spans="1:7" s="184" customFormat="1" ht="15">
      <c r="A15" s="144"/>
      <c r="B15" s="217">
        <v>3313</v>
      </c>
      <c r="C15" s="144" t="s">
        <v>313</v>
      </c>
      <c r="D15" s="142">
        <v>1460</v>
      </c>
      <c r="E15" s="143">
        <v>1460</v>
      </c>
      <c r="F15" s="141">
        <v>52.3</v>
      </c>
      <c r="G15" s="142">
        <f t="shared" si="0"/>
        <v>3.5821917808219172</v>
      </c>
    </row>
    <row r="16" spans="1:7" s="184" customFormat="1" ht="15" customHeight="1" hidden="1">
      <c r="A16" s="144"/>
      <c r="B16" s="217">
        <v>3314</v>
      </c>
      <c r="C16" s="144" t="s">
        <v>314</v>
      </c>
      <c r="D16" s="142"/>
      <c r="E16" s="143"/>
      <c r="F16" s="141"/>
      <c r="G16" s="142" t="e">
        <f t="shared" si="0"/>
        <v>#DIV/0!</v>
      </c>
    </row>
    <row r="17" spans="1:7" s="184" customFormat="1" ht="15">
      <c r="A17" s="144"/>
      <c r="B17" s="217">
        <v>3314</v>
      </c>
      <c r="C17" s="144" t="s">
        <v>315</v>
      </c>
      <c r="D17" s="142">
        <v>7040</v>
      </c>
      <c r="E17" s="143">
        <v>7040</v>
      </c>
      <c r="F17" s="141">
        <v>1172</v>
      </c>
      <c r="G17" s="142">
        <f t="shared" si="0"/>
        <v>16.647727272727273</v>
      </c>
    </row>
    <row r="18" spans="1:7" s="184" customFormat="1" ht="13.5" customHeight="1" hidden="1">
      <c r="A18" s="144"/>
      <c r="B18" s="217">
        <v>3315</v>
      </c>
      <c r="C18" s="144" t="s">
        <v>316</v>
      </c>
      <c r="D18" s="142"/>
      <c r="E18" s="143"/>
      <c r="F18" s="141"/>
      <c r="G18" s="142" t="e">
        <f t="shared" si="0"/>
        <v>#DIV/0!</v>
      </c>
    </row>
    <row r="19" spans="1:7" s="184" customFormat="1" ht="15">
      <c r="A19" s="144"/>
      <c r="B19" s="217">
        <v>3315</v>
      </c>
      <c r="C19" s="144" t="s">
        <v>317</v>
      </c>
      <c r="D19" s="142">
        <v>6850</v>
      </c>
      <c r="E19" s="143">
        <v>6850</v>
      </c>
      <c r="F19" s="141">
        <v>1140</v>
      </c>
      <c r="G19" s="142">
        <f t="shared" si="0"/>
        <v>16.642335766423358</v>
      </c>
    </row>
    <row r="20" spans="1:7" s="184" customFormat="1" ht="15">
      <c r="A20" s="144"/>
      <c r="B20" s="217">
        <v>3319</v>
      </c>
      <c r="C20" s="144" t="s">
        <v>318</v>
      </c>
      <c r="D20" s="142">
        <v>620</v>
      </c>
      <c r="E20" s="143">
        <v>620</v>
      </c>
      <c r="F20" s="141">
        <v>110.1</v>
      </c>
      <c r="G20" s="142">
        <f t="shared" si="0"/>
        <v>17.758064516129032</v>
      </c>
    </row>
    <row r="21" spans="1:7" s="184" customFormat="1" ht="15">
      <c r="A21" s="144"/>
      <c r="B21" s="217">
        <v>3322</v>
      </c>
      <c r="C21" s="144" t="s">
        <v>319</v>
      </c>
      <c r="D21" s="142">
        <v>50</v>
      </c>
      <c r="E21" s="143">
        <v>50</v>
      </c>
      <c r="F21" s="141">
        <v>0</v>
      </c>
      <c r="G21" s="142">
        <f t="shared" si="0"/>
        <v>0</v>
      </c>
    </row>
    <row r="22" spans="1:7" s="184" customFormat="1" ht="15">
      <c r="A22" s="144"/>
      <c r="B22" s="217">
        <v>3326</v>
      </c>
      <c r="C22" s="144" t="s">
        <v>320</v>
      </c>
      <c r="D22" s="142">
        <v>60</v>
      </c>
      <c r="E22" s="143">
        <v>130</v>
      </c>
      <c r="F22" s="141">
        <v>0</v>
      </c>
      <c r="G22" s="142">
        <f t="shared" si="0"/>
        <v>0</v>
      </c>
    </row>
    <row r="23" spans="1:7" s="184" customFormat="1" ht="15">
      <c r="A23" s="144"/>
      <c r="B23" s="217">
        <v>3330</v>
      </c>
      <c r="C23" s="144" t="s">
        <v>321</v>
      </c>
      <c r="D23" s="142">
        <v>50</v>
      </c>
      <c r="E23" s="143">
        <v>50</v>
      </c>
      <c r="F23" s="141">
        <v>0</v>
      </c>
      <c r="G23" s="142">
        <f t="shared" si="0"/>
        <v>0</v>
      </c>
    </row>
    <row r="24" spans="1:7" s="184" customFormat="1" ht="15">
      <c r="A24" s="144"/>
      <c r="B24" s="217">
        <v>3392</v>
      </c>
      <c r="C24" s="144" t="s">
        <v>322</v>
      </c>
      <c r="D24" s="142">
        <v>800</v>
      </c>
      <c r="E24" s="143">
        <v>800</v>
      </c>
      <c r="F24" s="141">
        <v>200</v>
      </c>
      <c r="G24" s="142">
        <f t="shared" si="0"/>
        <v>25</v>
      </c>
    </row>
    <row r="25" spans="1:7" s="184" customFormat="1" ht="15">
      <c r="A25" s="144"/>
      <c r="B25" s="217">
        <v>3399</v>
      </c>
      <c r="C25" s="144" t="s">
        <v>323</v>
      </c>
      <c r="D25" s="142">
        <v>2700</v>
      </c>
      <c r="E25" s="143">
        <v>2663.8</v>
      </c>
      <c r="F25" s="141">
        <v>152.1</v>
      </c>
      <c r="G25" s="142">
        <f t="shared" si="0"/>
        <v>5.709888129739469</v>
      </c>
    </row>
    <row r="26" spans="1:7" s="184" customFormat="1" ht="15">
      <c r="A26" s="144"/>
      <c r="B26" s="217">
        <v>3412</v>
      </c>
      <c r="C26" s="144" t="s">
        <v>324</v>
      </c>
      <c r="D26" s="142">
        <v>13438</v>
      </c>
      <c r="E26" s="143">
        <v>13438</v>
      </c>
      <c r="F26" s="141">
        <v>3193.5</v>
      </c>
      <c r="G26" s="142">
        <f t="shared" si="0"/>
        <v>23.764697127548743</v>
      </c>
    </row>
    <row r="27" spans="1:7" s="184" customFormat="1" ht="15">
      <c r="A27" s="144"/>
      <c r="B27" s="217">
        <v>3412</v>
      </c>
      <c r="C27" s="144" t="s">
        <v>325</v>
      </c>
      <c r="D27" s="142">
        <f>20284-13438</f>
        <v>6846</v>
      </c>
      <c r="E27" s="143">
        <f>20320-13438</f>
        <v>6882</v>
      </c>
      <c r="F27" s="141">
        <f>4331-3193.5</f>
        <v>1137.5</v>
      </c>
      <c r="G27" s="142">
        <f t="shared" si="0"/>
        <v>16.528625399593142</v>
      </c>
    </row>
    <row r="28" spans="1:7" s="184" customFormat="1" ht="15">
      <c r="A28" s="144"/>
      <c r="B28" s="217">
        <v>3419</v>
      </c>
      <c r="C28" s="144" t="s">
        <v>326</v>
      </c>
      <c r="D28" s="218">
        <v>2050</v>
      </c>
      <c r="E28" s="219">
        <v>2050</v>
      </c>
      <c r="F28" s="220">
        <v>20</v>
      </c>
      <c r="G28" s="142">
        <f t="shared" si="0"/>
        <v>0.975609756097561</v>
      </c>
    </row>
    <row r="29" spans="1:7" s="184" customFormat="1" ht="15">
      <c r="A29" s="144"/>
      <c r="B29" s="217">
        <v>3421</v>
      </c>
      <c r="C29" s="144" t="s">
        <v>327</v>
      </c>
      <c r="D29" s="218">
        <v>3116</v>
      </c>
      <c r="E29" s="219">
        <v>3116</v>
      </c>
      <c r="F29" s="220">
        <v>714.5</v>
      </c>
      <c r="G29" s="142">
        <f t="shared" si="0"/>
        <v>22.930038510911423</v>
      </c>
    </row>
    <row r="30" spans="1:7" s="184" customFormat="1" ht="15">
      <c r="A30" s="144"/>
      <c r="B30" s="217">
        <v>3429</v>
      </c>
      <c r="C30" s="144" t="s">
        <v>328</v>
      </c>
      <c r="D30" s="218">
        <v>1500</v>
      </c>
      <c r="E30" s="219">
        <v>1500</v>
      </c>
      <c r="F30" s="220">
        <v>0</v>
      </c>
      <c r="G30" s="142">
        <f t="shared" si="0"/>
        <v>0</v>
      </c>
    </row>
    <row r="31" spans="1:7" s="184" customFormat="1" ht="15">
      <c r="A31" s="144"/>
      <c r="B31" s="217">
        <v>6223</v>
      </c>
      <c r="C31" s="144" t="s">
        <v>329</v>
      </c>
      <c r="D31" s="142">
        <v>150</v>
      </c>
      <c r="E31" s="143">
        <v>150</v>
      </c>
      <c r="F31" s="141">
        <v>0</v>
      </c>
      <c r="G31" s="142">
        <f t="shared" si="0"/>
        <v>0</v>
      </c>
    </row>
    <row r="32" spans="1:7" s="184" customFormat="1" ht="15">
      <c r="A32" s="144"/>
      <c r="B32" s="217">
        <v>6409</v>
      </c>
      <c r="C32" s="144" t="s">
        <v>330</v>
      </c>
      <c r="D32" s="142">
        <v>1000</v>
      </c>
      <c r="E32" s="143">
        <v>1000</v>
      </c>
      <c r="F32" s="141">
        <v>0</v>
      </c>
      <c r="G32" s="142">
        <f t="shared" si="0"/>
        <v>0</v>
      </c>
    </row>
    <row r="33" spans="1:7" s="184" customFormat="1" ht="14.25" customHeight="1" thickBot="1">
      <c r="A33" s="221"/>
      <c r="B33" s="222"/>
      <c r="C33" s="223"/>
      <c r="D33" s="224"/>
      <c r="E33" s="225"/>
      <c r="F33" s="226"/>
      <c r="G33" s="224"/>
    </row>
    <row r="34" spans="1:7" s="184" customFormat="1" ht="18.75" customHeight="1" thickBot="1" thickTop="1">
      <c r="A34" s="227"/>
      <c r="B34" s="228"/>
      <c r="C34" s="229" t="s">
        <v>331</v>
      </c>
      <c r="D34" s="230">
        <f>SUM(D9:D33)</f>
        <v>91760</v>
      </c>
      <c r="E34" s="231">
        <f>SUM(E9:E33)</f>
        <v>91830</v>
      </c>
      <c r="F34" s="232">
        <f>SUM(F9:F33)</f>
        <v>16988.9</v>
      </c>
      <c r="G34" s="230">
        <f>(F34/E34)*100</f>
        <v>18.50038113906131</v>
      </c>
    </row>
    <row r="35" spans="1:7" s="184" customFormat="1" ht="15.75" customHeight="1">
      <c r="A35" s="183"/>
      <c r="B35" s="186"/>
      <c r="C35" s="233"/>
      <c r="D35" s="234"/>
      <c r="E35" s="234"/>
      <c r="F35" s="234"/>
      <c r="G35" s="234"/>
    </row>
    <row r="36" spans="1:7" s="184" customFormat="1" ht="18.75" customHeight="1" hidden="1">
      <c r="A36" s="183"/>
      <c r="B36" s="186"/>
      <c r="C36" s="233"/>
      <c r="D36" s="234"/>
      <c r="E36" s="234"/>
      <c r="F36" s="234"/>
      <c r="G36" s="234"/>
    </row>
    <row r="37" spans="1:7" s="184" customFormat="1" ht="18.75" customHeight="1" hidden="1">
      <c r="A37" s="183"/>
      <c r="B37" s="186"/>
      <c r="C37" s="233"/>
      <c r="D37" s="234"/>
      <c r="E37" s="234"/>
      <c r="F37" s="234"/>
      <c r="G37" s="234"/>
    </row>
    <row r="38" spans="1:7" s="184" customFormat="1" ht="15.75" customHeight="1">
      <c r="A38" s="183"/>
      <c r="B38" s="186"/>
      <c r="C38" s="233"/>
      <c r="D38" s="234"/>
      <c r="E38" s="234"/>
      <c r="F38" s="234"/>
      <c r="G38" s="234"/>
    </row>
    <row r="39" spans="1:7" s="184" customFormat="1" ht="15.75" customHeight="1">
      <c r="A39" s="183"/>
      <c r="B39" s="186"/>
      <c r="C39" s="233"/>
      <c r="D39" s="235"/>
      <c r="E39" s="235"/>
      <c r="F39" s="235"/>
      <c r="G39" s="235"/>
    </row>
    <row r="40" spans="1:7" s="184" customFormat="1" ht="12.75" customHeight="1" hidden="1">
      <c r="A40" s="183"/>
      <c r="B40" s="186"/>
      <c r="C40" s="233"/>
      <c r="D40" s="235"/>
      <c r="E40" s="235"/>
      <c r="F40" s="235"/>
      <c r="G40" s="235"/>
    </row>
    <row r="41" spans="1:7" s="184" customFormat="1" ht="12.75" customHeight="1" hidden="1">
      <c r="A41" s="183"/>
      <c r="B41" s="186"/>
      <c r="C41" s="233"/>
      <c r="D41" s="235"/>
      <c r="E41" s="235"/>
      <c r="F41" s="235"/>
      <c r="G41" s="235"/>
    </row>
    <row r="42" s="184" customFormat="1" ht="15.75" customHeight="1" thickBot="1">
      <c r="B42" s="236"/>
    </row>
    <row r="43" spans="1:7" s="184" customFormat="1" ht="15.75">
      <c r="A43" s="204" t="s">
        <v>26</v>
      </c>
      <c r="B43" s="205" t="s">
        <v>27</v>
      </c>
      <c r="C43" s="204" t="s">
        <v>29</v>
      </c>
      <c r="D43" s="204" t="s">
        <v>30</v>
      </c>
      <c r="E43" s="204" t="s">
        <v>30</v>
      </c>
      <c r="F43" s="53" t="s">
        <v>8</v>
      </c>
      <c r="G43" s="204" t="s">
        <v>304</v>
      </c>
    </row>
    <row r="44" spans="1:7" s="184" customFormat="1" ht="15.75" customHeight="1" thickBot="1">
      <c r="A44" s="206"/>
      <c r="B44" s="207"/>
      <c r="C44" s="208"/>
      <c r="D44" s="209" t="s">
        <v>32</v>
      </c>
      <c r="E44" s="209" t="s">
        <v>33</v>
      </c>
      <c r="F44" s="57" t="s">
        <v>34</v>
      </c>
      <c r="G44" s="209" t="s">
        <v>305</v>
      </c>
    </row>
    <row r="45" spans="1:7" s="184" customFormat="1" ht="16.5" customHeight="1" thickTop="1">
      <c r="A45" s="210">
        <v>20</v>
      </c>
      <c r="B45" s="211"/>
      <c r="C45" s="59" t="s">
        <v>332</v>
      </c>
      <c r="D45" s="116"/>
      <c r="E45" s="114"/>
      <c r="F45" s="115"/>
      <c r="G45" s="116"/>
    </row>
    <row r="46" spans="1:7" s="184" customFormat="1" ht="15" customHeight="1">
      <c r="A46" s="138"/>
      <c r="B46" s="216"/>
      <c r="C46" s="59"/>
      <c r="D46" s="142"/>
      <c r="E46" s="143"/>
      <c r="F46" s="141"/>
      <c r="G46" s="142"/>
    </row>
    <row r="47" spans="1:7" s="184" customFormat="1" ht="15">
      <c r="A47" s="144"/>
      <c r="B47" s="217">
        <v>2212</v>
      </c>
      <c r="C47" s="145" t="s">
        <v>333</v>
      </c>
      <c r="D47" s="99">
        <f>23284-12267</f>
        <v>11017</v>
      </c>
      <c r="E47" s="65">
        <f>26311-12267</f>
        <v>14044</v>
      </c>
      <c r="F47" s="66">
        <f>1163.2-0</f>
        <v>1163.2</v>
      </c>
      <c r="G47" s="142">
        <f aca="true" t="shared" si="1" ref="G47:G110">(F47/E47)*100</f>
        <v>8.282540586727428</v>
      </c>
    </row>
    <row r="48" spans="1:7" s="184" customFormat="1" ht="15" customHeight="1">
      <c r="A48" s="144"/>
      <c r="B48" s="217">
        <v>2219</v>
      </c>
      <c r="C48" s="145" t="s">
        <v>334</v>
      </c>
      <c r="D48" s="99">
        <f>18169-2500-7839</f>
        <v>7830</v>
      </c>
      <c r="E48" s="65">
        <f>19459-2500-8795</f>
        <v>8164</v>
      </c>
      <c r="F48" s="66">
        <f>1323.6-0-642.5</f>
        <v>681.0999999999999</v>
      </c>
      <c r="G48" s="142">
        <f t="shared" si="1"/>
        <v>8.342724154826065</v>
      </c>
    </row>
    <row r="49" spans="1:7" s="184" customFormat="1" ht="15">
      <c r="A49" s="144"/>
      <c r="B49" s="217">
        <v>2221</v>
      </c>
      <c r="C49" s="145" t="s">
        <v>335</v>
      </c>
      <c r="D49" s="99">
        <f>65450-65350</f>
        <v>100</v>
      </c>
      <c r="E49" s="65">
        <f>65450-65201.8</f>
        <v>248.1999999999971</v>
      </c>
      <c r="F49" s="66">
        <v>37.3</v>
      </c>
      <c r="G49" s="142">
        <f t="shared" si="1"/>
        <v>15.028203062046911</v>
      </c>
    </row>
    <row r="50" spans="1:7" s="184" customFormat="1" ht="15">
      <c r="A50" s="144"/>
      <c r="B50" s="217">
        <v>2229</v>
      </c>
      <c r="C50" s="145" t="s">
        <v>336</v>
      </c>
      <c r="D50" s="99">
        <v>10</v>
      </c>
      <c r="E50" s="65">
        <v>10</v>
      </c>
      <c r="F50" s="66">
        <v>0</v>
      </c>
      <c r="G50" s="142">
        <f t="shared" si="1"/>
        <v>0</v>
      </c>
    </row>
    <row r="51" spans="1:7" s="184" customFormat="1" ht="15" hidden="1">
      <c r="A51" s="144"/>
      <c r="B51" s="217">
        <v>2241</v>
      </c>
      <c r="C51" s="145" t="s">
        <v>337</v>
      </c>
      <c r="D51" s="99"/>
      <c r="E51" s="65"/>
      <c r="F51" s="66"/>
      <c r="G51" s="142" t="e">
        <f t="shared" si="1"/>
        <v>#DIV/0!</v>
      </c>
    </row>
    <row r="52" spans="1:7" s="184" customFormat="1" ht="15" hidden="1">
      <c r="A52" s="144"/>
      <c r="B52" s="217">
        <v>2310</v>
      </c>
      <c r="C52" s="145" t="s">
        <v>338</v>
      </c>
      <c r="D52" s="99"/>
      <c r="E52" s="65"/>
      <c r="F52" s="66"/>
      <c r="G52" s="142" t="e">
        <f t="shared" si="1"/>
        <v>#DIV/0!</v>
      </c>
    </row>
    <row r="53" spans="1:7" s="184" customFormat="1" ht="15">
      <c r="A53" s="144"/>
      <c r="B53" s="217">
        <v>2321</v>
      </c>
      <c r="C53" s="145" t="s">
        <v>339</v>
      </c>
      <c r="D53" s="99">
        <v>50</v>
      </c>
      <c r="E53" s="65">
        <v>50</v>
      </c>
      <c r="F53" s="66">
        <v>6.9</v>
      </c>
      <c r="G53" s="142">
        <f t="shared" si="1"/>
        <v>13.8</v>
      </c>
    </row>
    <row r="54" spans="1:7" s="184" customFormat="1" ht="15">
      <c r="A54" s="144"/>
      <c r="B54" s="217">
        <v>3111</v>
      </c>
      <c r="C54" s="237" t="s">
        <v>340</v>
      </c>
      <c r="D54" s="99">
        <f>10321-10321</f>
        <v>0</v>
      </c>
      <c r="E54" s="65">
        <f>10431-10321</f>
        <v>110</v>
      </c>
      <c r="F54" s="66">
        <f>62.4-0.2</f>
        <v>62.199999999999996</v>
      </c>
      <c r="G54" s="142">
        <f t="shared" si="1"/>
        <v>56.54545454545455</v>
      </c>
    </row>
    <row r="55" spans="1:7" s="184" customFormat="1" ht="15">
      <c r="A55" s="144"/>
      <c r="B55" s="217">
        <v>3113</v>
      </c>
      <c r="C55" s="237" t="s">
        <v>341</v>
      </c>
      <c r="D55" s="99">
        <f>11824-11824</f>
        <v>0</v>
      </c>
      <c r="E55" s="65">
        <f>12011.6-11824</f>
        <v>187.60000000000036</v>
      </c>
      <c r="F55" s="66">
        <f>159.4-0.1</f>
        <v>159.3</v>
      </c>
      <c r="G55" s="142">
        <f t="shared" si="1"/>
        <v>84.91471215351797</v>
      </c>
    </row>
    <row r="56" spans="1:7" s="189" customFormat="1" ht="15.75">
      <c r="A56" s="144"/>
      <c r="B56" s="217">
        <v>3231</v>
      </c>
      <c r="C56" s="145" t="s">
        <v>342</v>
      </c>
      <c r="D56" s="142">
        <v>0</v>
      </c>
      <c r="E56" s="143">
        <v>18.2</v>
      </c>
      <c r="F56" s="141">
        <v>18.2</v>
      </c>
      <c r="G56" s="142">
        <f t="shared" si="1"/>
        <v>100</v>
      </c>
    </row>
    <row r="57" spans="1:7" s="189" customFormat="1" ht="15.75">
      <c r="A57" s="144"/>
      <c r="B57" s="217">
        <v>3313</v>
      </c>
      <c r="C57" s="145" t="s">
        <v>343</v>
      </c>
      <c r="D57" s="142">
        <f>400-400</f>
        <v>0</v>
      </c>
      <c r="E57" s="143">
        <f>404.9-400</f>
        <v>4.899999999999977</v>
      </c>
      <c r="F57" s="141">
        <v>0</v>
      </c>
      <c r="G57" s="142">
        <f t="shared" si="1"/>
        <v>0</v>
      </c>
    </row>
    <row r="58" spans="1:7" s="184" customFormat="1" ht="15" hidden="1">
      <c r="A58" s="144"/>
      <c r="B58" s="217">
        <v>3322</v>
      </c>
      <c r="C58" s="237" t="s">
        <v>344</v>
      </c>
      <c r="D58" s="99"/>
      <c r="E58" s="65"/>
      <c r="F58" s="66"/>
      <c r="G58" s="142" t="e">
        <f t="shared" si="1"/>
        <v>#DIV/0!</v>
      </c>
    </row>
    <row r="59" spans="1:7" s="184" customFormat="1" ht="15" hidden="1">
      <c r="A59" s="144"/>
      <c r="B59" s="217">
        <v>3326</v>
      </c>
      <c r="C59" s="237" t="s">
        <v>345</v>
      </c>
      <c r="D59" s="99"/>
      <c r="E59" s="65"/>
      <c r="F59" s="66"/>
      <c r="G59" s="142" t="e">
        <f t="shared" si="1"/>
        <v>#DIV/0!</v>
      </c>
    </row>
    <row r="60" spans="1:7" s="189" customFormat="1" ht="15.75">
      <c r="A60" s="144"/>
      <c r="B60" s="217">
        <v>3392</v>
      </c>
      <c r="C60" s="145" t="s">
        <v>346</v>
      </c>
      <c r="D60" s="142">
        <v>0</v>
      </c>
      <c r="E60" s="143">
        <v>48</v>
      </c>
      <c r="F60" s="141">
        <v>0</v>
      </c>
      <c r="G60" s="142">
        <f t="shared" si="1"/>
        <v>0</v>
      </c>
    </row>
    <row r="61" spans="1:7" s="184" customFormat="1" ht="15">
      <c r="A61" s="144"/>
      <c r="B61" s="217">
        <v>3412</v>
      </c>
      <c r="C61" s="237" t="s">
        <v>347</v>
      </c>
      <c r="D61" s="99">
        <v>0</v>
      </c>
      <c r="E61" s="65">
        <v>127.8</v>
      </c>
      <c r="F61" s="66">
        <v>127.8</v>
      </c>
      <c r="G61" s="142">
        <f t="shared" si="1"/>
        <v>100</v>
      </c>
    </row>
    <row r="62" spans="1:7" s="184" customFormat="1" ht="15">
      <c r="A62" s="144"/>
      <c r="B62" s="217">
        <v>3421</v>
      </c>
      <c r="C62" s="237" t="s">
        <v>348</v>
      </c>
      <c r="D62" s="99">
        <v>24</v>
      </c>
      <c r="E62" s="65">
        <v>99.2</v>
      </c>
      <c r="F62" s="66">
        <v>0</v>
      </c>
      <c r="G62" s="142">
        <f t="shared" si="1"/>
        <v>0</v>
      </c>
    </row>
    <row r="63" spans="1:7" s="184" customFormat="1" ht="15" hidden="1">
      <c r="A63" s="144"/>
      <c r="B63" s="217">
        <v>3612</v>
      </c>
      <c r="C63" s="237" t="s">
        <v>349</v>
      </c>
      <c r="D63" s="99"/>
      <c r="E63" s="65"/>
      <c r="F63" s="66"/>
      <c r="G63" s="142" t="e">
        <f t="shared" si="1"/>
        <v>#DIV/0!</v>
      </c>
    </row>
    <row r="64" spans="1:7" s="184" customFormat="1" ht="15" hidden="1">
      <c r="A64" s="144"/>
      <c r="B64" s="217">
        <v>3613</v>
      </c>
      <c r="C64" s="237" t="s">
        <v>350</v>
      </c>
      <c r="D64" s="99"/>
      <c r="E64" s="65"/>
      <c r="F64" s="66"/>
      <c r="G64" s="142" t="e">
        <f t="shared" si="1"/>
        <v>#DIV/0!</v>
      </c>
    </row>
    <row r="65" spans="1:7" s="184" customFormat="1" ht="15">
      <c r="A65" s="144"/>
      <c r="B65" s="217">
        <v>3631</v>
      </c>
      <c r="C65" s="237" t="s">
        <v>351</v>
      </c>
      <c r="D65" s="99">
        <v>7700</v>
      </c>
      <c r="E65" s="65">
        <v>7900</v>
      </c>
      <c r="F65" s="66">
        <v>1141.3</v>
      </c>
      <c r="G65" s="142">
        <f t="shared" si="1"/>
        <v>14.446835443037976</v>
      </c>
    </row>
    <row r="66" spans="1:7" s="189" customFormat="1" ht="15.75">
      <c r="A66" s="144"/>
      <c r="B66" s="217">
        <v>3632</v>
      </c>
      <c r="C66" s="145" t="s">
        <v>352</v>
      </c>
      <c r="D66" s="142">
        <v>600</v>
      </c>
      <c r="E66" s="143">
        <v>600</v>
      </c>
      <c r="F66" s="141">
        <v>0</v>
      </c>
      <c r="G66" s="142">
        <f t="shared" si="1"/>
        <v>0</v>
      </c>
    </row>
    <row r="67" spans="1:7" s="184" customFormat="1" ht="15">
      <c r="A67" s="144"/>
      <c r="B67" s="217">
        <v>3635</v>
      </c>
      <c r="C67" s="237" t="s">
        <v>353</v>
      </c>
      <c r="D67" s="99">
        <f>3375-1405</f>
        <v>1970</v>
      </c>
      <c r="E67" s="65">
        <f>3375-1405</f>
        <v>1970</v>
      </c>
      <c r="F67" s="66">
        <v>0</v>
      </c>
      <c r="G67" s="142">
        <f t="shared" si="1"/>
        <v>0</v>
      </c>
    </row>
    <row r="68" spans="1:7" s="189" customFormat="1" ht="15.75">
      <c r="A68" s="144"/>
      <c r="B68" s="217">
        <v>3639</v>
      </c>
      <c r="C68" s="145" t="s">
        <v>354</v>
      </c>
      <c r="D68" s="142">
        <v>216</v>
      </c>
      <c r="E68" s="143">
        <v>216</v>
      </c>
      <c r="F68" s="141">
        <v>0</v>
      </c>
      <c r="G68" s="142">
        <f t="shared" si="1"/>
        <v>0</v>
      </c>
    </row>
    <row r="69" spans="1:7" s="184" customFormat="1" ht="15">
      <c r="A69" s="144"/>
      <c r="B69" s="217">
        <v>3699</v>
      </c>
      <c r="C69" s="237" t="s">
        <v>355</v>
      </c>
      <c r="D69" s="112">
        <v>50</v>
      </c>
      <c r="E69" s="61">
        <v>50</v>
      </c>
      <c r="F69" s="62">
        <v>0</v>
      </c>
      <c r="G69" s="142">
        <f t="shared" si="1"/>
        <v>0</v>
      </c>
    </row>
    <row r="70" spans="1:7" s="184" customFormat="1" ht="15">
      <c r="A70" s="144"/>
      <c r="B70" s="217">
        <v>3722</v>
      </c>
      <c r="C70" s="237" t="s">
        <v>356</v>
      </c>
      <c r="D70" s="99">
        <v>21050</v>
      </c>
      <c r="E70" s="65">
        <v>21050</v>
      </c>
      <c r="F70" s="66">
        <v>3327.2</v>
      </c>
      <c r="G70" s="142">
        <f t="shared" si="1"/>
        <v>15.806175771971494</v>
      </c>
    </row>
    <row r="71" spans="1:7" s="189" customFormat="1" ht="15.75">
      <c r="A71" s="144"/>
      <c r="B71" s="217">
        <v>3726</v>
      </c>
      <c r="C71" s="145" t="s">
        <v>357</v>
      </c>
      <c r="D71" s="142">
        <v>0</v>
      </c>
      <c r="E71" s="143">
        <v>19</v>
      </c>
      <c r="F71" s="141">
        <v>0</v>
      </c>
      <c r="G71" s="142">
        <f t="shared" si="1"/>
        <v>0</v>
      </c>
    </row>
    <row r="72" spans="1:7" s="189" customFormat="1" ht="15.75">
      <c r="A72" s="144"/>
      <c r="B72" s="217">
        <v>3733</v>
      </c>
      <c r="C72" s="145" t="s">
        <v>358</v>
      </c>
      <c r="D72" s="142">
        <v>0</v>
      </c>
      <c r="E72" s="143">
        <v>30.8</v>
      </c>
      <c r="F72" s="141">
        <v>30.8</v>
      </c>
      <c r="G72" s="142">
        <f t="shared" si="1"/>
        <v>100</v>
      </c>
    </row>
    <row r="73" spans="1:7" s="189" customFormat="1" ht="15.75">
      <c r="A73" s="144"/>
      <c r="B73" s="217">
        <v>3745</v>
      </c>
      <c r="C73" s="145" t="s">
        <v>359</v>
      </c>
      <c r="D73" s="238">
        <v>19109</v>
      </c>
      <c r="E73" s="143">
        <v>20124.1</v>
      </c>
      <c r="F73" s="141">
        <v>1713</v>
      </c>
      <c r="G73" s="142">
        <f t="shared" si="1"/>
        <v>8.512181911240752</v>
      </c>
    </row>
    <row r="74" spans="1:7" s="189" customFormat="1" ht="15.75" hidden="1">
      <c r="A74" s="144"/>
      <c r="B74" s="217">
        <v>4349</v>
      </c>
      <c r="C74" s="145" t="s">
        <v>360</v>
      </c>
      <c r="D74" s="112"/>
      <c r="E74" s="61"/>
      <c r="F74" s="62"/>
      <c r="G74" s="142" t="e">
        <f t="shared" si="1"/>
        <v>#DIV/0!</v>
      </c>
    </row>
    <row r="75" spans="1:7" s="189" customFormat="1" ht="15.75">
      <c r="A75" s="87"/>
      <c r="B75" s="217">
        <v>4357</v>
      </c>
      <c r="C75" s="237" t="s">
        <v>361</v>
      </c>
      <c r="D75" s="112">
        <f>500-500</f>
        <v>0</v>
      </c>
      <c r="E75" s="61">
        <f>533.2-500</f>
        <v>33.200000000000045</v>
      </c>
      <c r="F75" s="62">
        <f>38.6-38.6</f>
        <v>0</v>
      </c>
      <c r="G75" s="142">
        <f t="shared" si="1"/>
        <v>0</v>
      </c>
    </row>
    <row r="76" spans="1:7" s="184" customFormat="1" ht="15" hidden="1">
      <c r="A76" s="87"/>
      <c r="B76" s="217">
        <v>5212</v>
      </c>
      <c r="C76" s="237" t="s">
        <v>362</v>
      </c>
      <c r="D76" s="112"/>
      <c r="E76" s="61"/>
      <c r="F76" s="62"/>
      <c r="G76" s="142" t="e">
        <f t="shared" si="1"/>
        <v>#DIV/0!</v>
      </c>
    </row>
    <row r="77" spans="1:7" s="184" customFormat="1" ht="15" hidden="1">
      <c r="A77" s="87"/>
      <c r="B77" s="217">
        <v>6223</v>
      </c>
      <c r="C77" s="237" t="s">
        <v>363</v>
      </c>
      <c r="D77" s="112"/>
      <c r="E77" s="61"/>
      <c r="F77" s="62"/>
      <c r="G77" s="142" t="e">
        <f t="shared" si="1"/>
        <v>#DIV/0!</v>
      </c>
    </row>
    <row r="78" spans="1:7" s="184" customFormat="1" ht="15">
      <c r="A78" s="87"/>
      <c r="B78" s="217">
        <v>6171</v>
      </c>
      <c r="C78" s="237" t="s">
        <v>364</v>
      </c>
      <c r="D78" s="112">
        <f>2700-2700</f>
        <v>0</v>
      </c>
      <c r="E78" s="61">
        <f>2756.2-2700</f>
        <v>56.19999999999982</v>
      </c>
      <c r="F78" s="62">
        <v>0</v>
      </c>
      <c r="G78" s="142">
        <f t="shared" si="1"/>
        <v>0</v>
      </c>
    </row>
    <row r="79" spans="1:7" s="184" customFormat="1" ht="15">
      <c r="A79" s="87">
        <v>6409</v>
      </c>
      <c r="B79" s="217">
        <v>6409</v>
      </c>
      <c r="C79" s="237" t="s">
        <v>365</v>
      </c>
      <c r="D79" s="112">
        <v>2400</v>
      </c>
      <c r="E79" s="61">
        <v>1527.6</v>
      </c>
      <c r="F79" s="62">
        <v>0</v>
      </c>
      <c r="G79" s="142">
        <f t="shared" si="1"/>
        <v>0</v>
      </c>
    </row>
    <row r="80" spans="1:7" s="189" customFormat="1" ht="15.75">
      <c r="A80" s="212"/>
      <c r="B80" s="216"/>
      <c r="C80" s="239" t="s">
        <v>366</v>
      </c>
      <c r="D80" s="240">
        <f>SUM(D47:D79)</f>
        <v>72126</v>
      </c>
      <c r="E80" s="241">
        <f>SUM(E47:E79)</f>
        <v>76688.79999999999</v>
      </c>
      <c r="F80" s="242">
        <f>SUM(F47:F79)</f>
        <v>8468.3</v>
      </c>
      <c r="G80" s="142">
        <f t="shared" si="1"/>
        <v>11.04242079677867</v>
      </c>
    </row>
    <row r="81" spans="1:7" s="189" customFormat="1" ht="14.25" customHeight="1">
      <c r="A81" s="144"/>
      <c r="B81" s="217"/>
      <c r="C81" s="145"/>
      <c r="D81" s="243"/>
      <c r="E81" s="244"/>
      <c r="F81" s="245"/>
      <c r="G81" s="142"/>
    </row>
    <row r="82" spans="1:7" s="189" customFormat="1" ht="15.75">
      <c r="A82" s="144">
        <v>1028000000</v>
      </c>
      <c r="B82" s="217">
        <v>2212</v>
      </c>
      <c r="C82" s="246" t="s">
        <v>367</v>
      </c>
      <c r="D82" s="142">
        <v>6500</v>
      </c>
      <c r="E82" s="143">
        <v>6500</v>
      </c>
      <c r="F82" s="141">
        <v>0</v>
      </c>
      <c r="G82" s="142">
        <f t="shared" si="1"/>
        <v>0</v>
      </c>
    </row>
    <row r="83" spans="1:7" s="189" customFormat="1" ht="15.75">
      <c r="A83" s="144">
        <v>1042000000</v>
      </c>
      <c r="B83" s="217">
        <v>2212</v>
      </c>
      <c r="C83" s="145" t="s">
        <v>368</v>
      </c>
      <c r="D83" s="142">
        <v>5767</v>
      </c>
      <c r="E83" s="143">
        <v>5767</v>
      </c>
      <c r="F83" s="141">
        <v>0</v>
      </c>
      <c r="G83" s="142">
        <f t="shared" si="1"/>
        <v>0</v>
      </c>
    </row>
    <row r="84" spans="1:7" s="189" customFormat="1" ht="15.75" hidden="1">
      <c r="A84" s="144"/>
      <c r="B84" s="217"/>
      <c r="C84" s="246"/>
      <c r="D84" s="142"/>
      <c r="E84" s="143"/>
      <c r="F84" s="141"/>
      <c r="G84" s="142" t="e">
        <f t="shared" si="1"/>
        <v>#DIV/0!</v>
      </c>
    </row>
    <row r="85" spans="1:7" s="189" customFormat="1" ht="15.75" hidden="1">
      <c r="A85" s="144"/>
      <c r="B85" s="217"/>
      <c r="C85" s="145"/>
      <c r="D85" s="142"/>
      <c r="E85" s="143"/>
      <c r="F85" s="141"/>
      <c r="G85" s="142" t="e">
        <f t="shared" si="1"/>
        <v>#DIV/0!</v>
      </c>
    </row>
    <row r="86" spans="1:7" s="189" customFormat="1" ht="15.75" hidden="1">
      <c r="A86" s="144"/>
      <c r="B86" s="217"/>
      <c r="C86" s="145"/>
      <c r="D86" s="142"/>
      <c r="E86" s="143"/>
      <c r="F86" s="141"/>
      <c r="G86" s="142" t="e">
        <f t="shared" si="1"/>
        <v>#DIV/0!</v>
      </c>
    </row>
    <row r="87" spans="1:7" s="189" customFormat="1" ht="15.75" hidden="1">
      <c r="A87" s="144"/>
      <c r="B87" s="217"/>
      <c r="C87" s="145"/>
      <c r="D87" s="142"/>
      <c r="E87" s="143"/>
      <c r="F87" s="141"/>
      <c r="G87" s="142" t="e">
        <f t="shared" si="1"/>
        <v>#DIV/0!</v>
      </c>
    </row>
    <row r="88" spans="1:7" s="189" customFormat="1" ht="15.75" hidden="1">
      <c r="A88" s="144"/>
      <c r="B88" s="217"/>
      <c r="C88" s="145"/>
      <c r="D88" s="142"/>
      <c r="E88" s="143"/>
      <c r="F88" s="141"/>
      <c r="G88" s="142" t="e">
        <f t="shared" si="1"/>
        <v>#DIV/0!</v>
      </c>
    </row>
    <row r="89" spans="1:7" s="189" customFormat="1" ht="15.75" customHeight="1" hidden="1">
      <c r="A89" s="144"/>
      <c r="B89" s="217"/>
      <c r="C89" s="247"/>
      <c r="D89" s="142"/>
      <c r="E89" s="143"/>
      <c r="F89" s="141"/>
      <c r="G89" s="142" t="e">
        <f t="shared" si="1"/>
        <v>#DIV/0!</v>
      </c>
    </row>
    <row r="90" spans="1:7" s="189" customFormat="1" ht="15.75">
      <c r="A90" s="144">
        <v>1026000000</v>
      </c>
      <c r="B90" s="217">
        <v>2219</v>
      </c>
      <c r="C90" s="145" t="s">
        <v>369</v>
      </c>
      <c r="D90" s="142">
        <v>0</v>
      </c>
      <c r="E90" s="143">
        <v>523</v>
      </c>
      <c r="F90" s="141">
        <v>466.7</v>
      </c>
      <c r="G90" s="142">
        <f t="shared" si="1"/>
        <v>89.23518164435946</v>
      </c>
    </row>
    <row r="91" spans="1:7" s="189" customFormat="1" ht="15.75" customHeight="1">
      <c r="A91" s="144">
        <v>1033000000</v>
      </c>
      <c r="B91" s="217">
        <v>2219</v>
      </c>
      <c r="C91" s="247" t="s">
        <v>370</v>
      </c>
      <c r="D91" s="142">
        <v>0</v>
      </c>
      <c r="E91" s="143">
        <v>110</v>
      </c>
      <c r="F91" s="141">
        <v>15</v>
      </c>
      <c r="G91" s="142">
        <f t="shared" si="1"/>
        <v>13.636363636363635</v>
      </c>
    </row>
    <row r="92" spans="1:7" s="189" customFormat="1" ht="15.75" customHeight="1">
      <c r="A92" s="144">
        <v>1037000000</v>
      </c>
      <c r="B92" s="217">
        <v>2219</v>
      </c>
      <c r="C92" s="247" t="s">
        <v>371</v>
      </c>
      <c r="D92" s="142">
        <v>992</v>
      </c>
      <c r="E92" s="143">
        <v>1315</v>
      </c>
      <c r="F92" s="141">
        <v>160.8</v>
      </c>
      <c r="G92" s="142">
        <f t="shared" si="1"/>
        <v>12.228136882129279</v>
      </c>
    </row>
    <row r="93" spans="1:7" s="189" customFormat="1" ht="15.75" customHeight="1">
      <c r="A93" s="144">
        <v>1043000000</v>
      </c>
      <c r="B93" s="217">
        <v>2219</v>
      </c>
      <c r="C93" s="247" t="s">
        <v>372</v>
      </c>
      <c r="D93" s="142">
        <v>1036</v>
      </c>
      <c r="E93" s="143">
        <v>1036</v>
      </c>
      <c r="F93" s="141">
        <v>0</v>
      </c>
      <c r="G93" s="142">
        <f t="shared" si="1"/>
        <v>0</v>
      </c>
    </row>
    <row r="94" spans="1:7" s="189" customFormat="1" ht="15.75">
      <c r="A94" s="144">
        <v>1044000000</v>
      </c>
      <c r="B94" s="217">
        <v>2219</v>
      </c>
      <c r="C94" s="145" t="s">
        <v>373</v>
      </c>
      <c r="D94" s="142">
        <v>3000</v>
      </c>
      <c r="E94" s="143">
        <v>3000</v>
      </c>
      <c r="F94" s="141">
        <v>0</v>
      </c>
      <c r="G94" s="142">
        <f t="shared" si="1"/>
        <v>0</v>
      </c>
    </row>
    <row r="95" spans="1:7" s="189" customFormat="1" ht="15.75">
      <c r="A95" s="144">
        <v>1051000000</v>
      </c>
      <c r="B95" s="217">
        <v>2219</v>
      </c>
      <c r="C95" s="145" t="s">
        <v>374</v>
      </c>
      <c r="D95" s="142">
        <v>2000</v>
      </c>
      <c r="E95" s="143">
        <v>2000</v>
      </c>
      <c r="F95" s="141">
        <v>0</v>
      </c>
      <c r="G95" s="142">
        <f t="shared" si="1"/>
        <v>0</v>
      </c>
    </row>
    <row r="96" spans="1:7" s="189" customFormat="1" ht="15.75" customHeight="1">
      <c r="A96" s="144">
        <v>1052000000</v>
      </c>
      <c r="B96" s="217">
        <v>2219</v>
      </c>
      <c r="C96" s="247" t="s">
        <v>375</v>
      </c>
      <c r="D96" s="142">
        <v>811</v>
      </c>
      <c r="E96" s="143">
        <v>811</v>
      </c>
      <c r="F96" s="141">
        <v>0</v>
      </c>
      <c r="G96" s="142">
        <f t="shared" si="1"/>
        <v>0</v>
      </c>
    </row>
    <row r="97" spans="1:7" s="189" customFormat="1" ht="15.75">
      <c r="A97" s="144">
        <v>1045000000</v>
      </c>
      <c r="B97" s="217">
        <v>2219</v>
      </c>
      <c r="C97" s="145" t="s">
        <v>376</v>
      </c>
      <c r="D97" s="142">
        <v>2500</v>
      </c>
      <c r="E97" s="143">
        <v>2500</v>
      </c>
      <c r="F97" s="141">
        <v>0</v>
      </c>
      <c r="G97" s="142">
        <f t="shared" si="1"/>
        <v>0</v>
      </c>
    </row>
    <row r="98" spans="1:7" s="189" customFormat="1" ht="15.75">
      <c r="A98" s="63">
        <v>1003071007</v>
      </c>
      <c r="B98" s="248">
        <v>2221</v>
      </c>
      <c r="C98" s="98" t="s">
        <v>377</v>
      </c>
      <c r="D98" s="142">
        <v>41700</v>
      </c>
      <c r="E98" s="143">
        <v>41700</v>
      </c>
      <c r="F98" s="141">
        <v>0</v>
      </c>
      <c r="G98" s="142">
        <f t="shared" si="1"/>
        <v>0</v>
      </c>
    </row>
    <row r="99" spans="1:7" s="189" customFormat="1" ht="15.75">
      <c r="A99" s="144">
        <v>1039000000</v>
      </c>
      <c r="B99" s="217">
        <v>2221</v>
      </c>
      <c r="C99" s="145" t="s">
        <v>378</v>
      </c>
      <c r="D99" s="142">
        <v>23650</v>
      </c>
      <c r="E99" s="143">
        <v>23501.8</v>
      </c>
      <c r="F99" s="141">
        <v>0</v>
      </c>
      <c r="G99" s="142">
        <f t="shared" si="1"/>
        <v>0</v>
      </c>
    </row>
    <row r="100" spans="1:7" s="189" customFormat="1" ht="15.75">
      <c r="A100" s="144">
        <v>1036000000</v>
      </c>
      <c r="B100" s="217">
        <v>2331</v>
      </c>
      <c r="C100" s="145" t="s">
        <v>379</v>
      </c>
      <c r="D100" s="142">
        <v>727</v>
      </c>
      <c r="E100" s="143">
        <v>727</v>
      </c>
      <c r="F100" s="141">
        <v>36.3</v>
      </c>
      <c r="G100" s="142">
        <f t="shared" si="1"/>
        <v>4.993122420907841</v>
      </c>
    </row>
    <row r="101" spans="1:7" s="189" customFormat="1" ht="15.75">
      <c r="A101" s="144">
        <v>1046000000</v>
      </c>
      <c r="B101" s="217">
        <v>3111</v>
      </c>
      <c r="C101" s="145" t="s">
        <v>380</v>
      </c>
      <c r="D101" s="142">
        <v>1831</v>
      </c>
      <c r="E101" s="143">
        <v>1831</v>
      </c>
      <c r="F101" s="141">
        <v>0.1</v>
      </c>
      <c r="G101" s="142">
        <f t="shared" si="1"/>
        <v>0.0054614964500273085</v>
      </c>
    </row>
    <row r="102" spans="1:7" s="189" customFormat="1" ht="15.75">
      <c r="A102" s="144">
        <v>1047000000</v>
      </c>
      <c r="B102" s="217">
        <v>3111</v>
      </c>
      <c r="C102" s="145" t="s">
        <v>381</v>
      </c>
      <c r="D102" s="142">
        <v>8490</v>
      </c>
      <c r="E102" s="143">
        <v>8490</v>
      </c>
      <c r="F102" s="141">
        <v>0.1</v>
      </c>
      <c r="G102" s="142">
        <f t="shared" si="1"/>
        <v>0.0011778563015312133</v>
      </c>
    </row>
    <row r="103" spans="1:7" s="189" customFormat="1" ht="15.75">
      <c r="A103" s="144">
        <v>1048000000</v>
      </c>
      <c r="B103" s="217">
        <v>3113</v>
      </c>
      <c r="C103" s="145" t="s">
        <v>382</v>
      </c>
      <c r="D103" s="142">
        <v>11824</v>
      </c>
      <c r="E103" s="143">
        <v>11824</v>
      </c>
      <c r="F103" s="141">
        <v>0.1</v>
      </c>
      <c r="G103" s="142">
        <f t="shared" si="1"/>
        <v>0.0008457374830852505</v>
      </c>
    </row>
    <row r="104" spans="1:7" s="189" customFormat="1" ht="15.75">
      <c r="A104" s="63">
        <v>1017000000</v>
      </c>
      <c r="B104" s="248">
        <v>3313</v>
      </c>
      <c r="C104" s="98" t="s">
        <v>462</v>
      </c>
      <c r="D104" s="142">
        <v>400</v>
      </c>
      <c r="E104" s="143">
        <v>400</v>
      </c>
      <c r="F104" s="141">
        <v>0</v>
      </c>
      <c r="G104" s="142">
        <f t="shared" si="1"/>
        <v>0</v>
      </c>
    </row>
    <row r="105" spans="1:7" s="189" customFormat="1" ht="15.75">
      <c r="A105" s="144">
        <v>1016092001</v>
      </c>
      <c r="B105" s="217">
        <v>3635</v>
      </c>
      <c r="C105" s="145" t="s">
        <v>383</v>
      </c>
      <c r="D105" s="142">
        <v>1405</v>
      </c>
      <c r="E105" s="143">
        <v>1405</v>
      </c>
      <c r="F105" s="141">
        <v>0</v>
      </c>
      <c r="G105" s="142">
        <f t="shared" si="1"/>
        <v>0</v>
      </c>
    </row>
    <row r="106" spans="1:7" s="189" customFormat="1" ht="15.75">
      <c r="A106" s="144">
        <v>1040000000</v>
      </c>
      <c r="B106" s="217">
        <v>4349</v>
      </c>
      <c r="C106" s="145" t="s">
        <v>384</v>
      </c>
      <c r="D106" s="142">
        <v>0</v>
      </c>
      <c r="E106" s="143">
        <v>0</v>
      </c>
      <c r="F106" s="141">
        <v>116.9</v>
      </c>
      <c r="G106" s="142" t="e">
        <f t="shared" si="1"/>
        <v>#DIV/0!</v>
      </c>
    </row>
    <row r="107" spans="1:7" s="189" customFormat="1" ht="15.75">
      <c r="A107" s="144">
        <v>1041000000</v>
      </c>
      <c r="B107" s="217">
        <v>4349</v>
      </c>
      <c r="C107" s="145" t="s">
        <v>385</v>
      </c>
      <c r="D107" s="142">
        <v>0</v>
      </c>
      <c r="E107" s="143">
        <v>367.5</v>
      </c>
      <c r="F107" s="141">
        <v>0</v>
      </c>
      <c r="G107" s="142">
        <f t="shared" si="1"/>
        <v>0</v>
      </c>
    </row>
    <row r="108" spans="1:7" s="189" customFormat="1" ht="15.75">
      <c r="A108" s="144">
        <v>1001081012</v>
      </c>
      <c r="B108" s="217">
        <v>4357</v>
      </c>
      <c r="C108" s="145" t="s">
        <v>461</v>
      </c>
      <c r="D108" s="142">
        <v>500</v>
      </c>
      <c r="E108" s="143">
        <v>500</v>
      </c>
      <c r="F108" s="141">
        <v>38.6</v>
      </c>
      <c r="G108" s="142">
        <f t="shared" si="1"/>
        <v>7.720000000000001</v>
      </c>
    </row>
    <row r="109" spans="1:7" s="189" customFormat="1" ht="15.75">
      <c r="A109" s="144">
        <v>1008010025</v>
      </c>
      <c r="B109" s="217">
        <v>4374</v>
      </c>
      <c r="C109" s="145" t="s">
        <v>386</v>
      </c>
      <c r="D109" s="142">
        <v>500</v>
      </c>
      <c r="E109" s="143">
        <v>500</v>
      </c>
      <c r="F109" s="141">
        <v>0</v>
      </c>
      <c r="G109" s="142">
        <f t="shared" si="1"/>
        <v>0</v>
      </c>
    </row>
    <row r="110" spans="1:7" s="189" customFormat="1" ht="15.75">
      <c r="A110" s="144">
        <v>1050000000</v>
      </c>
      <c r="B110" s="217">
        <v>6171</v>
      </c>
      <c r="C110" s="145" t="s">
        <v>387</v>
      </c>
      <c r="D110" s="142">
        <v>2700</v>
      </c>
      <c r="E110" s="143">
        <v>2700</v>
      </c>
      <c r="F110" s="141">
        <v>0</v>
      </c>
      <c r="G110" s="142">
        <f t="shared" si="1"/>
        <v>0</v>
      </c>
    </row>
    <row r="111" spans="1:7" s="189" customFormat="1" ht="15.75">
      <c r="A111" s="144"/>
      <c r="B111" s="217"/>
      <c r="C111" s="145"/>
      <c r="D111" s="142"/>
      <c r="E111" s="143"/>
      <c r="F111" s="141"/>
      <c r="G111" s="142"/>
    </row>
    <row r="112" spans="1:7" s="195" customFormat="1" ht="16.5" customHeight="1">
      <c r="A112" s="108"/>
      <c r="B112" s="249"/>
      <c r="C112" s="107" t="s">
        <v>388</v>
      </c>
      <c r="D112" s="250">
        <f>SUM(D82:D111)</f>
        <v>116333</v>
      </c>
      <c r="E112" s="251">
        <f>SUM(E82:E111)</f>
        <v>117508.3</v>
      </c>
      <c r="F112" s="252">
        <f>SUM(F82:F111)</f>
        <v>834.6</v>
      </c>
      <c r="G112" s="142">
        <f>(F112/E112)*100</f>
        <v>0.710247701651713</v>
      </c>
    </row>
    <row r="113" spans="1:7" s="195" customFormat="1" ht="16.5" customHeight="1" hidden="1">
      <c r="A113" s="108"/>
      <c r="B113" s="249"/>
      <c r="C113" s="107" t="s">
        <v>389</v>
      </c>
      <c r="D113" s="250" t="e">
        <f>SUM(#REF!+#REF!+#REF!+#REF!)</f>
        <v>#REF!</v>
      </c>
      <c r="E113" s="251" t="e">
        <f>SUM(#REF!+92+#REF!+#REF!)</f>
        <v>#REF!</v>
      </c>
      <c r="F113" s="252" t="e">
        <f>SUM(#REF!+#REF!+#REF!+#REF!)</f>
        <v>#REF!</v>
      </c>
      <c r="G113" s="142" t="e">
        <f>(#REF!/E113)*100</f>
        <v>#REF!</v>
      </c>
    </row>
    <row r="114" spans="1:7" s="189" customFormat="1" ht="15.75" customHeight="1" thickBot="1">
      <c r="A114" s="144"/>
      <c r="B114" s="217"/>
      <c r="C114" s="145"/>
      <c r="D114" s="142"/>
      <c r="E114" s="143"/>
      <c r="F114" s="141"/>
      <c r="G114" s="142"/>
    </row>
    <row r="115" spans="1:7" s="189" customFormat="1" ht="12.75" customHeight="1" hidden="1" thickBot="1">
      <c r="A115" s="253"/>
      <c r="B115" s="254"/>
      <c r="C115" s="255"/>
      <c r="D115" s="256"/>
      <c r="E115" s="257"/>
      <c r="F115" s="258"/>
      <c r="G115" s="256"/>
    </row>
    <row r="116" spans="1:7" s="184" customFormat="1" ht="18.75" customHeight="1" thickBot="1" thickTop="1">
      <c r="A116" s="259"/>
      <c r="B116" s="228"/>
      <c r="C116" s="260" t="s">
        <v>390</v>
      </c>
      <c r="D116" s="230">
        <f>SUM(D80,D112)</f>
        <v>188459</v>
      </c>
      <c r="E116" s="231">
        <f>SUM(E80,E112)</f>
        <v>194197.09999999998</v>
      </c>
      <c r="F116" s="232">
        <f>SUM(F80,F112)</f>
        <v>9302.9</v>
      </c>
      <c r="G116" s="230">
        <f>(F116/E116)*100</f>
        <v>4.790442287758159</v>
      </c>
    </row>
    <row r="117" spans="1:7" s="189" customFormat="1" ht="16.5" customHeight="1">
      <c r="A117" s="233"/>
      <c r="B117" s="261"/>
      <c r="C117" s="233"/>
      <c r="D117" s="235"/>
      <c r="E117" s="262"/>
      <c r="F117" s="193"/>
      <c r="G117" s="193"/>
    </row>
    <row r="118" spans="1:7" s="184" customFormat="1" ht="12.75" customHeight="1" hidden="1">
      <c r="A118" s="183"/>
      <c r="B118" s="186"/>
      <c r="C118" s="233"/>
      <c r="D118" s="235"/>
      <c r="E118" s="235"/>
      <c r="F118" s="235"/>
      <c r="G118" s="235"/>
    </row>
    <row r="119" spans="1:7" s="184" customFormat="1" ht="12.75" customHeight="1" hidden="1">
      <c r="A119" s="183"/>
      <c r="B119" s="186"/>
      <c r="C119" s="233"/>
      <c r="D119" s="235"/>
      <c r="E119" s="235"/>
      <c r="F119" s="235"/>
      <c r="G119" s="235"/>
    </row>
    <row r="120" spans="1:7" s="184" customFormat="1" ht="12.75" customHeight="1" hidden="1">
      <c r="A120" s="183"/>
      <c r="B120" s="186"/>
      <c r="C120" s="233"/>
      <c r="D120" s="235"/>
      <c r="E120" s="235"/>
      <c r="F120" s="235"/>
      <c r="G120" s="235"/>
    </row>
    <row r="121" spans="1:7" s="184" customFormat="1" ht="12.75" customHeight="1" hidden="1">
      <c r="A121" s="183"/>
      <c r="B121" s="186"/>
      <c r="C121" s="233"/>
      <c r="D121" s="235"/>
      <c r="E121" s="235"/>
      <c r="F121" s="235"/>
      <c r="G121" s="235"/>
    </row>
    <row r="122" spans="1:7" s="184" customFormat="1" ht="12.75" customHeight="1" hidden="1">
      <c r="A122" s="183"/>
      <c r="B122" s="186"/>
      <c r="C122" s="233"/>
      <c r="D122" s="235"/>
      <c r="E122" s="235"/>
      <c r="F122" s="235"/>
      <c r="G122" s="235"/>
    </row>
    <row r="123" spans="1:7" s="184" customFormat="1" ht="12.75" customHeight="1">
      <c r="A123" s="183"/>
      <c r="B123" s="186"/>
      <c r="C123" s="233"/>
      <c r="D123" s="235"/>
      <c r="E123" s="235"/>
      <c r="F123" s="235"/>
      <c r="G123" s="235"/>
    </row>
    <row r="124" spans="1:7" s="184" customFormat="1" ht="15.75" customHeight="1" thickBot="1">
      <c r="A124" s="183"/>
      <c r="B124" s="186"/>
      <c r="C124" s="233"/>
      <c r="D124" s="235"/>
      <c r="E124" s="200"/>
      <c r="F124" s="200"/>
      <c r="G124" s="200"/>
    </row>
    <row r="125" spans="1:7" s="184" customFormat="1" ht="15.75">
      <c r="A125" s="204" t="s">
        <v>26</v>
      </c>
      <c r="B125" s="205" t="s">
        <v>27</v>
      </c>
      <c r="C125" s="204" t="s">
        <v>29</v>
      </c>
      <c r="D125" s="204" t="s">
        <v>30</v>
      </c>
      <c r="E125" s="204" t="s">
        <v>30</v>
      </c>
      <c r="F125" s="53" t="s">
        <v>8</v>
      </c>
      <c r="G125" s="204" t="s">
        <v>304</v>
      </c>
    </row>
    <row r="126" spans="1:7" s="184" customFormat="1" ht="15.75" customHeight="1" thickBot="1">
      <c r="A126" s="206"/>
      <c r="B126" s="207"/>
      <c r="C126" s="208"/>
      <c r="D126" s="209" t="s">
        <v>32</v>
      </c>
      <c r="E126" s="209" t="s">
        <v>33</v>
      </c>
      <c r="F126" s="57" t="s">
        <v>34</v>
      </c>
      <c r="G126" s="209" t="s">
        <v>305</v>
      </c>
    </row>
    <row r="127" spans="1:7" s="184" customFormat="1" ht="16.5" customHeight="1" thickTop="1">
      <c r="A127" s="210">
        <v>30</v>
      </c>
      <c r="B127" s="210"/>
      <c r="C127" s="108" t="s">
        <v>122</v>
      </c>
      <c r="D127" s="116"/>
      <c r="E127" s="114"/>
      <c r="F127" s="115"/>
      <c r="G127" s="116"/>
    </row>
    <row r="128" spans="1:7" s="184" customFormat="1" ht="16.5" customHeight="1">
      <c r="A128" s="263">
        <v>31</v>
      </c>
      <c r="B128" s="263"/>
      <c r="C128" s="108"/>
      <c r="D128" s="142"/>
      <c r="E128" s="143"/>
      <c r="F128" s="141"/>
      <c r="G128" s="142"/>
    </row>
    <row r="129" spans="1:7" s="184" customFormat="1" ht="15">
      <c r="A129" s="144"/>
      <c r="B129" s="264">
        <v>3341</v>
      </c>
      <c r="C129" s="183" t="s">
        <v>391</v>
      </c>
      <c r="D129" s="142">
        <v>30</v>
      </c>
      <c r="E129" s="143">
        <v>30</v>
      </c>
      <c r="F129" s="141">
        <v>0</v>
      </c>
      <c r="G129" s="142">
        <f aca="true" t="shared" si="2" ref="G129:G139">(F129/E129)*100</f>
        <v>0</v>
      </c>
    </row>
    <row r="130" spans="1:7" s="184" customFormat="1" ht="15.75" customHeight="1">
      <c r="A130" s="144"/>
      <c r="B130" s="264">
        <v>3349</v>
      </c>
      <c r="C130" s="145" t="s">
        <v>392</v>
      </c>
      <c r="D130" s="142">
        <v>735</v>
      </c>
      <c r="E130" s="143">
        <v>735</v>
      </c>
      <c r="F130" s="141">
        <v>70.7</v>
      </c>
      <c r="G130" s="142">
        <f t="shared" si="2"/>
        <v>9.61904761904762</v>
      </c>
    </row>
    <row r="131" spans="1:7" s="184" customFormat="1" ht="15.75" customHeight="1">
      <c r="A131" s="144"/>
      <c r="B131" s="264">
        <v>5212</v>
      </c>
      <c r="C131" s="144" t="s">
        <v>393</v>
      </c>
      <c r="D131" s="265">
        <v>20</v>
      </c>
      <c r="E131" s="266">
        <v>20</v>
      </c>
      <c r="F131" s="141">
        <v>0</v>
      </c>
      <c r="G131" s="142">
        <f t="shared" si="2"/>
        <v>0</v>
      </c>
    </row>
    <row r="132" spans="1:7" s="184" customFormat="1" ht="15.75" customHeight="1">
      <c r="A132" s="144"/>
      <c r="B132" s="264">
        <v>5279</v>
      </c>
      <c r="C132" s="144" t="s">
        <v>394</v>
      </c>
      <c r="D132" s="265">
        <v>50</v>
      </c>
      <c r="E132" s="266">
        <v>50</v>
      </c>
      <c r="F132" s="141">
        <v>0</v>
      </c>
      <c r="G132" s="142">
        <f t="shared" si="2"/>
        <v>0</v>
      </c>
    </row>
    <row r="133" spans="1:7" s="184" customFormat="1" ht="15">
      <c r="A133" s="144"/>
      <c r="B133" s="264">
        <v>5512</v>
      </c>
      <c r="C133" s="183" t="s">
        <v>395</v>
      </c>
      <c r="D133" s="142">
        <v>3838</v>
      </c>
      <c r="E133" s="143">
        <v>3838</v>
      </c>
      <c r="F133" s="141">
        <v>74.1</v>
      </c>
      <c r="G133" s="142">
        <f t="shared" si="2"/>
        <v>1.9306930693069306</v>
      </c>
    </row>
    <row r="134" spans="1:7" s="184" customFormat="1" ht="15.75" customHeight="1">
      <c r="A134" s="144"/>
      <c r="B134" s="264">
        <v>6112</v>
      </c>
      <c r="C134" s="145" t="s">
        <v>396</v>
      </c>
      <c r="D134" s="142">
        <v>4988.3</v>
      </c>
      <c r="E134" s="143">
        <v>4988.3</v>
      </c>
      <c r="F134" s="141">
        <v>760.2</v>
      </c>
      <c r="G134" s="142">
        <f t="shared" si="2"/>
        <v>15.239660806286711</v>
      </c>
    </row>
    <row r="135" spans="1:7" s="184" customFormat="1" ht="15.75" customHeight="1" hidden="1">
      <c r="A135" s="144"/>
      <c r="B135" s="264">
        <v>6114</v>
      </c>
      <c r="C135" s="145" t="s">
        <v>397</v>
      </c>
      <c r="D135" s="142">
        <v>0</v>
      </c>
      <c r="E135" s="143"/>
      <c r="F135" s="141"/>
      <c r="G135" s="142" t="e">
        <f t="shared" si="2"/>
        <v>#DIV/0!</v>
      </c>
    </row>
    <row r="136" spans="1:7" s="184" customFormat="1" ht="15.75" customHeight="1" hidden="1">
      <c r="A136" s="144"/>
      <c r="B136" s="264">
        <v>6115</v>
      </c>
      <c r="C136" s="145" t="s">
        <v>398</v>
      </c>
      <c r="D136" s="142">
        <v>0</v>
      </c>
      <c r="E136" s="143"/>
      <c r="F136" s="141"/>
      <c r="G136" s="142" t="e">
        <f t="shared" si="2"/>
        <v>#DIV/0!</v>
      </c>
    </row>
    <row r="137" spans="1:7" s="184" customFormat="1" ht="15.75" customHeight="1">
      <c r="A137" s="144"/>
      <c r="B137" s="264">
        <v>6118</v>
      </c>
      <c r="C137" s="145" t="s">
        <v>399</v>
      </c>
      <c r="D137" s="265">
        <v>0</v>
      </c>
      <c r="E137" s="266">
        <v>653</v>
      </c>
      <c r="F137" s="141">
        <v>242.9</v>
      </c>
      <c r="G137" s="142">
        <f t="shared" si="2"/>
        <v>37.19754977029097</v>
      </c>
    </row>
    <row r="138" spans="1:7" s="184" customFormat="1" ht="15.75" customHeight="1" hidden="1">
      <c r="A138" s="144"/>
      <c r="B138" s="264">
        <v>6149</v>
      </c>
      <c r="C138" s="145" t="s">
        <v>400</v>
      </c>
      <c r="D138" s="265">
        <v>0</v>
      </c>
      <c r="E138" s="266">
        <v>0</v>
      </c>
      <c r="F138" s="141"/>
      <c r="G138" s="142" t="e">
        <f t="shared" si="2"/>
        <v>#DIV/0!</v>
      </c>
    </row>
    <row r="139" spans="1:7" s="184" customFormat="1" ht="17.25" customHeight="1">
      <c r="A139" s="264" t="s">
        <v>401</v>
      </c>
      <c r="B139" s="264">
        <v>6171</v>
      </c>
      <c r="C139" s="145" t="s">
        <v>402</v>
      </c>
      <c r="D139" s="142">
        <f>100227+200</f>
        <v>100427</v>
      </c>
      <c r="E139" s="143">
        <f>100227+200</f>
        <v>100427</v>
      </c>
      <c r="F139" s="141">
        <f>13320.7+26.3</f>
        <v>13347</v>
      </c>
      <c r="G139" s="142">
        <f t="shared" si="2"/>
        <v>13.290250629810707</v>
      </c>
    </row>
    <row r="140" spans="1:7" s="184" customFormat="1" ht="15.75" customHeight="1" thickBot="1">
      <c r="A140" s="267"/>
      <c r="B140" s="268"/>
      <c r="C140" s="269"/>
      <c r="D140" s="265"/>
      <c r="E140" s="266"/>
      <c r="F140" s="270"/>
      <c r="G140" s="265"/>
    </row>
    <row r="141" spans="1:7" s="184" customFormat="1" ht="18.75" customHeight="1" thickBot="1" thickTop="1">
      <c r="A141" s="259"/>
      <c r="B141" s="271"/>
      <c r="C141" s="272" t="s">
        <v>403</v>
      </c>
      <c r="D141" s="230">
        <f>SUM(D129:D140)</f>
        <v>110088.3</v>
      </c>
      <c r="E141" s="231">
        <f>SUM(E129:E140)</f>
        <v>110741.3</v>
      </c>
      <c r="F141" s="232">
        <f>SUM(F129:F140)</f>
        <v>14494.9</v>
      </c>
      <c r="G141" s="230">
        <f>(F141/E141)*100</f>
        <v>13.088974032271608</v>
      </c>
    </row>
    <row r="142" spans="1:7" s="184" customFormat="1" ht="15.75" customHeight="1">
      <c r="A142" s="183"/>
      <c r="B142" s="186"/>
      <c r="C142" s="233"/>
      <c r="D142" s="235"/>
      <c r="E142" s="273"/>
      <c r="F142" s="235"/>
      <c r="G142" s="235"/>
    </row>
    <row r="143" spans="1:7" s="184" customFormat="1" ht="12.75" customHeight="1" hidden="1">
      <c r="A143" s="183"/>
      <c r="B143" s="186"/>
      <c r="C143" s="233"/>
      <c r="D143" s="235"/>
      <c r="E143" s="235"/>
      <c r="F143" s="235"/>
      <c r="G143" s="235"/>
    </row>
    <row r="144" spans="1:7" s="184" customFormat="1" ht="12.75" customHeight="1" hidden="1">
      <c r="A144" s="183"/>
      <c r="B144" s="186"/>
      <c r="C144" s="233"/>
      <c r="D144" s="235"/>
      <c r="E144" s="235"/>
      <c r="F144" s="235"/>
      <c r="G144" s="235"/>
    </row>
    <row r="145" spans="1:7" s="184" customFormat="1" ht="12.75" customHeight="1" hidden="1">
      <c r="A145" s="183"/>
      <c r="B145" s="186"/>
      <c r="C145" s="233"/>
      <c r="D145" s="235"/>
      <c r="E145" s="235"/>
      <c r="F145" s="235"/>
      <c r="G145" s="235"/>
    </row>
    <row r="146" spans="1:7" s="184" customFormat="1" ht="12.75" customHeight="1">
      <c r="A146" s="183"/>
      <c r="B146" s="186"/>
      <c r="C146" s="233"/>
      <c r="D146" s="235"/>
      <c r="E146" s="235"/>
      <c r="F146" s="235"/>
      <c r="G146" s="235"/>
    </row>
    <row r="147" spans="1:7" s="184" customFormat="1" ht="15.75" customHeight="1" thickBot="1">
      <c r="A147" s="183"/>
      <c r="B147" s="186"/>
      <c r="C147" s="233"/>
      <c r="D147" s="235"/>
      <c r="E147" s="235"/>
      <c r="F147" s="235"/>
      <c r="G147" s="235"/>
    </row>
    <row r="148" spans="1:7" s="184" customFormat="1" ht="15.75">
      <c r="A148" s="204" t="s">
        <v>26</v>
      </c>
      <c r="B148" s="205" t="s">
        <v>27</v>
      </c>
      <c r="C148" s="204" t="s">
        <v>29</v>
      </c>
      <c r="D148" s="204" t="s">
        <v>30</v>
      </c>
      <c r="E148" s="204" t="s">
        <v>30</v>
      </c>
      <c r="F148" s="53" t="s">
        <v>8</v>
      </c>
      <c r="G148" s="204" t="s">
        <v>304</v>
      </c>
    </row>
    <row r="149" spans="1:7" s="184" customFormat="1" ht="15.75" customHeight="1" thickBot="1">
      <c r="A149" s="206"/>
      <c r="B149" s="207"/>
      <c r="C149" s="208"/>
      <c r="D149" s="209" t="s">
        <v>32</v>
      </c>
      <c r="E149" s="209" t="s">
        <v>33</v>
      </c>
      <c r="F149" s="57" t="s">
        <v>34</v>
      </c>
      <c r="G149" s="209" t="s">
        <v>305</v>
      </c>
    </row>
    <row r="150" spans="1:7" s="184" customFormat="1" ht="16.5" thickTop="1">
      <c r="A150" s="210">
        <v>50</v>
      </c>
      <c r="B150" s="211"/>
      <c r="C150" s="212" t="s">
        <v>152</v>
      </c>
      <c r="D150" s="116"/>
      <c r="E150" s="114"/>
      <c r="F150" s="115"/>
      <c r="G150" s="116"/>
    </row>
    <row r="151" spans="1:7" s="184" customFormat="1" ht="14.25" customHeight="1">
      <c r="A151" s="210"/>
      <c r="B151" s="211"/>
      <c r="C151" s="212"/>
      <c r="D151" s="116"/>
      <c r="E151" s="114"/>
      <c r="F151" s="115"/>
      <c r="G151" s="116"/>
    </row>
    <row r="152" spans="1:7" s="184" customFormat="1" ht="15">
      <c r="A152" s="144"/>
      <c r="B152" s="217">
        <v>3541</v>
      </c>
      <c r="C152" s="144" t="s">
        <v>404</v>
      </c>
      <c r="D152" s="99">
        <v>400</v>
      </c>
      <c r="E152" s="65">
        <v>400</v>
      </c>
      <c r="F152" s="66">
        <v>100</v>
      </c>
      <c r="G152" s="142">
        <f aca="true" t="shared" si="3" ref="G152:G167">(F152/E152)*100</f>
        <v>25</v>
      </c>
    </row>
    <row r="153" spans="1:7" s="184" customFormat="1" ht="15">
      <c r="A153" s="144"/>
      <c r="B153" s="217">
        <v>3599</v>
      </c>
      <c r="C153" s="144" t="s">
        <v>405</v>
      </c>
      <c r="D153" s="99">
        <v>3</v>
      </c>
      <c r="E153" s="65">
        <v>3</v>
      </c>
      <c r="F153" s="66">
        <v>3</v>
      </c>
      <c r="G153" s="142">
        <f t="shared" si="3"/>
        <v>100</v>
      </c>
    </row>
    <row r="154" spans="1:7" s="184" customFormat="1" ht="15">
      <c r="A154" s="274"/>
      <c r="B154" s="217">
        <v>4329</v>
      </c>
      <c r="C154" s="144" t="s">
        <v>406</v>
      </c>
      <c r="D154" s="99">
        <v>40</v>
      </c>
      <c r="E154" s="65">
        <v>50</v>
      </c>
      <c r="F154" s="66">
        <v>10</v>
      </c>
      <c r="G154" s="142">
        <f t="shared" si="3"/>
        <v>20</v>
      </c>
    </row>
    <row r="155" spans="1:7" s="184" customFormat="1" ht="15">
      <c r="A155" s="144"/>
      <c r="B155" s="217">
        <v>4333</v>
      </c>
      <c r="C155" s="144" t="s">
        <v>407</v>
      </c>
      <c r="D155" s="99">
        <v>150</v>
      </c>
      <c r="E155" s="65">
        <v>150</v>
      </c>
      <c r="F155" s="66">
        <v>37.5</v>
      </c>
      <c r="G155" s="142">
        <f t="shared" si="3"/>
        <v>25</v>
      </c>
    </row>
    <row r="156" spans="1:7" s="184" customFormat="1" ht="15" customHeight="1" hidden="1">
      <c r="A156" s="144"/>
      <c r="B156" s="217">
        <v>4341</v>
      </c>
      <c r="C156" s="144" t="s">
        <v>408</v>
      </c>
      <c r="D156" s="99">
        <v>0</v>
      </c>
      <c r="E156" s="65">
        <v>0</v>
      </c>
      <c r="F156" s="66"/>
      <c r="G156" s="142" t="e">
        <f t="shared" si="3"/>
        <v>#DIV/0!</v>
      </c>
    </row>
    <row r="157" spans="1:7" s="184" customFormat="1" ht="15">
      <c r="A157" s="144"/>
      <c r="B157" s="217">
        <v>4342</v>
      </c>
      <c r="C157" s="144" t="s">
        <v>409</v>
      </c>
      <c r="D157" s="99">
        <v>20</v>
      </c>
      <c r="E157" s="65">
        <v>20</v>
      </c>
      <c r="F157" s="66">
        <v>0</v>
      </c>
      <c r="G157" s="142">
        <f t="shared" si="3"/>
        <v>0</v>
      </c>
    </row>
    <row r="158" spans="1:7" s="184" customFormat="1" ht="15">
      <c r="A158" s="144"/>
      <c r="B158" s="217">
        <v>4343</v>
      </c>
      <c r="C158" s="144" t="s">
        <v>410</v>
      </c>
      <c r="D158" s="99">
        <v>50</v>
      </c>
      <c r="E158" s="65">
        <v>50</v>
      </c>
      <c r="F158" s="66">
        <v>0</v>
      </c>
      <c r="G158" s="142">
        <f t="shared" si="3"/>
        <v>0</v>
      </c>
    </row>
    <row r="159" spans="1:7" s="184" customFormat="1" ht="15">
      <c r="A159" s="144"/>
      <c r="B159" s="217">
        <v>4349</v>
      </c>
      <c r="C159" s="144" t="s">
        <v>411</v>
      </c>
      <c r="D159" s="99">
        <v>530</v>
      </c>
      <c r="E159" s="65">
        <v>511.1</v>
      </c>
      <c r="F159" s="66">
        <v>37.5</v>
      </c>
      <c r="G159" s="142">
        <f t="shared" si="3"/>
        <v>7.337116024261396</v>
      </c>
    </row>
    <row r="160" spans="1:7" s="184" customFormat="1" ht="15">
      <c r="A160" s="274"/>
      <c r="B160" s="275">
        <v>4351</v>
      </c>
      <c r="C160" s="274" t="s">
        <v>412</v>
      </c>
      <c r="D160" s="99">
        <v>2124</v>
      </c>
      <c r="E160" s="65">
        <v>2132.9</v>
      </c>
      <c r="F160" s="66">
        <v>538.3</v>
      </c>
      <c r="G160" s="142">
        <f t="shared" si="3"/>
        <v>25.237938956350504</v>
      </c>
    </row>
    <row r="161" spans="1:7" s="184" customFormat="1" ht="15">
      <c r="A161" s="274"/>
      <c r="B161" s="275">
        <v>4356</v>
      </c>
      <c r="C161" s="274" t="s">
        <v>413</v>
      </c>
      <c r="D161" s="99">
        <v>600</v>
      </c>
      <c r="E161" s="65">
        <v>600</v>
      </c>
      <c r="F161" s="66">
        <v>150</v>
      </c>
      <c r="G161" s="142">
        <f t="shared" si="3"/>
        <v>25</v>
      </c>
    </row>
    <row r="162" spans="1:7" s="184" customFormat="1" ht="15">
      <c r="A162" s="274"/>
      <c r="B162" s="275">
        <v>4357</v>
      </c>
      <c r="C162" s="274" t="s">
        <v>414</v>
      </c>
      <c r="D162" s="99">
        <v>8200</v>
      </c>
      <c r="E162" s="65">
        <v>8200</v>
      </c>
      <c r="F162" s="66">
        <v>4000</v>
      </c>
      <c r="G162" s="142">
        <f t="shared" si="3"/>
        <v>48.78048780487805</v>
      </c>
    </row>
    <row r="163" spans="1:7" s="184" customFormat="1" ht="15">
      <c r="A163" s="274"/>
      <c r="B163" s="275">
        <v>4357</v>
      </c>
      <c r="C163" s="274" t="s">
        <v>415</v>
      </c>
      <c r="D163" s="99">
        <v>500</v>
      </c>
      <c r="E163" s="65">
        <v>500</v>
      </c>
      <c r="F163" s="66">
        <v>125</v>
      </c>
      <c r="G163" s="142">
        <f t="shared" si="3"/>
        <v>25</v>
      </c>
    </row>
    <row r="164" spans="1:7" s="184" customFormat="1" ht="15">
      <c r="A164" s="274"/>
      <c r="B164" s="276">
        <v>4359</v>
      </c>
      <c r="C164" s="277" t="s">
        <v>416</v>
      </c>
      <c r="D164" s="278">
        <v>100</v>
      </c>
      <c r="E164" s="70">
        <v>100</v>
      </c>
      <c r="F164" s="71">
        <v>50</v>
      </c>
      <c r="G164" s="142">
        <f t="shared" si="3"/>
        <v>50</v>
      </c>
    </row>
    <row r="165" spans="1:7" s="184" customFormat="1" ht="15">
      <c r="A165" s="144"/>
      <c r="B165" s="217">
        <v>4371</v>
      </c>
      <c r="C165" s="246" t="s">
        <v>417</v>
      </c>
      <c r="D165" s="99">
        <v>520</v>
      </c>
      <c r="E165" s="65">
        <v>520</v>
      </c>
      <c r="F165" s="66">
        <v>130</v>
      </c>
      <c r="G165" s="142">
        <f t="shared" si="3"/>
        <v>25</v>
      </c>
    </row>
    <row r="166" spans="1:7" s="184" customFormat="1" ht="15">
      <c r="A166" s="144"/>
      <c r="B166" s="217">
        <v>4374</v>
      </c>
      <c r="C166" s="144" t="s">
        <v>418</v>
      </c>
      <c r="D166" s="99">
        <v>300</v>
      </c>
      <c r="E166" s="65">
        <v>300</v>
      </c>
      <c r="F166" s="66">
        <v>75</v>
      </c>
      <c r="G166" s="142">
        <f t="shared" si="3"/>
        <v>25</v>
      </c>
    </row>
    <row r="167" spans="1:7" s="184" customFormat="1" ht="15">
      <c r="A167" s="274"/>
      <c r="B167" s="275">
        <v>4399</v>
      </c>
      <c r="C167" s="274" t="s">
        <v>419</v>
      </c>
      <c r="D167" s="278">
        <v>60</v>
      </c>
      <c r="E167" s="70">
        <v>60</v>
      </c>
      <c r="F167" s="71">
        <v>0</v>
      </c>
      <c r="G167" s="142">
        <f t="shared" si="3"/>
        <v>0</v>
      </c>
    </row>
    <row r="168" spans="1:7" s="184" customFormat="1" ht="15" hidden="1">
      <c r="A168" s="274"/>
      <c r="B168" s="275">
        <v>6402</v>
      </c>
      <c r="C168" s="274" t="s">
        <v>420</v>
      </c>
      <c r="D168" s="265"/>
      <c r="E168" s="266"/>
      <c r="F168" s="270"/>
      <c r="G168" s="142" t="e">
        <f>(#REF!/E168)*100</f>
        <v>#REF!</v>
      </c>
    </row>
    <row r="169" spans="1:7" s="184" customFormat="1" ht="15" customHeight="1" hidden="1">
      <c r="A169" s="274"/>
      <c r="B169" s="275">
        <v>6409</v>
      </c>
      <c r="C169" s="274" t="s">
        <v>421</v>
      </c>
      <c r="D169" s="265">
        <v>0</v>
      </c>
      <c r="E169" s="266">
        <v>0</v>
      </c>
      <c r="F169" s="270"/>
      <c r="G169" s="142" t="e">
        <f>(F169/E169)*100</f>
        <v>#DIV/0!</v>
      </c>
    </row>
    <row r="170" spans="1:7" s="184" customFormat="1" ht="15" customHeight="1" thickBot="1">
      <c r="A170" s="274"/>
      <c r="B170" s="275"/>
      <c r="C170" s="274"/>
      <c r="D170" s="265"/>
      <c r="E170" s="266"/>
      <c r="F170" s="270"/>
      <c r="G170" s="142"/>
    </row>
    <row r="171" spans="1:7" s="184" customFormat="1" ht="18.75" customHeight="1" thickBot="1" thickTop="1">
      <c r="A171" s="259"/>
      <c r="B171" s="228"/>
      <c r="C171" s="229" t="s">
        <v>422</v>
      </c>
      <c r="D171" s="230">
        <f>SUM(D152:D170)</f>
        <v>13597</v>
      </c>
      <c r="E171" s="231">
        <f>SUM(E152:E170)</f>
        <v>13597</v>
      </c>
      <c r="F171" s="232">
        <f>SUM(F152:F170)</f>
        <v>5256.3</v>
      </c>
      <c r="G171" s="230">
        <f>(F171/E171)*100</f>
        <v>38.65779216003531</v>
      </c>
    </row>
    <row r="172" spans="1:7" s="184" customFormat="1" ht="15.75" customHeight="1">
      <c r="A172" s="183"/>
      <c r="B172" s="186"/>
      <c r="C172" s="233"/>
      <c r="D172" s="234"/>
      <c r="E172" s="234"/>
      <c r="F172" s="234"/>
      <c r="G172" s="234"/>
    </row>
    <row r="173" spans="1:7" s="184" customFormat="1" ht="15.75" customHeight="1">
      <c r="A173" s="183"/>
      <c r="B173" s="186"/>
      <c r="C173" s="233"/>
      <c r="D173" s="235"/>
      <c r="E173" s="235"/>
      <c r="F173" s="235"/>
      <c r="G173" s="235"/>
    </row>
    <row r="174" spans="1:7" s="184" customFormat="1" ht="12.75" customHeight="1" hidden="1">
      <c r="A174" s="183"/>
      <c r="C174" s="186"/>
      <c r="D174" s="235"/>
      <c r="E174" s="235"/>
      <c r="F174" s="235"/>
      <c r="G174" s="235"/>
    </row>
    <row r="175" spans="1:7" s="184" customFormat="1" ht="12.75" customHeight="1" hidden="1">
      <c r="A175" s="183"/>
      <c r="B175" s="186"/>
      <c r="C175" s="233"/>
      <c r="D175" s="235"/>
      <c r="E175" s="235"/>
      <c r="F175" s="235"/>
      <c r="G175" s="235"/>
    </row>
    <row r="176" spans="1:7" s="184" customFormat="1" ht="12.75" customHeight="1" hidden="1">
      <c r="A176" s="183"/>
      <c r="B176" s="186"/>
      <c r="C176" s="233"/>
      <c r="D176" s="235"/>
      <c r="E176" s="235"/>
      <c r="F176" s="235"/>
      <c r="G176" s="235"/>
    </row>
    <row r="177" spans="1:7" s="184" customFormat="1" ht="12.75" customHeight="1" hidden="1">
      <c r="A177" s="183"/>
      <c r="B177" s="186"/>
      <c r="C177" s="233"/>
      <c r="D177" s="235"/>
      <c r="E177" s="235"/>
      <c r="F177" s="235"/>
      <c r="G177" s="235"/>
    </row>
    <row r="178" spans="1:7" s="184" customFormat="1" ht="12.75" customHeight="1" hidden="1">
      <c r="A178" s="183"/>
      <c r="B178" s="186"/>
      <c r="C178" s="233"/>
      <c r="D178" s="235"/>
      <c r="E178" s="235"/>
      <c r="F178" s="235"/>
      <c r="G178" s="235"/>
    </row>
    <row r="179" spans="1:7" s="184" customFormat="1" ht="12.75" customHeight="1" hidden="1">
      <c r="A179" s="183"/>
      <c r="B179" s="186"/>
      <c r="C179" s="233"/>
      <c r="D179" s="235"/>
      <c r="E179" s="235"/>
      <c r="F179" s="235"/>
      <c r="G179" s="235"/>
    </row>
    <row r="180" spans="1:7" s="184" customFormat="1" ht="12.75" customHeight="1" hidden="1">
      <c r="A180" s="183"/>
      <c r="B180" s="186"/>
      <c r="C180" s="233"/>
      <c r="D180" s="235"/>
      <c r="E180" s="193"/>
      <c r="F180" s="193"/>
      <c r="G180" s="193"/>
    </row>
    <row r="181" spans="1:7" s="184" customFormat="1" ht="12.75" customHeight="1" hidden="1">
      <c r="A181" s="183"/>
      <c r="B181" s="186"/>
      <c r="C181" s="233"/>
      <c r="D181" s="235"/>
      <c r="E181" s="235"/>
      <c r="F181" s="235"/>
      <c r="G181" s="235"/>
    </row>
    <row r="182" spans="1:7" s="184" customFormat="1" ht="12.75" customHeight="1" hidden="1">
      <c r="A182" s="183"/>
      <c r="B182" s="186"/>
      <c r="C182" s="233"/>
      <c r="D182" s="235"/>
      <c r="E182" s="235"/>
      <c r="F182" s="235"/>
      <c r="G182" s="235"/>
    </row>
    <row r="183" spans="1:7" s="184" customFormat="1" ht="18" customHeight="1" hidden="1">
      <c r="A183" s="183"/>
      <c r="B183" s="186"/>
      <c r="C183" s="233"/>
      <c r="D183" s="235"/>
      <c r="E183" s="193"/>
      <c r="F183" s="193"/>
      <c r="G183" s="193"/>
    </row>
    <row r="184" spans="1:7" s="184" customFormat="1" ht="15.75" customHeight="1" thickBot="1">
      <c r="A184" s="183"/>
      <c r="B184" s="186"/>
      <c r="C184" s="233"/>
      <c r="D184" s="235"/>
      <c r="E184" s="200"/>
      <c r="F184" s="200"/>
      <c r="G184" s="200"/>
    </row>
    <row r="185" spans="1:7" s="184" customFormat="1" ht="15.75">
      <c r="A185" s="204" t="s">
        <v>26</v>
      </c>
      <c r="B185" s="205" t="s">
        <v>27</v>
      </c>
      <c r="C185" s="204" t="s">
        <v>29</v>
      </c>
      <c r="D185" s="204" t="s">
        <v>30</v>
      </c>
      <c r="E185" s="204" t="s">
        <v>30</v>
      </c>
      <c r="F185" s="53" t="s">
        <v>8</v>
      </c>
      <c r="G185" s="204" t="s">
        <v>304</v>
      </c>
    </row>
    <row r="186" spans="1:7" s="184" customFormat="1" ht="15.75" customHeight="1" thickBot="1">
      <c r="A186" s="206"/>
      <c r="B186" s="207"/>
      <c r="C186" s="208"/>
      <c r="D186" s="209" t="s">
        <v>32</v>
      </c>
      <c r="E186" s="209" t="s">
        <v>33</v>
      </c>
      <c r="F186" s="57" t="s">
        <v>34</v>
      </c>
      <c r="G186" s="209" t="s">
        <v>305</v>
      </c>
    </row>
    <row r="187" spans="1:7" s="184" customFormat="1" ht="16.5" thickTop="1">
      <c r="A187" s="210">
        <v>60</v>
      </c>
      <c r="B187" s="211"/>
      <c r="C187" s="212" t="s">
        <v>169</v>
      </c>
      <c r="D187" s="116"/>
      <c r="E187" s="114"/>
      <c r="F187" s="115"/>
      <c r="G187" s="116"/>
    </row>
    <row r="188" spans="1:7" s="184" customFormat="1" ht="15.75">
      <c r="A188" s="138"/>
      <c r="B188" s="216"/>
      <c r="C188" s="138"/>
      <c r="D188" s="142"/>
      <c r="E188" s="143"/>
      <c r="F188" s="141"/>
      <c r="G188" s="142"/>
    </row>
    <row r="189" spans="1:7" s="184" customFormat="1" ht="15">
      <c r="A189" s="144"/>
      <c r="B189" s="217">
        <v>1014</v>
      </c>
      <c r="C189" s="144" t="s">
        <v>423</v>
      </c>
      <c r="D189" s="64">
        <v>550</v>
      </c>
      <c r="E189" s="65">
        <v>550</v>
      </c>
      <c r="F189" s="66">
        <v>100.7</v>
      </c>
      <c r="G189" s="142">
        <f aca="true" t="shared" si="4" ref="G189:G197">(F189/E189)*100</f>
        <v>18.309090909090912</v>
      </c>
    </row>
    <row r="190" spans="1:7" s="184" customFormat="1" ht="15" customHeight="1" hidden="1">
      <c r="A190" s="274"/>
      <c r="B190" s="275">
        <v>1031</v>
      </c>
      <c r="C190" s="274" t="s">
        <v>424</v>
      </c>
      <c r="D190" s="69"/>
      <c r="E190" s="70"/>
      <c r="F190" s="71"/>
      <c r="G190" s="142" t="e">
        <f t="shared" si="4"/>
        <v>#DIV/0!</v>
      </c>
    </row>
    <row r="191" spans="1:7" s="184" customFormat="1" ht="15" hidden="1">
      <c r="A191" s="144"/>
      <c r="B191" s="217">
        <v>1036</v>
      </c>
      <c r="C191" s="144" t="s">
        <v>425</v>
      </c>
      <c r="D191" s="64">
        <v>0</v>
      </c>
      <c r="E191" s="65">
        <v>0</v>
      </c>
      <c r="F191" s="66"/>
      <c r="G191" s="142" t="e">
        <f t="shared" si="4"/>
        <v>#DIV/0!</v>
      </c>
    </row>
    <row r="192" spans="1:7" s="184" customFormat="1" ht="15" customHeight="1" hidden="1">
      <c r="A192" s="274"/>
      <c r="B192" s="275">
        <v>1037</v>
      </c>
      <c r="C192" s="274" t="s">
        <v>426</v>
      </c>
      <c r="D192" s="69">
        <v>0</v>
      </c>
      <c r="E192" s="70">
        <v>0</v>
      </c>
      <c r="F192" s="71"/>
      <c r="G192" s="142" t="e">
        <f t="shared" si="4"/>
        <v>#DIV/0!</v>
      </c>
    </row>
    <row r="193" spans="1:7" s="184" customFormat="1" ht="15" hidden="1">
      <c r="A193" s="274"/>
      <c r="B193" s="275">
        <v>1039</v>
      </c>
      <c r="C193" s="274" t="s">
        <v>427</v>
      </c>
      <c r="D193" s="69">
        <v>0</v>
      </c>
      <c r="E193" s="70"/>
      <c r="F193" s="71"/>
      <c r="G193" s="142" t="e">
        <f t="shared" si="4"/>
        <v>#DIV/0!</v>
      </c>
    </row>
    <row r="194" spans="1:7" s="184" customFormat="1" ht="15">
      <c r="A194" s="274"/>
      <c r="B194" s="275">
        <v>1070</v>
      </c>
      <c r="C194" s="274" t="s">
        <v>428</v>
      </c>
      <c r="D194" s="69">
        <v>7</v>
      </c>
      <c r="E194" s="70">
        <v>7</v>
      </c>
      <c r="F194" s="71">
        <v>0</v>
      </c>
      <c r="G194" s="142">
        <f t="shared" si="4"/>
        <v>0</v>
      </c>
    </row>
    <row r="195" spans="1:7" s="184" customFormat="1" ht="15" hidden="1">
      <c r="A195" s="274"/>
      <c r="B195" s="275">
        <v>2331</v>
      </c>
      <c r="C195" s="274" t="s">
        <v>429</v>
      </c>
      <c r="D195" s="69"/>
      <c r="E195" s="70"/>
      <c r="F195" s="66"/>
      <c r="G195" s="142" t="e">
        <f t="shared" si="4"/>
        <v>#DIV/0!</v>
      </c>
    </row>
    <row r="196" spans="1:7" s="184" customFormat="1" ht="15">
      <c r="A196" s="274"/>
      <c r="B196" s="275">
        <v>3739</v>
      </c>
      <c r="C196" s="274" t="s">
        <v>430</v>
      </c>
      <c r="D196" s="64">
        <v>50</v>
      </c>
      <c r="E196" s="65">
        <v>50</v>
      </c>
      <c r="F196" s="66">
        <v>0</v>
      </c>
      <c r="G196" s="142">
        <f t="shared" si="4"/>
        <v>0</v>
      </c>
    </row>
    <row r="197" spans="1:7" s="184" customFormat="1" ht="15">
      <c r="A197" s="144"/>
      <c r="B197" s="217">
        <v>3749</v>
      </c>
      <c r="C197" s="144" t="s">
        <v>431</v>
      </c>
      <c r="D197" s="64">
        <v>50</v>
      </c>
      <c r="E197" s="65">
        <v>50</v>
      </c>
      <c r="F197" s="66">
        <v>1.9</v>
      </c>
      <c r="G197" s="142">
        <f t="shared" si="4"/>
        <v>3.8</v>
      </c>
    </row>
    <row r="198" spans="1:7" s="184" customFormat="1" ht="15" hidden="1">
      <c r="A198" s="144"/>
      <c r="B198" s="217">
        <v>3749</v>
      </c>
      <c r="C198" s="144" t="s">
        <v>432</v>
      </c>
      <c r="D198" s="64">
        <v>0</v>
      </c>
      <c r="E198" s="65">
        <v>0</v>
      </c>
      <c r="F198" s="66">
        <v>0</v>
      </c>
      <c r="G198" s="142" t="e">
        <f>(#REF!/E198)*100</f>
        <v>#REF!</v>
      </c>
    </row>
    <row r="199" spans="1:7" s="184" customFormat="1" ht="15.75" thickBot="1">
      <c r="A199" s="221"/>
      <c r="B199" s="279"/>
      <c r="C199" s="221"/>
      <c r="D199" s="265"/>
      <c r="E199" s="266"/>
      <c r="F199" s="270"/>
      <c r="G199" s="265"/>
    </row>
    <row r="200" spans="1:7" s="184" customFormat="1" ht="18.75" customHeight="1" thickBot="1" thickTop="1">
      <c r="A200" s="227"/>
      <c r="B200" s="280"/>
      <c r="C200" s="281" t="s">
        <v>433</v>
      </c>
      <c r="D200" s="230">
        <f>SUM(D187:D199)</f>
        <v>657</v>
      </c>
      <c r="E200" s="231">
        <f>SUM(E187:E199)</f>
        <v>657</v>
      </c>
      <c r="F200" s="232">
        <f>SUM(F187:F199)</f>
        <v>102.60000000000001</v>
      </c>
      <c r="G200" s="230">
        <f>(F200/E200)*100</f>
        <v>15.616438356164386</v>
      </c>
    </row>
    <row r="201" spans="1:7" s="184" customFormat="1" ht="12.75" customHeight="1">
      <c r="A201" s="183"/>
      <c r="B201" s="186"/>
      <c r="C201" s="233"/>
      <c r="D201" s="235"/>
      <c r="E201" s="235"/>
      <c r="F201" s="235"/>
      <c r="G201" s="235"/>
    </row>
    <row r="202" spans="1:7" s="184" customFormat="1" ht="12.75" customHeight="1" hidden="1">
      <c r="A202" s="183"/>
      <c r="B202" s="186"/>
      <c r="C202" s="233"/>
      <c r="D202" s="235"/>
      <c r="E202" s="235"/>
      <c r="F202" s="235"/>
      <c r="G202" s="235"/>
    </row>
    <row r="203" spans="1:7" s="184" customFormat="1" ht="12.75" customHeight="1" hidden="1">
      <c r="A203" s="183"/>
      <c r="B203" s="186"/>
      <c r="C203" s="233"/>
      <c r="D203" s="235"/>
      <c r="E203" s="235"/>
      <c r="F203" s="235"/>
      <c r="G203" s="235"/>
    </row>
    <row r="204" spans="1:7" s="184" customFormat="1" ht="12.75" customHeight="1" hidden="1">
      <c r="A204" s="183"/>
      <c r="B204" s="186"/>
      <c r="C204" s="233"/>
      <c r="D204" s="235"/>
      <c r="E204" s="235"/>
      <c r="F204" s="235"/>
      <c r="G204" s="235"/>
    </row>
    <row r="205" s="184" customFormat="1" ht="12.75" customHeight="1" hidden="1">
      <c r="B205" s="236"/>
    </row>
    <row r="206" s="184" customFormat="1" ht="12.75" customHeight="1">
      <c r="B206" s="236"/>
    </row>
    <row r="207" s="184" customFormat="1" ht="12.75" customHeight="1" thickBot="1">
      <c r="B207" s="236"/>
    </row>
    <row r="208" spans="1:7" s="184" customFormat="1" ht="15.75">
      <c r="A208" s="204" t="s">
        <v>26</v>
      </c>
      <c r="B208" s="205" t="s">
        <v>27</v>
      </c>
      <c r="C208" s="204" t="s">
        <v>29</v>
      </c>
      <c r="D208" s="204" t="s">
        <v>30</v>
      </c>
      <c r="E208" s="204" t="s">
        <v>30</v>
      </c>
      <c r="F208" s="53" t="s">
        <v>8</v>
      </c>
      <c r="G208" s="204" t="s">
        <v>304</v>
      </c>
    </row>
    <row r="209" spans="1:7" s="184" customFormat="1" ht="15.75" customHeight="1" thickBot="1">
      <c r="A209" s="206"/>
      <c r="B209" s="207"/>
      <c r="C209" s="208"/>
      <c r="D209" s="209" t="s">
        <v>32</v>
      </c>
      <c r="E209" s="209" t="s">
        <v>33</v>
      </c>
      <c r="F209" s="57" t="s">
        <v>34</v>
      </c>
      <c r="G209" s="209" t="s">
        <v>305</v>
      </c>
    </row>
    <row r="210" spans="1:7" s="184" customFormat="1" ht="16.5" thickTop="1">
      <c r="A210" s="210">
        <v>80</v>
      </c>
      <c r="B210" s="210"/>
      <c r="C210" s="212" t="s">
        <v>183</v>
      </c>
      <c r="D210" s="116"/>
      <c r="E210" s="114"/>
      <c r="F210" s="115"/>
      <c r="G210" s="116"/>
    </row>
    <row r="211" spans="1:7" s="184" customFormat="1" ht="15.75">
      <c r="A211" s="138"/>
      <c r="B211" s="263"/>
      <c r="C211" s="138"/>
      <c r="D211" s="142"/>
      <c r="E211" s="143"/>
      <c r="F211" s="141"/>
      <c r="G211" s="142"/>
    </row>
    <row r="212" spans="1:7" s="184" customFormat="1" ht="15">
      <c r="A212" s="144"/>
      <c r="B212" s="264">
        <v>2219</v>
      </c>
      <c r="C212" s="144" t="s">
        <v>434</v>
      </c>
      <c r="D212" s="147">
        <v>3370</v>
      </c>
      <c r="E212" s="65">
        <v>3370</v>
      </c>
      <c r="F212" s="66">
        <v>575.4</v>
      </c>
      <c r="G212" s="142">
        <f>(F212/E212)*100</f>
        <v>17.074183976261125</v>
      </c>
    </row>
    <row r="213" spans="1:82" s="183" customFormat="1" ht="15">
      <c r="A213" s="144"/>
      <c r="B213" s="264">
        <v>2221</v>
      </c>
      <c r="C213" s="144" t="s">
        <v>435</v>
      </c>
      <c r="D213" s="147">
        <v>17086</v>
      </c>
      <c r="E213" s="65">
        <v>17086</v>
      </c>
      <c r="F213" s="66">
        <v>2656</v>
      </c>
      <c r="G213" s="142">
        <f>(F213/E213)*100</f>
        <v>15.54489055366967</v>
      </c>
      <c r="H213" s="184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  <c r="S213" s="184"/>
      <c r="T213" s="184"/>
      <c r="U213" s="184"/>
      <c r="V213" s="184"/>
      <c r="W213" s="184"/>
      <c r="X213" s="184"/>
      <c r="Y213" s="184"/>
      <c r="Z213" s="184"/>
      <c r="AA213" s="184"/>
      <c r="AB213" s="184"/>
      <c r="AC213" s="184"/>
      <c r="AD213" s="184"/>
      <c r="AE213" s="184"/>
      <c r="AF213" s="184"/>
      <c r="AG213" s="184"/>
      <c r="AH213" s="184"/>
      <c r="AI213" s="184"/>
      <c r="AJ213" s="184"/>
      <c r="AK213" s="184"/>
      <c r="AL213" s="184"/>
      <c r="AM213" s="184"/>
      <c r="AN213" s="184"/>
      <c r="AO213" s="184"/>
      <c r="AP213" s="184"/>
      <c r="AQ213" s="184"/>
      <c r="AR213" s="184"/>
      <c r="AS213" s="184"/>
      <c r="AT213" s="184"/>
      <c r="AU213" s="184"/>
      <c r="AV213" s="184"/>
      <c r="AW213" s="184"/>
      <c r="AX213" s="184"/>
      <c r="AY213" s="184"/>
      <c r="AZ213" s="184"/>
      <c r="BA213" s="184"/>
      <c r="BB213" s="184"/>
      <c r="BC213" s="184"/>
      <c r="BD213" s="184"/>
      <c r="BE213" s="184"/>
      <c r="BF213" s="184"/>
      <c r="BG213" s="184"/>
      <c r="BH213" s="184"/>
      <c r="BI213" s="184"/>
      <c r="BJ213" s="184"/>
      <c r="BK213" s="184"/>
      <c r="BL213" s="184"/>
      <c r="BM213" s="184"/>
      <c r="BN213" s="184"/>
      <c r="BO213" s="184"/>
      <c r="BP213" s="184"/>
      <c r="BQ213" s="184"/>
      <c r="BR213" s="184"/>
      <c r="BS213" s="184"/>
      <c r="BT213" s="184"/>
      <c r="BU213" s="184"/>
      <c r="BV213" s="184"/>
      <c r="BW213" s="184"/>
      <c r="BX213" s="184"/>
      <c r="BY213" s="184"/>
      <c r="BZ213" s="184"/>
      <c r="CA213" s="184"/>
      <c r="CB213" s="184"/>
      <c r="CC213" s="184"/>
      <c r="CD213" s="184"/>
    </row>
    <row r="214" spans="1:82" s="183" customFormat="1" ht="15">
      <c r="A214" s="144"/>
      <c r="B214" s="264">
        <v>2232</v>
      </c>
      <c r="C214" s="144" t="s">
        <v>436</v>
      </c>
      <c r="D214" s="64">
        <v>260</v>
      </c>
      <c r="E214" s="65">
        <v>260</v>
      </c>
      <c r="F214" s="66">
        <v>0</v>
      </c>
      <c r="G214" s="142">
        <f>(F214/E214)*100</f>
        <v>0</v>
      </c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184"/>
      <c r="T214" s="184"/>
      <c r="U214" s="184"/>
      <c r="V214" s="184"/>
      <c r="W214" s="184"/>
      <c r="X214" s="184"/>
      <c r="Y214" s="184"/>
      <c r="Z214" s="184"/>
      <c r="AA214" s="184"/>
      <c r="AB214" s="184"/>
      <c r="AC214" s="184"/>
      <c r="AD214" s="184"/>
      <c r="AE214" s="184"/>
      <c r="AF214" s="184"/>
      <c r="AG214" s="184"/>
      <c r="AH214" s="184"/>
      <c r="AI214" s="184"/>
      <c r="AJ214" s="184"/>
      <c r="AK214" s="184"/>
      <c r="AL214" s="184"/>
      <c r="AM214" s="184"/>
      <c r="AN214" s="184"/>
      <c r="AO214" s="184"/>
      <c r="AP214" s="184"/>
      <c r="AQ214" s="184"/>
      <c r="AR214" s="184"/>
      <c r="AS214" s="184"/>
      <c r="AT214" s="184"/>
      <c r="AU214" s="184"/>
      <c r="AV214" s="184"/>
      <c r="AW214" s="184"/>
      <c r="AX214" s="184"/>
      <c r="AY214" s="184"/>
      <c r="AZ214" s="184"/>
      <c r="BA214" s="184"/>
      <c r="BB214" s="184"/>
      <c r="BC214" s="184"/>
      <c r="BD214" s="184"/>
      <c r="BE214" s="184"/>
      <c r="BF214" s="184"/>
      <c r="BG214" s="184"/>
      <c r="BH214" s="184"/>
      <c r="BI214" s="184"/>
      <c r="BJ214" s="184"/>
      <c r="BK214" s="184"/>
      <c r="BL214" s="184"/>
      <c r="BM214" s="184"/>
      <c r="BN214" s="184"/>
      <c r="BO214" s="184"/>
      <c r="BP214" s="184"/>
      <c r="BQ214" s="184"/>
      <c r="BR214" s="184"/>
      <c r="BS214" s="184"/>
      <c r="BT214" s="184"/>
      <c r="BU214" s="184"/>
      <c r="BV214" s="184"/>
      <c r="BW214" s="184"/>
      <c r="BX214" s="184"/>
      <c r="BY214" s="184"/>
      <c r="BZ214" s="184"/>
      <c r="CA214" s="184"/>
      <c r="CB214" s="184"/>
      <c r="CC214" s="184"/>
      <c r="CD214" s="184"/>
    </row>
    <row r="215" spans="1:82" s="183" customFormat="1" ht="15">
      <c r="A215" s="274"/>
      <c r="B215" s="282">
        <v>6171</v>
      </c>
      <c r="C215" s="274" t="s">
        <v>437</v>
      </c>
      <c r="D215" s="142">
        <v>0</v>
      </c>
      <c r="E215" s="143">
        <v>0</v>
      </c>
      <c r="F215" s="141">
        <v>27</v>
      </c>
      <c r="G215" s="142" t="e">
        <f>(F215/E215)*100</f>
        <v>#DIV/0!</v>
      </c>
      <c r="H215" s="184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  <c r="S215" s="184"/>
      <c r="T215" s="184"/>
      <c r="U215" s="184"/>
      <c r="V215" s="184"/>
      <c r="W215" s="184"/>
      <c r="X215" s="184"/>
      <c r="Y215" s="184"/>
      <c r="Z215" s="184"/>
      <c r="AA215" s="184"/>
      <c r="AB215" s="184"/>
      <c r="AC215" s="184"/>
      <c r="AD215" s="184"/>
      <c r="AE215" s="184"/>
      <c r="AF215" s="184"/>
      <c r="AG215" s="184"/>
      <c r="AH215" s="184"/>
      <c r="AI215" s="184"/>
      <c r="AJ215" s="184"/>
      <c r="AK215" s="184"/>
      <c r="AL215" s="184"/>
      <c r="AM215" s="184"/>
      <c r="AN215" s="184"/>
      <c r="AO215" s="184"/>
      <c r="AP215" s="184"/>
      <c r="AQ215" s="184"/>
      <c r="AR215" s="184"/>
      <c r="AS215" s="184"/>
      <c r="AT215" s="184"/>
      <c r="AU215" s="184"/>
      <c r="AV215" s="184"/>
      <c r="AW215" s="184"/>
      <c r="AX215" s="184"/>
      <c r="AY215" s="184"/>
      <c r="AZ215" s="184"/>
      <c r="BA215" s="184"/>
      <c r="BB215" s="184"/>
      <c r="BC215" s="184"/>
      <c r="BD215" s="184"/>
      <c r="BE215" s="184"/>
      <c r="BF215" s="184"/>
      <c r="BG215" s="184"/>
      <c r="BH215" s="184"/>
      <c r="BI215" s="184"/>
      <c r="BJ215" s="184"/>
      <c r="BK215" s="184"/>
      <c r="BL215" s="184"/>
      <c r="BM215" s="184"/>
      <c r="BN215" s="184"/>
      <c r="BO215" s="184"/>
      <c r="BP215" s="184"/>
      <c r="BQ215" s="184"/>
      <c r="BR215" s="184"/>
      <c r="BS215" s="184"/>
      <c r="BT215" s="184"/>
      <c r="BU215" s="184"/>
      <c r="BV215" s="184"/>
      <c r="BW215" s="184"/>
      <c r="BX215" s="184"/>
      <c r="BY215" s="184"/>
      <c r="BZ215" s="184"/>
      <c r="CA215" s="184"/>
      <c r="CB215" s="184"/>
      <c r="CC215" s="184"/>
      <c r="CD215" s="184"/>
    </row>
    <row r="216" spans="1:82" s="183" customFormat="1" ht="15.75" thickBot="1">
      <c r="A216" s="269"/>
      <c r="B216" s="268"/>
      <c r="C216" s="269"/>
      <c r="D216" s="224"/>
      <c r="E216" s="225"/>
      <c r="F216" s="226"/>
      <c r="G216" s="224"/>
      <c r="H216" s="184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  <c r="S216" s="184"/>
      <c r="T216" s="184"/>
      <c r="U216" s="184"/>
      <c r="V216" s="184"/>
      <c r="W216" s="184"/>
      <c r="X216" s="184"/>
      <c r="Y216" s="184"/>
      <c r="Z216" s="184"/>
      <c r="AA216" s="184"/>
      <c r="AB216" s="184"/>
      <c r="AC216" s="184"/>
      <c r="AD216" s="184"/>
      <c r="AE216" s="184"/>
      <c r="AF216" s="184"/>
      <c r="AG216" s="184"/>
      <c r="AH216" s="184"/>
      <c r="AI216" s="184"/>
      <c r="AJ216" s="184"/>
      <c r="AK216" s="184"/>
      <c r="AL216" s="184"/>
      <c r="AM216" s="184"/>
      <c r="AN216" s="184"/>
      <c r="AO216" s="184"/>
      <c r="AP216" s="184"/>
      <c r="AQ216" s="184"/>
      <c r="AR216" s="184"/>
      <c r="AS216" s="184"/>
      <c r="AT216" s="184"/>
      <c r="AU216" s="184"/>
      <c r="AV216" s="184"/>
      <c r="AW216" s="184"/>
      <c r="AX216" s="184"/>
      <c r="AY216" s="184"/>
      <c r="AZ216" s="184"/>
      <c r="BA216" s="184"/>
      <c r="BB216" s="184"/>
      <c r="BC216" s="184"/>
      <c r="BD216" s="184"/>
      <c r="BE216" s="184"/>
      <c r="BF216" s="184"/>
      <c r="BG216" s="184"/>
      <c r="BH216" s="184"/>
      <c r="BI216" s="184"/>
      <c r="BJ216" s="184"/>
      <c r="BK216" s="184"/>
      <c r="BL216" s="184"/>
      <c r="BM216" s="184"/>
      <c r="BN216" s="184"/>
      <c r="BO216" s="184"/>
      <c r="BP216" s="184"/>
      <c r="BQ216" s="184"/>
      <c r="BR216" s="184"/>
      <c r="BS216" s="184"/>
      <c r="BT216" s="184"/>
      <c r="BU216" s="184"/>
      <c r="BV216" s="184"/>
      <c r="BW216" s="184"/>
      <c r="BX216" s="184"/>
      <c r="BY216" s="184"/>
      <c r="BZ216" s="184"/>
      <c r="CA216" s="184"/>
      <c r="CB216" s="184"/>
      <c r="CC216" s="184"/>
      <c r="CD216" s="184"/>
    </row>
    <row r="217" spans="1:82" s="183" customFormat="1" ht="18.75" customHeight="1" thickBot="1" thickTop="1">
      <c r="A217" s="227"/>
      <c r="B217" s="283"/>
      <c r="C217" s="281" t="s">
        <v>438</v>
      </c>
      <c r="D217" s="230">
        <f>SUM(D212:D215)</f>
        <v>20716</v>
      </c>
      <c r="E217" s="231">
        <f>SUM(E212:E215)</f>
        <v>20716</v>
      </c>
      <c r="F217" s="232">
        <f>SUM(F212:F215)</f>
        <v>3258.4</v>
      </c>
      <c r="G217" s="230">
        <f>(F217/E217)*100</f>
        <v>15.728905194052906</v>
      </c>
      <c r="H217" s="184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  <c r="S217" s="184"/>
      <c r="T217" s="184"/>
      <c r="U217" s="184"/>
      <c r="V217" s="184"/>
      <c r="W217" s="184"/>
      <c r="X217" s="184"/>
      <c r="Y217" s="184"/>
      <c r="Z217" s="184"/>
      <c r="AA217" s="184"/>
      <c r="AB217" s="184"/>
      <c r="AC217" s="184"/>
      <c r="AD217" s="184"/>
      <c r="AE217" s="184"/>
      <c r="AF217" s="184"/>
      <c r="AG217" s="184"/>
      <c r="AH217" s="184"/>
      <c r="AI217" s="184"/>
      <c r="AJ217" s="184"/>
      <c r="AK217" s="184"/>
      <c r="AL217" s="184"/>
      <c r="AM217" s="184"/>
      <c r="AN217" s="184"/>
      <c r="AO217" s="184"/>
      <c r="AP217" s="184"/>
      <c r="AQ217" s="184"/>
      <c r="AR217" s="184"/>
      <c r="AS217" s="184"/>
      <c r="AT217" s="184"/>
      <c r="AU217" s="184"/>
      <c r="AV217" s="184"/>
      <c r="AW217" s="184"/>
      <c r="AX217" s="184"/>
      <c r="AY217" s="184"/>
      <c r="AZ217" s="184"/>
      <c r="BA217" s="184"/>
      <c r="BB217" s="184"/>
      <c r="BC217" s="184"/>
      <c r="BD217" s="184"/>
      <c r="BE217" s="184"/>
      <c r="BF217" s="184"/>
      <c r="BG217" s="184"/>
      <c r="BH217" s="184"/>
      <c r="BI217" s="184"/>
      <c r="BJ217" s="184"/>
      <c r="BK217" s="184"/>
      <c r="BL217" s="184"/>
      <c r="BM217" s="184"/>
      <c r="BN217" s="184"/>
      <c r="BO217" s="184"/>
      <c r="BP217" s="184"/>
      <c r="BQ217" s="184"/>
      <c r="BR217" s="184"/>
      <c r="BS217" s="184"/>
      <c r="BT217" s="184"/>
      <c r="BU217" s="184"/>
      <c r="BV217" s="184"/>
      <c r="BW217" s="184"/>
      <c r="BX217" s="184"/>
      <c r="BY217" s="184"/>
      <c r="BZ217" s="184"/>
      <c r="CA217" s="184"/>
      <c r="CB217" s="184"/>
      <c r="CC217" s="184"/>
      <c r="CD217" s="184"/>
    </row>
    <row r="218" spans="2:82" s="183" customFormat="1" ht="15.75" customHeight="1">
      <c r="B218" s="186"/>
      <c r="C218" s="233"/>
      <c r="D218" s="235"/>
      <c r="E218" s="235"/>
      <c r="F218" s="235"/>
      <c r="G218" s="235"/>
      <c r="H218" s="184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  <c r="S218" s="184"/>
      <c r="T218" s="184"/>
      <c r="U218" s="184"/>
      <c r="V218" s="184"/>
      <c r="W218" s="184"/>
      <c r="X218" s="184"/>
      <c r="Y218" s="184"/>
      <c r="Z218" s="184"/>
      <c r="AA218" s="184"/>
      <c r="AB218" s="184"/>
      <c r="AC218" s="184"/>
      <c r="AD218" s="184"/>
      <c r="AE218" s="184"/>
      <c r="AF218" s="184"/>
      <c r="AG218" s="184"/>
      <c r="AH218" s="184"/>
      <c r="AI218" s="184"/>
      <c r="AJ218" s="184"/>
      <c r="AK218" s="184"/>
      <c r="AL218" s="184"/>
      <c r="AM218" s="184"/>
      <c r="AN218" s="184"/>
      <c r="AO218" s="184"/>
      <c r="AP218" s="184"/>
      <c r="AQ218" s="184"/>
      <c r="AR218" s="184"/>
      <c r="AS218" s="184"/>
      <c r="AT218" s="184"/>
      <c r="AU218" s="184"/>
      <c r="AV218" s="184"/>
      <c r="AW218" s="184"/>
      <c r="AX218" s="184"/>
      <c r="AY218" s="184"/>
      <c r="AZ218" s="184"/>
      <c r="BA218" s="184"/>
      <c r="BB218" s="184"/>
      <c r="BC218" s="184"/>
      <c r="BD218" s="184"/>
      <c r="BE218" s="184"/>
      <c r="BF218" s="184"/>
      <c r="BG218" s="184"/>
      <c r="BH218" s="184"/>
      <c r="BI218" s="184"/>
      <c r="BJ218" s="184"/>
      <c r="BK218" s="184"/>
      <c r="BL218" s="184"/>
      <c r="BM218" s="184"/>
      <c r="BN218" s="184"/>
      <c r="BO218" s="184"/>
      <c r="BP218" s="184"/>
      <c r="BQ218" s="184"/>
      <c r="BR218" s="184"/>
      <c r="BS218" s="184"/>
      <c r="BT218" s="184"/>
      <c r="BU218" s="184"/>
      <c r="BV218" s="184"/>
      <c r="BW218" s="184"/>
      <c r="BX218" s="184"/>
      <c r="BY218" s="184"/>
      <c r="BZ218" s="184"/>
      <c r="CA218" s="184"/>
      <c r="CB218" s="184"/>
      <c r="CC218" s="184"/>
      <c r="CD218" s="184"/>
    </row>
    <row r="219" spans="2:82" s="183" customFormat="1" ht="12.75" customHeight="1" hidden="1">
      <c r="B219" s="186"/>
      <c r="C219" s="233"/>
      <c r="D219" s="235"/>
      <c r="E219" s="235"/>
      <c r="F219" s="235"/>
      <c r="G219" s="235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184"/>
      <c r="T219" s="184"/>
      <c r="U219" s="184"/>
      <c r="V219" s="184"/>
      <c r="W219" s="184"/>
      <c r="X219" s="184"/>
      <c r="Y219" s="184"/>
      <c r="Z219" s="184"/>
      <c r="AA219" s="184"/>
      <c r="AB219" s="184"/>
      <c r="AC219" s="184"/>
      <c r="AD219" s="184"/>
      <c r="AE219" s="184"/>
      <c r="AF219" s="184"/>
      <c r="AG219" s="184"/>
      <c r="AH219" s="184"/>
      <c r="AI219" s="184"/>
      <c r="AJ219" s="184"/>
      <c r="AK219" s="184"/>
      <c r="AL219" s="184"/>
      <c r="AM219" s="184"/>
      <c r="AN219" s="184"/>
      <c r="AO219" s="184"/>
      <c r="AP219" s="184"/>
      <c r="AQ219" s="184"/>
      <c r="AR219" s="184"/>
      <c r="AS219" s="184"/>
      <c r="AT219" s="184"/>
      <c r="AU219" s="184"/>
      <c r="AV219" s="184"/>
      <c r="AW219" s="184"/>
      <c r="AX219" s="184"/>
      <c r="AY219" s="184"/>
      <c r="AZ219" s="184"/>
      <c r="BA219" s="184"/>
      <c r="BB219" s="184"/>
      <c r="BC219" s="184"/>
      <c r="BD219" s="184"/>
      <c r="BE219" s="184"/>
      <c r="BF219" s="184"/>
      <c r="BG219" s="184"/>
      <c r="BH219" s="184"/>
      <c r="BI219" s="184"/>
      <c r="BJ219" s="184"/>
      <c r="BK219" s="184"/>
      <c r="BL219" s="184"/>
      <c r="BM219" s="184"/>
      <c r="BN219" s="184"/>
      <c r="BO219" s="184"/>
      <c r="BP219" s="184"/>
      <c r="BQ219" s="184"/>
      <c r="BR219" s="184"/>
      <c r="BS219" s="184"/>
      <c r="BT219" s="184"/>
      <c r="BU219" s="184"/>
      <c r="BV219" s="184"/>
      <c r="BW219" s="184"/>
      <c r="BX219" s="184"/>
      <c r="BY219" s="184"/>
      <c r="BZ219" s="184"/>
      <c r="CA219" s="184"/>
      <c r="CB219" s="184"/>
      <c r="CC219" s="184"/>
      <c r="CD219" s="184"/>
    </row>
    <row r="220" spans="2:82" s="183" customFormat="1" ht="12.75" customHeight="1" hidden="1">
      <c r="B220" s="186"/>
      <c r="C220" s="233"/>
      <c r="D220" s="235"/>
      <c r="E220" s="235"/>
      <c r="F220" s="235"/>
      <c r="G220" s="235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184"/>
      <c r="T220" s="184"/>
      <c r="U220" s="184"/>
      <c r="V220" s="184"/>
      <c r="W220" s="184"/>
      <c r="X220" s="184"/>
      <c r="Y220" s="184"/>
      <c r="Z220" s="184"/>
      <c r="AA220" s="184"/>
      <c r="AB220" s="184"/>
      <c r="AC220" s="184"/>
      <c r="AD220" s="184"/>
      <c r="AE220" s="184"/>
      <c r="AF220" s="184"/>
      <c r="AG220" s="184"/>
      <c r="AH220" s="184"/>
      <c r="AI220" s="184"/>
      <c r="AJ220" s="184"/>
      <c r="AK220" s="184"/>
      <c r="AL220" s="184"/>
      <c r="AM220" s="184"/>
      <c r="AN220" s="184"/>
      <c r="AO220" s="184"/>
      <c r="AP220" s="184"/>
      <c r="AQ220" s="184"/>
      <c r="AR220" s="184"/>
      <c r="AS220" s="184"/>
      <c r="AT220" s="184"/>
      <c r="AU220" s="184"/>
      <c r="AV220" s="184"/>
      <c r="AW220" s="184"/>
      <c r="AX220" s="184"/>
      <c r="AY220" s="184"/>
      <c r="AZ220" s="184"/>
      <c r="BA220" s="184"/>
      <c r="BB220" s="184"/>
      <c r="BC220" s="184"/>
      <c r="BD220" s="184"/>
      <c r="BE220" s="184"/>
      <c r="BF220" s="184"/>
      <c r="BG220" s="184"/>
      <c r="BH220" s="184"/>
      <c r="BI220" s="184"/>
      <c r="BJ220" s="184"/>
      <c r="BK220" s="184"/>
      <c r="BL220" s="184"/>
      <c r="BM220" s="184"/>
      <c r="BN220" s="184"/>
      <c r="BO220" s="184"/>
      <c r="BP220" s="184"/>
      <c r="BQ220" s="184"/>
      <c r="BR220" s="184"/>
      <c r="BS220" s="184"/>
      <c r="BT220" s="184"/>
      <c r="BU220" s="184"/>
      <c r="BV220" s="184"/>
      <c r="BW220" s="184"/>
      <c r="BX220" s="184"/>
      <c r="BY220" s="184"/>
      <c r="BZ220" s="184"/>
      <c r="CA220" s="184"/>
      <c r="CB220" s="184"/>
      <c r="CC220" s="184"/>
      <c r="CD220" s="184"/>
    </row>
    <row r="221" spans="2:82" s="183" customFormat="1" ht="12.75" customHeight="1" hidden="1">
      <c r="B221" s="186"/>
      <c r="C221" s="233"/>
      <c r="D221" s="235"/>
      <c r="E221" s="235"/>
      <c r="F221" s="235"/>
      <c r="G221" s="235"/>
      <c r="H221" s="184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  <c r="S221" s="184"/>
      <c r="T221" s="184"/>
      <c r="U221" s="184"/>
      <c r="V221" s="184"/>
      <c r="W221" s="184"/>
      <c r="X221" s="184"/>
      <c r="Y221" s="184"/>
      <c r="Z221" s="184"/>
      <c r="AA221" s="184"/>
      <c r="AB221" s="184"/>
      <c r="AC221" s="184"/>
      <c r="AD221" s="184"/>
      <c r="AE221" s="184"/>
      <c r="AF221" s="184"/>
      <c r="AG221" s="184"/>
      <c r="AH221" s="184"/>
      <c r="AI221" s="184"/>
      <c r="AJ221" s="184"/>
      <c r="AK221" s="184"/>
      <c r="AL221" s="184"/>
      <c r="AM221" s="184"/>
      <c r="AN221" s="184"/>
      <c r="AO221" s="184"/>
      <c r="AP221" s="184"/>
      <c r="AQ221" s="184"/>
      <c r="AR221" s="184"/>
      <c r="AS221" s="184"/>
      <c r="AT221" s="184"/>
      <c r="AU221" s="184"/>
      <c r="AV221" s="184"/>
      <c r="AW221" s="184"/>
      <c r="AX221" s="184"/>
      <c r="AY221" s="184"/>
      <c r="AZ221" s="184"/>
      <c r="BA221" s="184"/>
      <c r="BB221" s="184"/>
      <c r="BC221" s="184"/>
      <c r="BD221" s="184"/>
      <c r="BE221" s="184"/>
      <c r="BF221" s="184"/>
      <c r="BG221" s="184"/>
      <c r="BH221" s="184"/>
      <c r="BI221" s="184"/>
      <c r="BJ221" s="184"/>
      <c r="BK221" s="184"/>
      <c r="BL221" s="184"/>
      <c r="BM221" s="184"/>
      <c r="BN221" s="184"/>
      <c r="BO221" s="184"/>
      <c r="BP221" s="184"/>
      <c r="BQ221" s="184"/>
      <c r="BR221" s="184"/>
      <c r="BS221" s="184"/>
      <c r="BT221" s="184"/>
      <c r="BU221" s="184"/>
      <c r="BV221" s="184"/>
      <c r="BW221" s="184"/>
      <c r="BX221" s="184"/>
      <c r="BY221" s="184"/>
      <c r="BZ221" s="184"/>
      <c r="CA221" s="184"/>
      <c r="CB221" s="184"/>
      <c r="CC221" s="184"/>
      <c r="CD221" s="184"/>
    </row>
    <row r="222" spans="2:82" s="183" customFormat="1" ht="12.75" customHeight="1" hidden="1">
      <c r="B222" s="186"/>
      <c r="C222" s="233"/>
      <c r="D222" s="235"/>
      <c r="E222" s="235"/>
      <c r="F222" s="235"/>
      <c r="G222" s="235"/>
      <c r="H222" s="184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  <c r="S222" s="184"/>
      <c r="T222" s="184"/>
      <c r="U222" s="184"/>
      <c r="V222" s="184"/>
      <c r="W222" s="184"/>
      <c r="X222" s="184"/>
      <c r="Y222" s="184"/>
      <c r="Z222" s="184"/>
      <c r="AA222" s="184"/>
      <c r="AB222" s="184"/>
      <c r="AC222" s="184"/>
      <c r="AD222" s="184"/>
      <c r="AE222" s="184"/>
      <c r="AF222" s="184"/>
      <c r="AG222" s="184"/>
      <c r="AH222" s="184"/>
      <c r="AI222" s="184"/>
      <c r="AJ222" s="184"/>
      <c r="AK222" s="184"/>
      <c r="AL222" s="184"/>
      <c r="AM222" s="184"/>
      <c r="AN222" s="184"/>
      <c r="AO222" s="184"/>
      <c r="AP222" s="184"/>
      <c r="AQ222" s="184"/>
      <c r="AR222" s="184"/>
      <c r="AS222" s="184"/>
      <c r="AT222" s="184"/>
      <c r="AU222" s="184"/>
      <c r="AV222" s="184"/>
      <c r="AW222" s="184"/>
      <c r="AX222" s="184"/>
      <c r="AY222" s="184"/>
      <c r="AZ222" s="184"/>
      <c r="BA222" s="184"/>
      <c r="BB222" s="184"/>
      <c r="BC222" s="184"/>
      <c r="BD222" s="184"/>
      <c r="BE222" s="184"/>
      <c r="BF222" s="184"/>
      <c r="BG222" s="184"/>
      <c r="BH222" s="184"/>
      <c r="BI222" s="184"/>
      <c r="BJ222" s="184"/>
      <c r="BK222" s="184"/>
      <c r="BL222" s="184"/>
      <c r="BM222" s="184"/>
      <c r="BN222" s="184"/>
      <c r="BO222" s="184"/>
      <c r="BP222" s="184"/>
      <c r="BQ222" s="184"/>
      <c r="BR222" s="184"/>
      <c r="BS222" s="184"/>
      <c r="BT222" s="184"/>
      <c r="BU222" s="184"/>
      <c r="BV222" s="184"/>
      <c r="BW222" s="184"/>
      <c r="BX222" s="184"/>
      <c r="BY222" s="184"/>
      <c r="BZ222" s="184"/>
      <c r="CA222" s="184"/>
      <c r="CB222" s="184"/>
      <c r="CC222" s="184"/>
      <c r="CD222" s="184"/>
    </row>
    <row r="223" spans="2:82" s="183" customFormat="1" ht="12.75" customHeight="1" hidden="1">
      <c r="B223" s="186"/>
      <c r="C223" s="233"/>
      <c r="D223" s="235"/>
      <c r="E223" s="235"/>
      <c r="F223" s="235"/>
      <c r="G223" s="235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184"/>
      <c r="T223" s="184"/>
      <c r="U223" s="184"/>
      <c r="V223" s="184"/>
      <c r="W223" s="184"/>
      <c r="X223" s="184"/>
      <c r="Y223" s="184"/>
      <c r="Z223" s="184"/>
      <c r="AA223" s="184"/>
      <c r="AB223" s="184"/>
      <c r="AC223" s="184"/>
      <c r="AD223" s="184"/>
      <c r="AE223" s="184"/>
      <c r="AF223" s="184"/>
      <c r="AG223" s="184"/>
      <c r="AH223" s="184"/>
      <c r="AI223" s="184"/>
      <c r="AJ223" s="184"/>
      <c r="AK223" s="184"/>
      <c r="AL223" s="184"/>
      <c r="AM223" s="184"/>
      <c r="AN223" s="184"/>
      <c r="AO223" s="184"/>
      <c r="AP223" s="184"/>
      <c r="AQ223" s="184"/>
      <c r="AR223" s="184"/>
      <c r="AS223" s="184"/>
      <c r="AT223" s="184"/>
      <c r="AU223" s="184"/>
      <c r="AV223" s="184"/>
      <c r="AW223" s="184"/>
      <c r="AX223" s="184"/>
      <c r="AY223" s="184"/>
      <c r="AZ223" s="184"/>
      <c r="BA223" s="184"/>
      <c r="BB223" s="184"/>
      <c r="BC223" s="184"/>
      <c r="BD223" s="184"/>
      <c r="BE223" s="184"/>
      <c r="BF223" s="184"/>
      <c r="BG223" s="184"/>
      <c r="BH223" s="184"/>
      <c r="BI223" s="184"/>
      <c r="BJ223" s="184"/>
      <c r="BK223" s="184"/>
      <c r="BL223" s="184"/>
      <c r="BM223" s="184"/>
      <c r="BN223" s="184"/>
      <c r="BO223" s="184"/>
      <c r="BP223" s="184"/>
      <c r="BQ223" s="184"/>
      <c r="BR223" s="184"/>
      <c r="BS223" s="184"/>
      <c r="BT223" s="184"/>
      <c r="BU223" s="184"/>
      <c r="BV223" s="184"/>
      <c r="BW223" s="184"/>
      <c r="BX223" s="184"/>
      <c r="BY223" s="184"/>
      <c r="BZ223" s="184"/>
      <c r="CA223" s="184"/>
      <c r="CB223" s="184"/>
      <c r="CC223" s="184"/>
      <c r="CD223" s="184"/>
    </row>
    <row r="224" spans="2:82" s="183" customFormat="1" ht="12.75" customHeight="1" hidden="1">
      <c r="B224" s="186"/>
      <c r="C224" s="233"/>
      <c r="D224" s="235"/>
      <c r="E224" s="235"/>
      <c r="F224" s="235"/>
      <c r="G224" s="235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84"/>
      <c r="BI224" s="184"/>
      <c r="BJ224" s="184"/>
      <c r="BK224" s="184"/>
      <c r="BL224" s="184"/>
      <c r="BM224" s="184"/>
      <c r="BN224" s="184"/>
      <c r="BO224" s="184"/>
      <c r="BP224" s="184"/>
      <c r="BQ224" s="184"/>
      <c r="BR224" s="184"/>
      <c r="BS224" s="184"/>
      <c r="BT224" s="184"/>
      <c r="BU224" s="184"/>
      <c r="BV224" s="184"/>
      <c r="BW224" s="184"/>
      <c r="BX224" s="184"/>
      <c r="BY224" s="184"/>
      <c r="BZ224" s="184"/>
      <c r="CA224" s="184"/>
      <c r="CB224" s="184"/>
      <c r="CC224" s="184"/>
      <c r="CD224" s="184"/>
    </row>
    <row r="225" spans="2:82" s="183" customFormat="1" ht="12.75" customHeight="1" hidden="1">
      <c r="B225" s="186"/>
      <c r="C225" s="233"/>
      <c r="D225" s="235"/>
      <c r="E225" s="235"/>
      <c r="F225" s="235"/>
      <c r="G225" s="235"/>
      <c r="H225" s="184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  <c r="S225" s="184"/>
      <c r="T225" s="184"/>
      <c r="U225" s="184"/>
      <c r="V225" s="184"/>
      <c r="W225" s="184"/>
      <c r="X225" s="184"/>
      <c r="Y225" s="184"/>
      <c r="Z225" s="184"/>
      <c r="AA225" s="184"/>
      <c r="AB225" s="184"/>
      <c r="AC225" s="184"/>
      <c r="AD225" s="184"/>
      <c r="AE225" s="184"/>
      <c r="AF225" s="184"/>
      <c r="AG225" s="184"/>
      <c r="AH225" s="184"/>
      <c r="AI225" s="184"/>
      <c r="AJ225" s="184"/>
      <c r="AK225" s="184"/>
      <c r="AL225" s="184"/>
      <c r="AM225" s="184"/>
      <c r="AN225" s="184"/>
      <c r="AO225" s="184"/>
      <c r="AP225" s="184"/>
      <c r="AQ225" s="184"/>
      <c r="AR225" s="184"/>
      <c r="AS225" s="184"/>
      <c r="AT225" s="184"/>
      <c r="AU225" s="184"/>
      <c r="AV225" s="184"/>
      <c r="AW225" s="184"/>
      <c r="AX225" s="184"/>
      <c r="AY225" s="184"/>
      <c r="AZ225" s="184"/>
      <c r="BA225" s="184"/>
      <c r="BB225" s="184"/>
      <c r="BC225" s="184"/>
      <c r="BD225" s="184"/>
      <c r="BE225" s="184"/>
      <c r="BF225" s="184"/>
      <c r="BG225" s="184"/>
      <c r="BH225" s="184"/>
      <c r="BI225" s="184"/>
      <c r="BJ225" s="184"/>
      <c r="BK225" s="184"/>
      <c r="BL225" s="184"/>
      <c r="BM225" s="184"/>
      <c r="BN225" s="184"/>
      <c r="BO225" s="184"/>
      <c r="BP225" s="184"/>
      <c r="BQ225" s="184"/>
      <c r="BR225" s="184"/>
      <c r="BS225" s="184"/>
      <c r="BT225" s="184"/>
      <c r="BU225" s="184"/>
      <c r="BV225" s="184"/>
      <c r="BW225" s="184"/>
      <c r="BX225" s="184"/>
      <c r="BY225" s="184"/>
      <c r="BZ225" s="184"/>
      <c r="CA225" s="184"/>
      <c r="CB225" s="184"/>
      <c r="CC225" s="184"/>
      <c r="CD225" s="184"/>
    </row>
    <row r="226" spans="2:82" s="183" customFormat="1" ht="15.75" customHeight="1">
      <c r="B226" s="186"/>
      <c r="C226" s="233"/>
      <c r="D226" s="235"/>
      <c r="E226" s="193"/>
      <c r="F226" s="193"/>
      <c r="G226" s="193"/>
      <c r="H226" s="184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  <c r="S226" s="184"/>
      <c r="T226" s="184"/>
      <c r="U226" s="184"/>
      <c r="V226" s="184"/>
      <c r="W226" s="184"/>
      <c r="X226" s="184"/>
      <c r="Y226" s="184"/>
      <c r="Z226" s="184"/>
      <c r="AA226" s="184"/>
      <c r="AB226" s="184"/>
      <c r="AC226" s="184"/>
      <c r="AD226" s="184"/>
      <c r="AE226" s="184"/>
      <c r="AF226" s="184"/>
      <c r="AG226" s="184"/>
      <c r="AH226" s="184"/>
      <c r="AI226" s="184"/>
      <c r="AJ226" s="184"/>
      <c r="AK226" s="184"/>
      <c r="AL226" s="184"/>
      <c r="AM226" s="184"/>
      <c r="AN226" s="184"/>
      <c r="AO226" s="184"/>
      <c r="AP226" s="184"/>
      <c r="AQ226" s="184"/>
      <c r="AR226" s="184"/>
      <c r="AS226" s="184"/>
      <c r="AT226" s="184"/>
      <c r="AU226" s="184"/>
      <c r="AV226" s="184"/>
      <c r="AW226" s="184"/>
      <c r="AX226" s="184"/>
      <c r="AY226" s="184"/>
      <c r="AZ226" s="184"/>
      <c r="BA226" s="184"/>
      <c r="BB226" s="184"/>
      <c r="BC226" s="184"/>
      <c r="BD226" s="184"/>
      <c r="BE226" s="184"/>
      <c r="BF226" s="184"/>
      <c r="BG226" s="184"/>
      <c r="BH226" s="184"/>
      <c r="BI226" s="184"/>
      <c r="BJ226" s="184"/>
      <c r="BK226" s="184"/>
      <c r="BL226" s="184"/>
      <c r="BM226" s="184"/>
      <c r="BN226" s="184"/>
      <c r="BO226" s="184"/>
      <c r="BP226" s="184"/>
      <c r="BQ226" s="184"/>
      <c r="BR226" s="184"/>
      <c r="BS226" s="184"/>
      <c r="BT226" s="184"/>
      <c r="BU226" s="184"/>
      <c r="BV226" s="184"/>
      <c r="BW226" s="184"/>
      <c r="BX226" s="184"/>
      <c r="BY226" s="184"/>
      <c r="BZ226" s="184"/>
      <c r="CA226" s="184"/>
      <c r="CB226" s="184"/>
      <c r="CC226" s="184"/>
      <c r="CD226" s="184"/>
    </row>
    <row r="227" spans="2:82" s="183" customFormat="1" ht="15.75" customHeight="1">
      <c r="B227" s="186"/>
      <c r="C227" s="233"/>
      <c r="D227" s="235"/>
      <c r="E227" s="235"/>
      <c r="F227" s="235"/>
      <c r="G227" s="235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184"/>
      <c r="T227" s="184"/>
      <c r="U227" s="184"/>
      <c r="V227" s="184"/>
      <c r="W227" s="184"/>
      <c r="X227" s="184"/>
      <c r="Y227" s="184"/>
      <c r="Z227" s="184"/>
      <c r="AA227" s="184"/>
      <c r="AB227" s="184"/>
      <c r="AC227" s="184"/>
      <c r="AD227" s="184"/>
      <c r="AE227" s="184"/>
      <c r="AF227" s="184"/>
      <c r="AG227" s="184"/>
      <c r="AH227" s="184"/>
      <c r="AI227" s="184"/>
      <c r="AJ227" s="184"/>
      <c r="AK227" s="184"/>
      <c r="AL227" s="184"/>
      <c r="AM227" s="184"/>
      <c r="AN227" s="184"/>
      <c r="AO227" s="184"/>
      <c r="AP227" s="184"/>
      <c r="AQ227" s="184"/>
      <c r="AR227" s="184"/>
      <c r="AS227" s="184"/>
      <c r="AT227" s="184"/>
      <c r="AU227" s="184"/>
      <c r="AV227" s="184"/>
      <c r="AW227" s="184"/>
      <c r="AX227" s="184"/>
      <c r="AY227" s="184"/>
      <c r="AZ227" s="184"/>
      <c r="BA227" s="184"/>
      <c r="BB227" s="184"/>
      <c r="BC227" s="184"/>
      <c r="BD227" s="184"/>
      <c r="BE227" s="184"/>
      <c r="BF227" s="184"/>
      <c r="BG227" s="184"/>
      <c r="BH227" s="184"/>
      <c r="BI227" s="184"/>
      <c r="BJ227" s="184"/>
      <c r="BK227" s="184"/>
      <c r="BL227" s="184"/>
      <c r="BM227" s="184"/>
      <c r="BN227" s="184"/>
      <c r="BO227" s="184"/>
      <c r="BP227" s="184"/>
      <c r="BQ227" s="184"/>
      <c r="BR227" s="184"/>
      <c r="BS227" s="184"/>
      <c r="BT227" s="184"/>
      <c r="BU227" s="184"/>
      <c r="BV227" s="184"/>
      <c r="BW227" s="184"/>
      <c r="BX227" s="184"/>
      <c r="BY227" s="184"/>
      <c r="BZ227" s="184"/>
      <c r="CA227" s="184"/>
      <c r="CB227" s="184"/>
      <c r="CC227" s="184"/>
      <c r="CD227" s="184"/>
    </row>
    <row r="228" spans="2:82" s="183" customFormat="1" ht="15.75" customHeight="1" thickBot="1">
      <c r="B228" s="186"/>
      <c r="C228" s="233"/>
      <c r="D228" s="235"/>
      <c r="E228" s="200"/>
      <c r="F228" s="200"/>
      <c r="G228" s="200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184"/>
      <c r="T228" s="184"/>
      <c r="U228" s="184"/>
      <c r="V228" s="184"/>
      <c r="W228" s="184"/>
      <c r="X228" s="184"/>
      <c r="Y228" s="184"/>
      <c r="Z228" s="184"/>
      <c r="AA228" s="184"/>
      <c r="AB228" s="184"/>
      <c r="AC228" s="184"/>
      <c r="AD228" s="184"/>
      <c r="AE228" s="184"/>
      <c r="AF228" s="184"/>
      <c r="AG228" s="184"/>
      <c r="AH228" s="184"/>
      <c r="AI228" s="184"/>
      <c r="AJ228" s="184"/>
      <c r="AK228" s="184"/>
      <c r="AL228" s="184"/>
      <c r="AM228" s="184"/>
      <c r="AN228" s="184"/>
      <c r="AO228" s="184"/>
      <c r="AP228" s="184"/>
      <c r="AQ228" s="184"/>
      <c r="AR228" s="184"/>
      <c r="AS228" s="184"/>
      <c r="AT228" s="184"/>
      <c r="AU228" s="184"/>
      <c r="AV228" s="184"/>
      <c r="AW228" s="184"/>
      <c r="AX228" s="184"/>
      <c r="AY228" s="184"/>
      <c r="AZ228" s="184"/>
      <c r="BA228" s="184"/>
      <c r="BB228" s="184"/>
      <c r="BC228" s="184"/>
      <c r="BD228" s="184"/>
      <c r="BE228" s="184"/>
      <c r="BF228" s="184"/>
      <c r="BG228" s="184"/>
      <c r="BH228" s="184"/>
      <c r="BI228" s="184"/>
      <c r="BJ228" s="184"/>
      <c r="BK228" s="184"/>
      <c r="BL228" s="184"/>
      <c r="BM228" s="184"/>
      <c r="BN228" s="184"/>
      <c r="BO228" s="184"/>
      <c r="BP228" s="184"/>
      <c r="BQ228" s="184"/>
      <c r="BR228" s="184"/>
      <c r="BS228" s="184"/>
      <c r="BT228" s="184"/>
      <c r="BU228" s="184"/>
      <c r="BV228" s="184"/>
      <c r="BW228" s="184"/>
      <c r="BX228" s="184"/>
      <c r="BY228" s="184"/>
      <c r="BZ228" s="184"/>
      <c r="CA228" s="184"/>
      <c r="CB228" s="184"/>
      <c r="CC228" s="184"/>
      <c r="CD228" s="184"/>
    </row>
    <row r="229" spans="1:82" s="183" customFormat="1" ht="15.75" customHeight="1">
      <c r="A229" s="204" t="s">
        <v>26</v>
      </c>
      <c r="B229" s="205" t="s">
        <v>27</v>
      </c>
      <c r="C229" s="204" t="s">
        <v>29</v>
      </c>
      <c r="D229" s="204" t="s">
        <v>30</v>
      </c>
      <c r="E229" s="204" t="s">
        <v>30</v>
      </c>
      <c r="F229" s="53" t="s">
        <v>8</v>
      </c>
      <c r="G229" s="204" t="s">
        <v>304</v>
      </c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  <c r="W229" s="184"/>
      <c r="X229" s="184"/>
      <c r="Y229" s="184"/>
      <c r="Z229" s="184"/>
      <c r="AA229" s="184"/>
      <c r="AB229" s="184"/>
      <c r="AC229" s="184"/>
      <c r="AD229" s="184"/>
      <c r="AE229" s="184"/>
      <c r="AF229" s="184"/>
      <c r="AG229" s="184"/>
      <c r="AH229" s="184"/>
      <c r="AI229" s="184"/>
      <c r="AJ229" s="184"/>
      <c r="AK229" s="184"/>
      <c r="AL229" s="184"/>
      <c r="AM229" s="184"/>
      <c r="AN229" s="184"/>
      <c r="AO229" s="184"/>
      <c r="AP229" s="184"/>
      <c r="AQ229" s="184"/>
      <c r="AR229" s="184"/>
      <c r="AS229" s="184"/>
      <c r="AT229" s="184"/>
      <c r="AU229" s="184"/>
      <c r="AV229" s="184"/>
      <c r="AW229" s="184"/>
      <c r="AX229" s="184"/>
      <c r="AY229" s="184"/>
      <c r="AZ229" s="184"/>
      <c r="BA229" s="184"/>
      <c r="BB229" s="184"/>
      <c r="BC229" s="184"/>
      <c r="BD229" s="184"/>
      <c r="BE229" s="184"/>
      <c r="BF229" s="184"/>
      <c r="BG229" s="184"/>
      <c r="BH229" s="184"/>
      <c r="BI229" s="184"/>
      <c r="BJ229" s="184"/>
      <c r="BK229" s="184"/>
      <c r="BL229" s="184"/>
      <c r="BM229" s="184"/>
      <c r="BN229" s="184"/>
      <c r="BO229" s="184"/>
      <c r="BP229" s="184"/>
      <c r="BQ229" s="184"/>
      <c r="BR229" s="184"/>
      <c r="BS229" s="184"/>
      <c r="BT229" s="184"/>
      <c r="BU229" s="184"/>
      <c r="BV229" s="184"/>
      <c r="BW229" s="184"/>
      <c r="BX229" s="184"/>
      <c r="BY229" s="184"/>
      <c r="BZ229" s="184"/>
      <c r="CA229" s="184"/>
      <c r="CB229" s="184"/>
      <c r="CC229" s="184"/>
      <c r="CD229" s="184"/>
    </row>
    <row r="230" spans="1:7" s="184" customFormat="1" ht="15.75" customHeight="1" thickBot="1">
      <c r="A230" s="206"/>
      <c r="B230" s="207"/>
      <c r="C230" s="208"/>
      <c r="D230" s="209" t="s">
        <v>32</v>
      </c>
      <c r="E230" s="209" t="s">
        <v>33</v>
      </c>
      <c r="F230" s="57" t="s">
        <v>34</v>
      </c>
      <c r="G230" s="209" t="s">
        <v>305</v>
      </c>
    </row>
    <row r="231" spans="1:7" s="184" customFormat="1" ht="16.5" thickTop="1">
      <c r="A231" s="210">
        <v>90</v>
      </c>
      <c r="B231" s="210"/>
      <c r="C231" s="212" t="s">
        <v>195</v>
      </c>
      <c r="D231" s="116"/>
      <c r="E231" s="114"/>
      <c r="F231" s="115"/>
      <c r="G231" s="116"/>
    </row>
    <row r="232" spans="1:7" s="184" customFormat="1" ht="15.75">
      <c r="A232" s="138"/>
      <c r="B232" s="263"/>
      <c r="C232" s="138"/>
      <c r="D232" s="142"/>
      <c r="E232" s="143"/>
      <c r="F232" s="141"/>
      <c r="G232" s="142"/>
    </row>
    <row r="233" spans="1:7" s="184" customFormat="1" ht="15">
      <c r="A233" s="144"/>
      <c r="B233" s="264">
        <v>5311</v>
      </c>
      <c r="C233" s="144" t="s">
        <v>439</v>
      </c>
      <c r="D233" s="142">
        <v>18862</v>
      </c>
      <c r="E233" s="143">
        <v>18862</v>
      </c>
      <c r="F233" s="141">
        <v>2680</v>
      </c>
      <c r="G233" s="142">
        <f>(F233/E233)*100</f>
        <v>14.208461456897467</v>
      </c>
    </row>
    <row r="234" spans="1:7" s="184" customFormat="1" ht="16.5" thickBot="1">
      <c r="A234" s="267"/>
      <c r="B234" s="267"/>
      <c r="C234" s="284"/>
      <c r="D234" s="285"/>
      <c r="E234" s="286"/>
      <c r="F234" s="287"/>
      <c r="G234" s="285"/>
    </row>
    <row r="235" spans="1:7" s="184" customFormat="1" ht="18.75" customHeight="1" thickBot="1" thickTop="1">
      <c r="A235" s="227"/>
      <c r="B235" s="283"/>
      <c r="C235" s="281" t="s">
        <v>440</v>
      </c>
      <c r="D235" s="230">
        <f>SUM(D231:D234)</f>
        <v>18862</v>
      </c>
      <c r="E235" s="231">
        <f>SUM(E231:E234)</f>
        <v>18862</v>
      </c>
      <c r="F235" s="232">
        <f>SUM(F231:F234)</f>
        <v>2680</v>
      </c>
      <c r="G235" s="230">
        <f>(F235/E235)*100</f>
        <v>14.208461456897467</v>
      </c>
    </row>
    <row r="236" spans="1:7" s="184" customFormat="1" ht="15.75" customHeight="1">
      <c r="A236" s="183"/>
      <c r="B236" s="186"/>
      <c r="C236" s="233"/>
      <c r="D236" s="235"/>
      <c r="E236" s="235"/>
      <c r="F236" s="235"/>
      <c r="G236" s="235"/>
    </row>
    <row r="237" spans="1:7" s="184" customFormat="1" ht="15.75" customHeight="1" thickBot="1">
      <c r="A237" s="183"/>
      <c r="B237" s="186"/>
      <c r="C237" s="233"/>
      <c r="D237" s="235"/>
      <c r="E237" s="235"/>
      <c r="F237" s="235"/>
      <c r="G237" s="235"/>
    </row>
    <row r="238" spans="1:82" s="183" customFormat="1" ht="15.75" customHeight="1">
      <c r="A238" s="204" t="s">
        <v>26</v>
      </c>
      <c r="B238" s="205" t="s">
        <v>27</v>
      </c>
      <c r="C238" s="204" t="s">
        <v>29</v>
      </c>
      <c r="D238" s="204" t="s">
        <v>30</v>
      </c>
      <c r="E238" s="204" t="s">
        <v>30</v>
      </c>
      <c r="F238" s="53" t="s">
        <v>8</v>
      </c>
      <c r="G238" s="204" t="s">
        <v>304</v>
      </c>
      <c r="H238" s="184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  <c r="S238" s="184"/>
      <c r="T238" s="184"/>
      <c r="U238" s="184"/>
      <c r="V238" s="184"/>
      <c r="W238" s="184"/>
      <c r="X238" s="184"/>
      <c r="Y238" s="184"/>
      <c r="Z238" s="184"/>
      <c r="AA238" s="184"/>
      <c r="AB238" s="184"/>
      <c r="AC238" s="184"/>
      <c r="AD238" s="184"/>
      <c r="AE238" s="184"/>
      <c r="AF238" s="184"/>
      <c r="AG238" s="184"/>
      <c r="AH238" s="184"/>
      <c r="AI238" s="184"/>
      <c r="AJ238" s="184"/>
      <c r="AK238" s="184"/>
      <c r="AL238" s="184"/>
      <c r="AM238" s="184"/>
      <c r="AN238" s="184"/>
      <c r="AO238" s="184"/>
      <c r="AP238" s="184"/>
      <c r="AQ238" s="184"/>
      <c r="AR238" s="184"/>
      <c r="AS238" s="184"/>
      <c r="AT238" s="184"/>
      <c r="AU238" s="184"/>
      <c r="AV238" s="184"/>
      <c r="AW238" s="184"/>
      <c r="AX238" s="184"/>
      <c r="AY238" s="184"/>
      <c r="AZ238" s="184"/>
      <c r="BA238" s="184"/>
      <c r="BB238" s="184"/>
      <c r="BC238" s="184"/>
      <c r="BD238" s="184"/>
      <c r="BE238" s="184"/>
      <c r="BF238" s="184"/>
      <c r="BG238" s="184"/>
      <c r="BH238" s="184"/>
      <c r="BI238" s="184"/>
      <c r="BJ238" s="184"/>
      <c r="BK238" s="184"/>
      <c r="BL238" s="184"/>
      <c r="BM238" s="184"/>
      <c r="BN238" s="184"/>
      <c r="BO238" s="184"/>
      <c r="BP238" s="184"/>
      <c r="BQ238" s="184"/>
      <c r="BR238" s="184"/>
      <c r="BS238" s="184"/>
      <c r="BT238" s="184"/>
      <c r="BU238" s="184"/>
      <c r="BV238" s="184"/>
      <c r="BW238" s="184"/>
      <c r="BX238" s="184"/>
      <c r="BY238" s="184"/>
      <c r="BZ238" s="184"/>
      <c r="CA238" s="184"/>
      <c r="CB238" s="184"/>
      <c r="CC238" s="184"/>
      <c r="CD238" s="184"/>
    </row>
    <row r="239" spans="1:7" s="184" customFormat="1" ht="15.75" customHeight="1" thickBot="1">
      <c r="A239" s="206"/>
      <c r="B239" s="207"/>
      <c r="C239" s="208"/>
      <c r="D239" s="209" t="s">
        <v>32</v>
      </c>
      <c r="E239" s="209" t="s">
        <v>33</v>
      </c>
      <c r="F239" s="57" t="s">
        <v>34</v>
      </c>
      <c r="G239" s="209" t="s">
        <v>305</v>
      </c>
    </row>
    <row r="240" spans="1:7" s="184" customFormat="1" ht="16.5" thickTop="1">
      <c r="A240" s="210">
        <v>100</v>
      </c>
      <c r="B240" s="210"/>
      <c r="C240" s="138" t="s">
        <v>203</v>
      </c>
      <c r="D240" s="116"/>
      <c r="E240" s="114"/>
      <c r="F240" s="115"/>
      <c r="G240" s="116"/>
    </row>
    <row r="241" spans="1:7" s="184" customFormat="1" ht="15.75">
      <c r="A241" s="138"/>
      <c r="B241" s="263"/>
      <c r="C241" s="138"/>
      <c r="D241" s="142"/>
      <c r="E241" s="143"/>
      <c r="F241" s="141"/>
      <c r="G241" s="142"/>
    </row>
    <row r="242" spans="1:7" s="184" customFormat="1" ht="15.75">
      <c r="A242" s="138"/>
      <c r="B242" s="263"/>
      <c r="C242" s="138"/>
      <c r="D242" s="142"/>
      <c r="E242" s="143"/>
      <c r="F242" s="141"/>
      <c r="G242" s="142"/>
    </row>
    <row r="243" spans="1:7" s="184" customFormat="1" ht="15.75">
      <c r="A243" s="263"/>
      <c r="B243" s="288">
        <v>2169</v>
      </c>
      <c r="C243" s="289" t="s">
        <v>441</v>
      </c>
      <c r="D243" s="99">
        <v>300</v>
      </c>
      <c r="E243" s="65">
        <v>300</v>
      </c>
      <c r="F243" s="66">
        <v>0</v>
      </c>
      <c r="G243" s="142">
        <f>(F243/E243)*100</f>
        <v>0</v>
      </c>
    </row>
    <row r="244" spans="1:7" s="184" customFormat="1" ht="16.5" thickBot="1">
      <c r="A244" s="267"/>
      <c r="B244" s="290"/>
      <c r="C244" s="291"/>
      <c r="D244" s="292"/>
      <c r="E244" s="158"/>
      <c r="F244" s="159"/>
      <c r="G244" s="142"/>
    </row>
    <row r="245" spans="1:7" s="184" customFormat="1" ht="18.75" customHeight="1" thickBot="1" thickTop="1">
      <c r="A245" s="227"/>
      <c r="B245" s="283"/>
      <c r="C245" s="281" t="s">
        <v>442</v>
      </c>
      <c r="D245" s="230">
        <f>SUM(D240:D244)</f>
        <v>300</v>
      </c>
      <c r="E245" s="231">
        <f>SUM(E240:E244)</f>
        <v>300</v>
      </c>
      <c r="F245" s="232">
        <f>SUM(F240:F244)</f>
        <v>0</v>
      </c>
      <c r="G245" s="230">
        <f>(F245/E245)*100</f>
        <v>0</v>
      </c>
    </row>
    <row r="246" spans="1:7" s="184" customFormat="1" ht="15.75" customHeight="1">
      <c r="A246" s="183"/>
      <c r="B246" s="186"/>
      <c r="C246" s="233"/>
      <c r="D246" s="235"/>
      <c r="E246" s="235"/>
      <c r="F246" s="235"/>
      <c r="G246" s="235"/>
    </row>
    <row r="247" spans="1:7" s="184" customFormat="1" ht="15.75" customHeight="1">
      <c r="A247" s="183"/>
      <c r="B247" s="186"/>
      <c r="C247" s="233"/>
      <c r="D247" s="235"/>
      <c r="E247" s="235"/>
      <c r="F247" s="235"/>
      <c r="G247" s="235"/>
    </row>
    <row r="248" s="184" customFormat="1" ht="15.75" customHeight="1" thickBot="1">
      <c r="B248" s="236"/>
    </row>
    <row r="249" spans="1:7" s="184" customFormat="1" ht="15.75">
      <c r="A249" s="204" t="s">
        <v>26</v>
      </c>
      <c r="B249" s="205" t="s">
        <v>27</v>
      </c>
      <c r="C249" s="204" t="s">
        <v>29</v>
      </c>
      <c r="D249" s="204" t="s">
        <v>30</v>
      </c>
      <c r="E249" s="204" t="s">
        <v>30</v>
      </c>
      <c r="F249" s="53" t="s">
        <v>8</v>
      </c>
      <c r="G249" s="204" t="s">
        <v>304</v>
      </c>
    </row>
    <row r="250" spans="1:7" s="184" customFormat="1" ht="15.75" customHeight="1" thickBot="1">
      <c r="A250" s="206"/>
      <c r="B250" s="207"/>
      <c r="C250" s="208"/>
      <c r="D250" s="209" t="s">
        <v>32</v>
      </c>
      <c r="E250" s="209" t="s">
        <v>33</v>
      </c>
      <c r="F250" s="57" t="s">
        <v>34</v>
      </c>
      <c r="G250" s="209" t="s">
        <v>305</v>
      </c>
    </row>
    <row r="251" spans="1:7" s="184" customFormat="1" ht="16.5" thickTop="1">
      <c r="A251" s="210">
        <v>110</v>
      </c>
      <c r="B251" s="210"/>
      <c r="C251" s="212" t="s">
        <v>208</v>
      </c>
      <c r="D251" s="116"/>
      <c r="E251" s="114"/>
      <c r="F251" s="115"/>
      <c r="G251" s="116"/>
    </row>
    <row r="252" spans="1:7" s="184" customFormat="1" ht="15" customHeight="1">
      <c r="A252" s="138"/>
      <c r="B252" s="263"/>
      <c r="C252" s="138"/>
      <c r="D252" s="142"/>
      <c r="E252" s="143"/>
      <c r="F252" s="141"/>
      <c r="G252" s="142"/>
    </row>
    <row r="253" spans="1:7" s="184" customFormat="1" ht="15" customHeight="1">
      <c r="A253" s="144"/>
      <c r="B253" s="264">
        <v>6171</v>
      </c>
      <c r="C253" s="144" t="s">
        <v>443</v>
      </c>
      <c r="D253" s="142">
        <v>0</v>
      </c>
      <c r="E253" s="143">
        <v>0</v>
      </c>
      <c r="F253" s="141">
        <v>5</v>
      </c>
      <c r="G253" s="142" t="e">
        <f aca="true" t="shared" si="5" ref="G253:G258">(F253/E253)*100</f>
        <v>#DIV/0!</v>
      </c>
    </row>
    <row r="254" spans="1:7" s="184" customFormat="1" ht="15">
      <c r="A254" s="144"/>
      <c r="B254" s="264">
        <v>6310</v>
      </c>
      <c r="C254" s="144" t="s">
        <v>444</v>
      </c>
      <c r="D254" s="142">
        <v>1910</v>
      </c>
      <c r="E254" s="143">
        <v>1910</v>
      </c>
      <c r="F254" s="141">
        <v>344.9</v>
      </c>
      <c r="G254" s="142">
        <f t="shared" si="5"/>
        <v>18.057591623036647</v>
      </c>
    </row>
    <row r="255" spans="1:7" s="184" customFormat="1" ht="15">
      <c r="A255" s="144"/>
      <c r="B255" s="264">
        <v>6399</v>
      </c>
      <c r="C255" s="144" t="s">
        <v>445</v>
      </c>
      <c r="D255" s="142">
        <v>13411</v>
      </c>
      <c r="E255" s="143">
        <v>13411</v>
      </c>
      <c r="F255" s="141">
        <v>745.9</v>
      </c>
      <c r="G255" s="142">
        <f t="shared" si="5"/>
        <v>5.561852210871673</v>
      </c>
    </row>
    <row r="256" spans="1:7" s="184" customFormat="1" ht="15">
      <c r="A256" s="144"/>
      <c r="B256" s="264">
        <v>6402</v>
      </c>
      <c r="C256" s="144" t="s">
        <v>446</v>
      </c>
      <c r="D256" s="142">
        <v>0</v>
      </c>
      <c r="E256" s="143">
        <v>981.2</v>
      </c>
      <c r="F256" s="141">
        <v>981.1</v>
      </c>
      <c r="G256" s="142">
        <f t="shared" si="5"/>
        <v>99.98980839788014</v>
      </c>
    </row>
    <row r="257" spans="1:7" s="184" customFormat="1" ht="15">
      <c r="A257" s="144"/>
      <c r="B257" s="264">
        <v>6409</v>
      </c>
      <c r="C257" s="144" t="s">
        <v>447</v>
      </c>
      <c r="D257" s="142">
        <v>0</v>
      </c>
      <c r="E257" s="143">
        <v>0</v>
      </c>
      <c r="F257" s="141">
        <v>2.9</v>
      </c>
      <c r="G257" s="142" t="e">
        <f t="shared" si="5"/>
        <v>#DIV/0!</v>
      </c>
    </row>
    <row r="258" spans="1:7" s="189" customFormat="1" ht="20.25" customHeight="1">
      <c r="A258" s="212"/>
      <c r="B258" s="210">
        <v>6409</v>
      </c>
      <c r="C258" s="212" t="s">
        <v>448</v>
      </c>
      <c r="D258" s="293">
        <v>0</v>
      </c>
      <c r="E258" s="294">
        <v>0</v>
      </c>
      <c r="F258" s="242">
        <v>0</v>
      </c>
      <c r="G258" s="142" t="e">
        <f t="shared" si="5"/>
        <v>#DIV/0!</v>
      </c>
    </row>
    <row r="259" spans="1:7" s="184" customFormat="1" ht="15.75" thickBot="1">
      <c r="A259" s="269"/>
      <c r="B259" s="268"/>
      <c r="C259" s="269"/>
      <c r="D259" s="295"/>
      <c r="E259" s="296"/>
      <c r="F259" s="297"/>
      <c r="G259" s="295"/>
    </row>
    <row r="260" spans="1:7" s="184" customFormat="1" ht="18.75" customHeight="1" thickBot="1" thickTop="1">
      <c r="A260" s="227"/>
      <c r="B260" s="283"/>
      <c r="C260" s="281" t="s">
        <v>449</v>
      </c>
      <c r="D260" s="298">
        <f>SUM(D252:D258)</f>
        <v>15321</v>
      </c>
      <c r="E260" s="299">
        <f>SUM(E252:E258)</f>
        <v>16302.2</v>
      </c>
      <c r="F260" s="300">
        <f>SUM(F252:F258)</f>
        <v>2079.8</v>
      </c>
      <c r="G260" s="230">
        <f>(F260/E260)*100</f>
        <v>12.757787292512667</v>
      </c>
    </row>
    <row r="261" spans="1:7" s="184" customFormat="1" ht="18.75" customHeight="1">
      <c r="A261" s="183"/>
      <c r="B261" s="186"/>
      <c r="C261" s="233"/>
      <c r="D261" s="235"/>
      <c r="E261" s="235"/>
      <c r="F261" s="235"/>
      <c r="G261" s="235"/>
    </row>
    <row r="262" spans="1:7" s="184" customFormat="1" ht="13.5" customHeight="1" hidden="1">
      <c r="A262" s="183"/>
      <c r="B262" s="186"/>
      <c r="C262" s="233"/>
      <c r="D262" s="235"/>
      <c r="E262" s="235"/>
      <c r="F262" s="235"/>
      <c r="G262" s="235"/>
    </row>
    <row r="263" spans="1:7" s="184" customFormat="1" ht="13.5" customHeight="1" hidden="1">
      <c r="A263" s="183"/>
      <c r="B263" s="186"/>
      <c r="C263" s="233"/>
      <c r="D263" s="235"/>
      <c r="E263" s="235"/>
      <c r="F263" s="235"/>
      <c r="G263" s="235"/>
    </row>
    <row r="264" spans="1:7" s="184" customFormat="1" ht="13.5" customHeight="1" hidden="1">
      <c r="A264" s="183"/>
      <c r="B264" s="186"/>
      <c r="C264" s="233"/>
      <c r="D264" s="235"/>
      <c r="E264" s="235"/>
      <c r="F264" s="235"/>
      <c r="G264" s="235"/>
    </row>
    <row r="265" spans="1:7" s="184" customFormat="1" ht="13.5" customHeight="1" hidden="1">
      <c r="A265" s="183"/>
      <c r="B265" s="186"/>
      <c r="C265" s="233"/>
      <c r="D265" s="235"/>
      <c r="E265" s="235"/>
      <c r="F265" s="235"/>
      <c r="G265" s="235"/>
    </row>
    <row r="266" spans="1:7" s="184" customFormat="1" ht="13.5" customHeight="1" hidden="1">
      <c r="A266" s="183"/>
      <c r="B266" s="186"/>
      <c r="C266" s="233"/>
      <c r="D266" s="235"/>
      <c r="E266" s="235"/>
      <c r="F266" s="235"/>
      <c r="G266" s="235"/>
    </row>
    <row r="267" spans="1:7" s="184" customFormat="1" ht="16.5" customHeight="1">
      <c r="A267" s="183"/>
      <c r="B267" s="186"/>
      <c r="C267" s="233"/>
      <c r="D267" s="235"/>
      <c r="E267" s="235"/>
      <c r="F267" s="235"/>
      <c r="G267" s="235"/>
    </row>
    <row r="268" spans="1:7" s="184" customFormat="1" ht="15.75" customHeight="1" thickBot="1">
      <c r="A268" s="183"/>
      <c r="B268" s="186"/>
      <c r="C268" s="233"/>
      <c r="D268" s="235"/>
      <c r="E268" s="235"/>
      <c r="F268" s="235"/>
      <c r="G268" s="235"/>
    </row>
    <row r="269" spans="1:7" s="184" customFormat="1" ht="15.75">
      <c r="A269" s="204" t="s">
        <v>26</v>
      </c>
      <c r="B269" s="205" t="s">
        <v>27</v>
      </c>
      <c r="C269" s="204" t="s">
        <v>29</v>
      </c>
      <c r="D269" s="204" t="s">
        <v>30</v>
      </c>
      <c r="E269" s="204" t="s">
        <v>30</v>
      </c>
      <c r="F269" s="53" t="s">
        <v>8</v>
      </c>
      <c r="G269" s="204" t="s">
        <v>304</v>
      </c>
    </row>
    <row r="270" spans="1:7" s="184" customFormat="1" ht="15.75" customHeight="1" thickBot="1">
      <c r="A270" s="206"/>
      <c r="B270" s="207"/>
      <c r="C270" s="208"/>
      <c r="D270" s="209" t="s">
        <v>32</v>
      </c>
      <c r="E270" s="209" t="s">
        <v>33</v>
      </c>
      <c r="F270" s="57" t="s">
        <v>34</v>
      </c>
      <c r="G270" s="209" t="s">
        <v>305</v>
      </c>
    </row>
    <row r="271" spans="1:7" s="184" customFormat="1" ht="16.5" thickTop="1">
      <c r="A271" s="210">
        <v>120</v>
      </c>
      <c r="B271" s="210"/>
      <c r="C271" s="108" t="s">
        <v>235</v>
      </c>
      <c r="D271" s="116"/>
      <c r="E271" s="114"/>
      <c r="F271" s="115"/>
      <c r="G271" s="116"/>
    </row>
    <row r="272" spans="1:7" s="184" customFormat="1" ht="15" customHeight="1">
      <c r="A272" s="138"/>
      <c r="B272" s="263"/>
      <c r="C272" s="108"/>
      <c r="D272" s="142"/>
      <c r="E272" s="143"/>
      <c r="F272" s="141"/>
      <c r="G272" s="142"/>
    </row>
    <row r="273" spans="1:7" s="184" customFormat="1" ht="15" customHeight="1">
      <c r="A273" s="138"/>
      <c r="B273" s="263"/>
      <c r="C273" s="108"/>
      <c r="D273" s="265"/>
      <c r="E273" s="266"/>
      <c r="F273" s="270"/>
      <c r="G273" s="142"/>
    </row>
    <row r="274" spans="1:7" s="184" customFormat="1" ht="15.75">
      <c r="A274" s="138"/>
      <c r="B274" s="264">
        <v>2310</v>
      </c>
      <c r="C274" s="144" t="s">
        <v>450</v>
      </c>
      <c r="D274" s="265">
        <v>30</v>
      </c>
      <c r="E274" s="266">
        <v>30</v>
      </c>
      <c r="F274" s="270">
        <v>0</v>
      </c>
      <c r="G274" s="142">
        <f aca="true" t="shared" si="6" ref="G274:G283">(F274/E274)*100</f>
        <v>0</v>
      </c>
    </row>
    <row r="275" spans="1:7" s="184" customFormat="1" ht="15.75" customHeight="1" hidden="1">
      <c r="A275" s="138"/>
      <c r="B275" s="264">
        <v>2321</v>
      </c>
      <c r="C275" s="144" t="s">
        <v>451</v>
      </c>
      <c r="D275" s="265">
        <v>0</v>
      </c>
      <c r="E275" s="266"/>
      <c r="F275" s="270"/>
      <c r="G275" s="142" t="e">
        <f t="shared" si="6"/>
        <v>#DIV/0!</v>
      </c>
    </row>
    <row r="276" spans="1:7" s="184" customFormat="1" ht="15">
      <c r="A276" s="144"/>
      <c r="B276" s="264">
        <v>3612</v>
      </c>
      <c r="C276" s="144" t="s">
        <v>452</v>
      </c>
      <c r="D276" s="142">
        <v>11384</v>
      </c>
      <c r="E276" s="143">
        <v>11345.5</v>
      </c>
      <c r="F276" s="141">
        <v>1640.6</v>
      </c>
      <c r="G276" s="142">
        <f t="shared" si="6"/>
        <v>14.460358732537129</v>
      </c>
    </row>
    <row r="277" spans="1:7" s="184" customFormat="1" ht="15">
      <c r="A277" s="144"/>
      <c r="B277" s="264">
        <v>3613</v>
      </c>
      <c r="C277" s="144" t="s">
        <v>453</v>
      </c>
      <c r="D277" s="142">
        <v>7086</v>
      </c>
      <c r="E277" s="143">
        <v>7086</v>
      </c>
      <c r="F277" s="141">
        <v>1029.9</v>
      </c>
      <c r="G277" s="142">
        <f t="shared" si="6"/>
        <v>14.53429297205758</v>
      </c>
    </row>
    <row r="278" spans="1:7" s="184" customFormat="1" ht="15">
      <c r="A278" s="144"/>
      <c r="B278" s="264">
        <v>3632</v>
      </c>
      <c r="C278" s="144" t="s">
        <v>352</v>
      </c>
      <c r="D278" s="142">
        <v>792</v>
      </c>
      <c r="E278" s="143">
        <v>792</v>
      </c>
      <c r="F278" s="141">
        <v>25.8</v>
      </c>
      <c r="G278" s="142">
        <f t="shared" si="6"/>
        <v>3.257575757575758</v>
      </c>
    </row>
    <row r="279" spans="1:7" s="184" customFormat="1" ht="15">
      <c r="A279" s="144"/>
      <c r="B279" s="264">
        <v>3634</v>
      </c>
      <c r="C279" s="144" t="s">
        <v>454</v>
      </c>
      <c r="D279" s="142">
        <v>800</v>
      </c>
      <c r="E279" s="143">
        <v>800</v>
      </c>
      <c r="F279" s="141">
        <v>0</v>
      </c>
      <c r="G279" s="142">
        <f t="shared" si="6"/>
        <v>0</v>
      </c>
    </row>
    <row r="280" spans="1:7" s="184" customFormat="1" ht="15">
      <c r="A280" s="144"/>
      <c r="B280" s="264">
        <v>3639</v>
      </c>
      <c r="C280" s="144" t="s">
        <v>455</v>
      </c>
      <c r="D280" s="142">
        <f>12685.2-12112</f>
        <v>573.2000000000007</v>
      </c>
      <c r="E280" s="143">
        <f>13283.7-12672</f>
        <v>611.7000000000007</v>
      </c>
      <c r="F280" s="141">
        <f>91.9-43.8</f>
        <v>48.10000000000001</v>
      </c>
      <c r="G280" s="142">
        <f t="shared" si="6"/>
        <v>7.86333169854503</v>
      </c>
    </row>
    <row r="281" spans="1:7" s="184" customFormat="1" ht="15" customHeight="1" hidden="1">
      <c r="A281" s="144"/>
      <c r="B281" s="264">
        <v>3639</v>
      </c>
      <c r="C281" s="144" t="s">
        <v>456</v>
      </c>
      <c r="D281" s="142">
        <v>0</v>
      </c>
      <c r="E281" s="143"/>
      <c r="F281" s="141"/>
      <c r="G281" s="142" t="e">
        <f t="shared" si="6"/>
        <v>#DIV/0!</v>
      </c>
    </row>
    <row r="282" spans="1:7" s="184" customFormat="1" ht="15">
      <c r="A282" s="144"/>
      <c r="B282" s="264">
        <v>3639</v>
      </c>
      <c r="C282" s="144" t="s">
        <v>457</v>
      </c>
      <c r="D282" s="142">
        <v>12112</v>
      </c>
      <c r="E282" s="143">
        <v>12672</v>
      </c>
      <c r="F282" s="141">
        <v>43.8</v>
      </c>
      <c r="G282" s="142">
        <f t="shared" si="6"/>
        <v>0.34564393939393934</v>
      </c>
    </row>
    <row r="283" spans="1:7" s="184" customFormat="1" ht="15">
      <c r="A283" s="144"/>
      <c r="B283" s="264">
        <v>3729</v>
      </c>
      <c r="C283" s="144" t="s">
        <v>458</v>
      </c>
      <c r="D283" s="142">
        <v>1</v>
      </c>
      <c r="E283" s="143">
        <v>1</v>
      </c>
      <c r="F283" s="141">
        <v>0</v>
      </c>
      <c r="G283" s="142">
        <f t="shared" si="6"/>
        <v>0</v>
      </c>
    </row>
    <row r="284" spans="1:7" s="184" customFormat="1" ht="15" customHeight="1" thickBot="1">
      <c r="A284" s="267"/>
      <c r="B284" s="267"/>
      <c r="C284" s="284"/>
      <c r="D284" s="295"/>
      <c r="E284" s="296"/>
      <c r="F284" s="297"/>
      <c r="G284" s="295"/>
    </row>
    <row r="285" spans="1:7" s="184" customFormat="1" ht="18.75" customHeight="1" thickBot="1" thickTop="1">
      <c r="A285" s="259"/>
      <c r="B285" s="283"/>
      <c r="C285" s="281" t="s">
        <v>459</v>
      </c>
      <c r="D285" s="298">
        <f>SUM(D274:D283)</f>
        <v>32778.2</v>
      </c>
      <c r="E285" s="299">
        <f>SUM(E274:E283)</f>
        <v>33338.2</v>
      </c>
      <c r="F285" s="300">
        <f>SUM(F274:F283)</f>
        <v>2788.2000000000003</v>
      </c>
      <c r="G285" s="230">
        <f>(F285/E285)*100</f>
        <v>8.363378946673787</v>
      </c>
    </row>
    <row r="286" spans="1:7" s="184" customFormat="1" ht="15.75" customHeight="1">
      <c r="A286" s="183"/>
      <c r="B286" s="186"/>
      <c r="C286" s="233"/>
      <c r="D286" s="235"/>
      <c r="E286" s="235"/>
      <c r="F286" s="235"/>
      <c r="G286" s="235"/>
    </row>
    <row r="287" spans="1:7" s="184" customFormat="1" ht="15.75" customHeight="1">
      <c r="A287" s="183"/>
      <c r="B287" s="186"/>
      <c r="C287" s="233"/>
      <c r="D287" s="235"/>
      <c r="E287" s="235"/>
      <c r="F287" s="235"/>
      <c r="G287" s="235"/>
    </row>
    <row r="288" s="184" customFormat="1" ht="15.75" customHeight="1" thickBot="1"/>
    <row r="289" spans="1:7" s="184" customFormat="1" ht="15.75">
      <c r="A289" s="204" t="s">
        <v>26</v>
      </c>
      <c r="B289" s="205" t="s">
        <v>27</v>
      </c>
      <c r="C289" s="204" t="s">
        <v>29</v>
      </c>
      <c r="D289" s="204" t="s">
        <v>30</v>
      </c>
      <c r="E289" s="204" t="s">
        <v>30</v>
      </c>
      <c r="F289" s="53" t="s">
        <v>8</v>
      </c>
      <c r="G289" s="204" t="s">
        <v>304</v>
      </c>
    </row>
    <row r="290" spans="1:7" s="184" customFormat="1" ht="15.75" customHeight="1" thickBot="1">
      <c r="A290" s="206"/>
      <c r="B290" s="207"/>
      <c r="C290" s="208"/>
      <c r="D290" s="209" t="s">
        <v>32</v>
      </c>
      <c r="E290" s="209" t="s">
        <v>33</v>
      </c>
      <c r="F290" s="57" t="s">
        <v>34</v>
      </c>
      <c r="G290" s="209" t="s">
        <v>305</v>
      </c>
    </row>
    <row r="291" spans="1:7" s="184" customFormat="1" ht="38.25" customHeight="1" thickBot="1" thickTop="1">
      <c r="A291" s="281"/>
      <c r="B291" s="301"/>
      <c r="C291" s="302" t="s">
        <v>460</v>
      </c>
      <c r="D291" s="303">
        <f>SUM(D34,D116,D141,D171,D200,D217,D235,D245,D260,D285,)</f>
        <v>492538.5</v>
      </c>
      <c r="E291" s="304">
        <f>SUM(E34,E116,E141,E171,E200,E217,E235,E245,E260,E285,F299)</f>
        <v>500540.8</v>
      </c>
      <c r="F291" s="305">
        <f>SUM(F34,F116,F141,F171,F200,F217,F235,F245,F260,F285,)</f>
        <v>56952.00000000001</v>
      </c>
      <c r="G291" s="306">
        <f>(F291/E291)*100</f>
        <v>11.378093454120025</v>
      </c>
    </row>
    <row r="292" spans="1:7" ht="15">
      <c r="A292" s="83"/>
      <c r="B292" s="83"/>
      <c r="C292" s="83"/>
      <c r="D292" s="83"/>
      <c r="E292" s="83"/>
      <c r="F292" s="83"/>
      <c r="G292" s="83"/>
    </row>
    <row r="293" spans="1:7" ht="15" customHeight="1">
      <c r="A293" s="83"/>
      <c r="B293" s="83"/>
      <c r="C293" s="83"/>
      <c r="D293" s="83"/>
      <c r="E293" s="83"/>
      <c r="F293" s="83"/>
      <c r="G293" s="83"/>
    </row>
    <row r="294" spans="1:7" ht="15" customHeight="1">
      <c r="A294" s="83"/>
      <c r="B294" s="83"/>
      <c r="C294" s="83"/>
      <c r="D294" s="83"/>
      <c r="E294" s="83"/>
      <c r="F294" s="83"/>
      <c r="G294" s="83"/>
    </row>
    <row r="295" spans="1:7" ht="15" customHeight="1">
      <c r="A295" s="83"/>
      <c r="B295" s="83"/>
      <c r="C295" s="83"/>
      <c r="D295" s="83"/>
      <c r="E295" s="83"/>
      <c r="F295" s="83"/>
      <c r="G295" s="83"/>
    </row>
    <row r="296" spans="1:7" ht="15">
      <c r="A296" s="83"/>
      <c r="B296" s="83"/>
      <c r="C296" s="83"/>
      <c r="D296" s="83"/>
      <c r="E296" s="83"/>
      <c r="F296" s="83"/>
      <c r="G296" s="83"/>
    </row>
    <row r="297" spans="1:7" ht="15">
      <c r="A297" s="83"/>
      <c r="B297" s="83"/>
      <c r="C297" s="83"/>
      <c r="D297" s="83"/>
      <c r="E297" s="83"/>
      <c r="F297" s="83"/>
      <c r="G297" s="83"/>
    </row>
    <row r="298" spans="1:7" ht="15">
      <c r="A298" s="83"/>
      <c r="B298" s="83"/>
      <c r="C298" s="84"/>
      <c r="D298" s="83"/>
      <c r="E298" s="83"/>
      <c r="F298" s="83"/>
      <c r="G298" s="83"/>
    </row>
    <row r="299" spans="1:7" ht="15">
      <c r="A299" s="83"/>
      <c r="B299" s="83"/>
      <c r="C299" s="83"/>
      <c r="D299" s="83"/>
      <c r="E299" s="83"/>
      <c r="F299" s="83"/>
      <c r="G299" s="83"/>
    </row>
    <row r="300" spans="1:7" ht="15">
      <c r="A300" s="83"/>
      <c r="B300" s="83"/>
      <c r="C300" s="83"/>
      <c r="D300" s="83"/>
      <c r="E300" s="83"/>
      <c r="F300" s="83"/>
      <c r="G300" s="83"/>
    </row>
    <row r="301" spans="1:7" ht="15">
      <c r="A301" s="83"/>
      <c r="B301" s="83"/>
      <c r="C301" s="83"/>
      <c r="D301" s="83"/>
      <c r="E301" s="83"/>
      <c r="F301" s="83"/>
      <c r="G301" s="83"/>
    </row>
    <row r="302" spans="1:7" ht="15">
      <c r="A302" s="83"/>
      <c r="B302" s="83"/>
      <c r="C302" s="83"/>
      <c r="D302" s="83"/>
      <c r="E302" s="83"/>
      <c r="F302" s="83"/>
      <c r="G302" s="83"/>
    </row>
    <row r="303" spans="1:7" ht="15">
      <c r="A303" s="83"/>
      <c r="B303" s="83"/>
      <c r="C303" s="83"/>
      <c r="D303" s="83"/>
      <c r="E303" s="83"/>
      <c r="F303" s="83"/>
      <c r="G303" s="83"/>
    </row>
    <row r="304" spans="1:7" ht="15">
      <c r="A304" s="83"/>
      <c r="B304" s="83"/>
      <c r="C304" s="83"/>
      <c r="D304" s="83"/>
      <c r="E304" s="83"/>
      <c r="F304" s="83"/>
      <c r="G304" s="83"/>
    </row>
    <row r="305" spans="1:7" ht="15">
      <c r="A305" s="83"/>
      <c r="B305" s="83"/>
      <c r="C305" s="83"/>
      <c r="D305" s="83"/>
      <c r="E305" s="83"/>
      <c r="F305" s="83"/>
      <c r="G305" s="83"/>
    </row>
    <row r="306" spans="1:7" ht="15">
      <c r="A306" s="83"/>
      <c r="B306" s="83"/>
      <c r="C306" s="83"/>
      <c r="D306" s="83"/>
      <c r="E306" s="83"/>
      <c r="F306" s="83"/>
      <c r="G306" s="83"/>
    </row>
    <row r="307" spans="1:7" ht="15">
      <c r="A307" s="83"/>
      <c r="B307" s="83"/>
      <c r="C307" s="83"/>
      <c r="D307" s="83"/>
      <c r="E307" s="83"/>
      <c r="F307" s="83"/>
      <c r="G307" s="83"/>
    </row>
    <row r="308" spans="1:7" ht="15">
      <c r="A308" s="83"/>
      <c r="B308" s="83"/>
      <c r="C308" s="83"/>
      <c r="D308" s="83"/>
      <c r="E308" s="83"/>
      <c r="F308" s="83"/>
      <c r="G308" s="83"/>
    </row>
    <row r="309" spans="1:7" ht="15">
      <c r="A309" s="83"/>
      <c r="B309" s="83"/>
      <c r="C309" s="83"/>
      <c r="D309" s="83"/>
      <c r="E309" s="83"/>
      <c r="F309" s="83"/>
      <c r="G309" s="83"/>
    </row>
    <row r="310" spans="1:7" ht="15">
      <c r="A310" s="83"/>
      <c r="B310" s="83"/>
      <c r="C310" s="83"/>
      <c r="D310" s="83"/>
      <c r="E310" s="83"/>
      <c r="F310" s="83"/>
      <c r="G310" s="83"/>
    </row>
    <row r="311" spans="1:7" ht="15">
      <c r="A311" s="83"/>
      <c r="B311" s="83"/>
      <c r="C311" s="83"/>
      <c r="D311" s="83"/>
      <c r="E311" s="83"/>
      <c r="F311" s="83"/>
      <c r="G311" s="83"/>
    </row>
    <row r="312" spans="1:7" ht="15">
      <c r="A312" s="83"/>
      <c r="B312" s="83"/>
      <c r="C312" s="83"/>
      <c r="D312" s="83"/>
      <c r="E312" s="83"/>
      <c r="F312" s="83"/>
      <c r="G312" s="83"/>
    </row>
  </sheetData>
  <sheetProtection/>
  <printOptions/>
  <pageMargins left="0.35" right="0.31496062992125984" top="0.2755905511811024" bottom="0.4724409448818898" header="0.31496062992125984" footer="0.3543307086614173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slatinska</dc:creator>
  <cp:keywords/>
  <dc:description/>
  <cp:lastModifiedBy>slatinska</cp:lastModifiedBy>
  <cp:lastPrinted>2013-03-21T11:39:03Z</cp:lastPrinted>
  <dcterms:created xsi:type="dcterms:W3CDTF">2013-03-21T10:35:09Z</dcterms:created>
  <dcterms:modified xsi:type="dcterms:W3CDTF">2013-04-25T07:38:38Z</dcterms:modified>
  <cp:category/>
  <cp:version/>
  <cp:contentType/>
  <cp:contentStatus/>
</cp:coreProperties>
</file>