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5" windowHeight="9720" activeTab="2"/>
  </bookViews>
  <sheets>
    <sheet name="Doplň. ukaz. 2_2014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<sst xmlns="http://schemas.openxmlformats.org/spreadsheetml/2006/main" count="835" uniqueCount="525">
  <si>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</si>
  <si>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</si>
  <si>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</si>
  <si>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</si>
  <si>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</si>
  <si>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</si>
  <si>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</si>
  <si>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</si>
  <si>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</si>
  <si>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</si>
  <si>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</si>
  <si>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</si>
  <si>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</si>
  <si>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</si>
  <si>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</si>
  <si>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</si>
  <si>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</si>
  <si>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</si>
  <si>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</si>
  <si>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</si>
  <si>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</si>
  <si>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</si>
  <si>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                    Tabulka doplňujících ukazatelů za období 2/2014</t>
  </si>
  <si>
    <t>Město Břeclav</t>
  </si>
  <si>
    <t>ROZPOČET PŘÍJMŮ NA ROK 2014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</si>
  <si>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</si>
  <si>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</si>
  <si>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</si>
  <si>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</si>
  <si>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</si>
  <si>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</si>
  <si>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</si>
  <si>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</si>
  <si>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1-2/2014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</si>
  <si>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</si>
  <si>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</si>
  <si>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</si>
  <si>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</si>
  <si>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</si>
  <si>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</si>
  <si>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</si>
  <si>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</si>
  <si>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</si>
  <si>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</si>
  <si>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</si>
  <si>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</si>
  <si>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</si>
  <si>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</si>
  <si>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</si>
  <si>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</si>
  <si>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</si>
  <si>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</si>
  <si>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</si>
  <si>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</si>
  <si>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</si>
  <si>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</si>
  <si>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</si>
  <si>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</si>
  <si>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</si>
  <si>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</si>
  <si>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</si>
  <si>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</si>
  <si>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</si>
  <si>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</si>
  <si>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</si>
  <si>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</si>
  <si>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</si>
  <si>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</si>
  <si>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</si>
  <si>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</si>
  <si>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</si>
  <si>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</si>
  <si>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</si>
  <si>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</si>
  <si>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</si>
  <si>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</si>
  <si>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</si>
  <si>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</si>
  <si>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</si>
  <si>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</si>
  <si>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</si>
  <si>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</si>
  <si>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</si>
  <si>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</si>
  <si>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</si>
  <si>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</si>
  <si>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</si>
  <si>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</si>
  <si>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</si>
  <si>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</si>
  <si>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 n lok. Rytopeky</t>
  </si>
  <si>
    <t>Neinv. přij.transf. ze SF-Obnova krajin. struktur-Včelínek</t>
  </si>
  <si>
    <t>Ost. neinv. přij. transfery ze SR - prevence kriminality</t>
  </si>
  <si>
    <t>Ostat. neinv. přij. transfery ze SR a ESF - aktiv. politika zaměst.</t>
  </si>
  <si>
    <t>Neinv. řpij. transf. od krajů-Udržování čistoty cyklistických komunikací</t>
  </si>
  <si>
    <t>Neinv. přij. transf. od krajů -Zdravé municipality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</si>
  <si>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</si>
  <si>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</si>
  <si>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</si>
  <si>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</si>
  <si>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</si>
  <si>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</si>
  <si>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</si>
  <si>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</si>
  <si>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</si>
  <si>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</si>
  <si>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</si>
  <si>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</si>
  <si>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</si>
  <si>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</si>
  <si>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</si>
  <si>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</si>
  <si>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</si>
  <si>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</si>
  <si>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</si>
  <si>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</si>
  <si>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</si>
  <si>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</si>
  <si>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</si>
  <si>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</si>
  <si>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</si>
  <si>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</si>
  <si>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</si>
  <si>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</si>
  <si>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</si>
  <si>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</si>
  <si>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</si>
  <si>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</si>
  <si>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</si>
  <si>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</si>
  <si>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</si>
  <si>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</si>
  <si>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</si>
  <si>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</si>
  <si>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</si>
  <si>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</si>
  <si>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</si>
  <si>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</si>
  <si>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</si>
  <si>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</si>
  <si>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</si>
  <si>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</si>
  <si>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</si>
  <si>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</si>
  <si>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</si>
  <si>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</si>
  <si>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</si>
  <si>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Parlamentu ČR</t>
  </si>
  <si>
    <t>Neinvestič. přij. transf. ze SR - výk. st. spr. -sociálně-práv. ochr. dětí</t>
  </si>
  <si>
    <t>Ostat. neinv. přij. transfery ze SR - Aktiv. pol. zam. ze SR a EU</t>
  </si>
  <si>
    <t>Neinvestič. přij. transfery ze SR - Good Governance na MěÚ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</si>
  <si>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</si>
  <si>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</si>
  <si>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</si>
  <si>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</si>
  <si>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</si>
  <si>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 xml:space="preserve">Neinvestič. přij. transfery od krajů - JSDH obcí </t>
  </si>
  <si>
    <t>Neinvestič. přij. transfery od krajů - JSDH obcí - vybavení jednotky</t>
  </si>
  <si>
    <t>Příjmy z poskyt. služeb - 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</si>
  <si>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</si>
  <si>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</si>
  <si>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</si>
  <si>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</si>
  <si>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</si>
  <si>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</si>
  <si>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</si>
  <si>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</si>
  <si>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</si>
  <si>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</si>
  <si>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</si>
  <si>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</si>
  <si>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</si>
  <si>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</si>
  <si>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</si>
  <si>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</si>
  <si>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</si>
  <si>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</si>
  <si>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</si>
  <si>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</si>
  <si>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</si>
  <si>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</si>
  <si>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</si>
  <si>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</si>
  <si>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</si>
  <si>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</si>
  <si>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</si>
  <si>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</si>
  <si>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</si>
  <si>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</si>
  <si>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</si>
  <si>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</si>
  <si>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</si>
  <si>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</si>
  <si>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</si>
  <si>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</si>
  <si>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</si>
  <si>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</si>
  <si>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</si>
  <si>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</si>
  <si>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</si>
  <si>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</si>
  <si>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</si>
  <si>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</si>
  <si>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</si>
  <si>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</si>
  <si>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</si>
  <si>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</si>
  <si>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</si>
  <si>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</si>
  <si>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</si>
  <si>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</si>
  <si>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</si>
  <si>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</si>
  <si>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</si>
  <si>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</si>
  <si>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</si>
  <si>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</si>
  <si>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</si>
  <si>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Ostatní nedaňové příjmy jinde nezařazené-činnost místní správy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</si>
  <si>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</si>
  <si>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</si>
  <si>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</si>
  <si>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</si>
  <si>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</si>
  <si>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</si>
  <si>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</si>
  <si>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</si>
  <si>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</si>
  <si>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</si>
  <si>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</si>
  <si>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</si>
  <si>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</si>
  <si>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</si>
  <si>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</si>
  <si>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</si>
  <si>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</si>
  <si>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</si>
  <si>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</si>
  <si>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</si>
  <si>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</si>
  <si>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</si>
  <si>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</si>
  <si>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</si>
  <si>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</si>
  <si>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</si>
  <si>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</si>
  <si>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ůpodob. her kromě VHP</t>
  </si>
  <si>
    <t>Zrušené místní poplatky-dopl.min.let-komunální odpad</t>
  </si>
  <si>
    <t>Odvod výtěžku z provozování loterií  aj. podob. her (pol. 1351+1355)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</si>
  <si>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</si>
  <si>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</si>
  <si>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</si>
  <si>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</si>
  <si>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</si>
  <si>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</si>
  <si>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</si>
  <si>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</si>
  <si>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</si>
  <si>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</si>
  <si>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</si>
  <si>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</si>
  <si>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</si>
  <si>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</si>
  <si>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</si>
  <si>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</si>
  <si>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</si>
  <si>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</si>
  <si>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</si>
  <si>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</si>
  <si>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</si>
  <si>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</si>
  <si>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</si>
  <si>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</si>
  <si>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</si>
  <si>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</si>
  <si>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</si>
  <si>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</si>
  <si>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</si>
  <si>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</si>
  <si>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</si>
  <si>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</si>
  <si>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</si>
  <si>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</si>
  <si>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</si>
  <si>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</si>
  <si>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</si>
  <si>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</si>
  <si>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</si>
  <si>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</si>
  <si>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</si>
  <si>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</si>
  <si>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</si>
  <si>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</si>
  <si>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</si>
  <si>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</si>
  <si>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</si>
  <si>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</si>
  <si>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</si>
  <si>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</si>
  <si>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</si>
  <si>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</si>
  <si>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</si>
  <si>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</si>
  <si>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</si>
  <si>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</si>
  <si>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</si>
  <si>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</si>
  <si>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</si>
  <si>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</si>
  <si>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</si>
  <si>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</si>
  <si>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</si>
  <si>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</si>
  <si>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</si>
  <si>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</si>
  <si>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</si>
  <si>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</si>
  <si>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</si>
  <si>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</si>
  <si>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</si>
  <si>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</si>
  <si>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</si>
  <si>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</si>
  <si>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</si>
  <si>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</si>
  <si>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</si>
  <si>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</si>
  <si>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</si>
  <si>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</si>
  <si>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</si>
  <si>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</si>
  <si>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2014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</si>
  <si>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</si>
  <si>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</si>
  <si>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</si>
  <si>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</si>
  <si>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</si>
  <si>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</si>
  <si>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</si>
  <si>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</si>
  <si>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</si>
  <si>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</si>
  <si>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</si>
  <si>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</si>
  <si>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</si>
  <si>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</si>
  <si>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</si>
  <si>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</si>
  <si>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</si>
  <si>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</si>
  <si>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</si>
  <si>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</si>
  <si>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</si>
  <si>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</si>
  <si>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</si>
  <si>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</si>
  <si>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</si>
  <si>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</si>
  <si>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</si>
  <si>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</si>
  <si>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</si>
  <si>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</si>
  <si>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</si>
  <si>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</si>
  <si>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</si>
  <si>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</si>
  <si>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</si>
  <si>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</si>
  <si>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</si>
  <si>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</si>
  <si>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</si>
  <si>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</si>
  <si>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</si>
  <si>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</si>
  <si>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</si>
  <si>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</si>
  <si>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</si>
  <si>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</si>
  <si>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</si>
  <si>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</si>
  <si>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</si>
  <si>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</si>
  <si>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</si>
  <si>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</si>
  <si>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</si>
  <si>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</si>
  <si>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</si>
  <si>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</si>
  <si>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</si>
  <si>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</si>
  <si>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</si>
  <si>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</si>
  <si>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</si>
  <si>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</si>
  <si>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</si>
  <si>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</si>
  <si>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</si>
  <si>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</si>
  <si>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</si>
  <si>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Projektová a manažerská příprava na vybrané investiční akce</t>
  </si>
  <si>
    <t>Z toho sledované akce:</t>
  </si>
  <si>
    <t>Přeshraniční spolupráce - Infociti Trnava-infopanely</t>
  </si>
  <si>
    <t>Komunikace Fibichova</t>
  </si>
  <si>
    <t>Nákup zametacího stroje</t>
  </si>
  <si>
    <t>Cyklostezka Cukrovar-Poštorná</t>
  </si>
  <si>
    <t>Břeclav bez bariér I. etapa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</si>
  <si>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</si>
  <si>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</si>
  <si>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</si>
  <si>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</si>
  <si>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</si>
  <si>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</si>
  <si>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IPRM Valtická-kamerový systém</t>
  </si>
  <si>
    <t>IDS-okružní křižovatka + roč. nájem za pozemky ČD</t>
  </si>
  <si>
    <t>Integr. přestupní terminál IDS JMK</t>
  </si>
  <si>
    <t>175. výročí železnice v Břeclavi</t>
  </si>
  <si>
    <t>MŠ Kpt. Nálepky - zateplení</t>
  </si>
  <si>
    <t>MŠ Na Valtické - zateplení</t>
  </si>
  <si>
    <t>MŠ Osvobození-zateplení, otvor. výplně</t>
  </si>
  <si>
    <t>MŠ U Splavu - přírodní zahrada</t>
  </si>
  <si>
    <t>MŠ Slovácká - zateplení objektu</t>
  </si>
  <si>
    <t>MŠ Dukelských hrdinů - zateplení objektu</t>
  </si>
  <si>
    <t>ZŠ Kupkova - zateplení</t>
  </si>
  <si>
    <t>ZŠ J. Noháče - zateplení, vým. otvor. výplní</t>
  </si>
  <si>
    <t>ZUŠ Břeclav - zateplení objektu</t>
  </si>
  <si>
    <t>Kino Koruna -  vzduchotechnika</t>
  </si>
  <si>
    <t>Přeshranič. spolupráce - Poznejme naše města - Zámecká věž</t>
  </si>
  <si>
    <t>Obnova židovské obřadní síně  v Břeclavi</t>
  </si>
  <si>
    <t>Koupaliště - oprava venk. bazénu - I. et.</t>
  </si>
  <si>
    <t>Krytý bazén - rekonstrukce</t>
  </si>
  <si>
    <t>Skatepark Na Valtické</t>
  </si>
  <si>
    <t>Dětské dopravní hřiště - 1. etapa</t>
  </si>
  <si>
    <t>Rek. obj. Kupkova-zázemí tech. služeb</t>
  </si>
  <si>
    <t>Bezbariérový přístup Dům školství</t>
  </si>
  <si>
    <t>Obnova veřej. osvětlení Chaloupky</t>
  </si>
  <si>
    <t>Obnova veřej. osětlení Chodská, K. H. Máchy</t>
  </si>
  <si>
    <t>IOP - územní plán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</si>
  <si>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</si>
  <si>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</si>
  <si>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</si>
  <si>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Cestní síť a doplň. prvky v lokalitě Podzámčí</t>
  </si>
  <si>
    <t>Prev. kriminality-Bezpeč. Břeclav - Měst. kamer. dohlížecí systém</t>
  </si>
  <si>
    <t>Azylový dům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</si>
  <si>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</si>
  <si>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</si>
  <si>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</si>
  <si>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</si>
  <si>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</si>
  <si>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</si>
  <si>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</si>
  <si>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</si>
  <si>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</si>
  <si>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</si>
  <si>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</si>
  <si>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</si>
  <si>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</si>
  <si>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</si>
  <si>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</si>
  <si>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</si>
  <si>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</si>
  <si>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</si>
  <si>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</si>
  <si>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</si>
  <si>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</si>
  <si>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</si>
  <si>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</si>
  <si>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</si>
  <si>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</si>
  <si>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</si>
  <si>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</si>
  <si>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</si>
  <si>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</si>
  <si>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příspěvek neinv. + inv. (481 tis.)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</si>
  <si>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</si>
  <si>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</si>
  <si>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</si>
  <si>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</si>
  <si>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</si>
  <si>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</si>
  <si>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</si>
  <si>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</si>
  <si>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</si>
  <si>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</si>
  <si>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</si>
  <si>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</si>
  <si>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</si>
  <si>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</si>
  <si>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</si>
  <si>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</si>
  <si>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</si>
  <si>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</si>
  <si>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</si>
  <si>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</si>
  <si>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</si>
  <si>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</si>
  <si>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</si>
  <si>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</si>
  <si>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</si>
  <si>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</si>
  <si>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</si>
  <si>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</si>
  <si>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</si>
  <si>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</si>
  <si>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</si>
  <si>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</si>
  <si>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</si>
  <si>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</si>
  <si>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</si>
  <si>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</si>
  <si>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</si>
  <si>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</si>
  <si>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</si>
  <si>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</si>
  <si>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</si>
  <si>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</si>
  <si>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</si>
  <si>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</si>
  <si>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</si>
  <si>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</si>
  <si>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</si>
  <si>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</si>
  <si>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</si>
  <si>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</si>
  <si>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Součet za paragrafové členění celkem</t>
  </si>
  <si>
    <t>Přeshraniční spolupráce - Systém protipovodňových opatření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</si>
</sst>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4" fontId="6" fillId="34" borderId="33" xfId="46" applyNumberFormat="1" applyFont="1" applyFill="1" applyBorder="1" applyAlignment="1">
      <alignment horizontal="center"/>
      <protection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" fontId="6" fillId="34" borderId="35" xfId="46" applyNumberFormat="1" applyFont="1" applyFill="1" applyBorder="1" applyAlignment="1">
      <alignment horizontal="center"/>
      <protection/>
    </xf>
    <xf numFmtId="49" fontId="6" fillId="34" borderId="35" xfId="46" applyNumberFormat="1" applyFont="1" applyFill="1" applyBorder="1" applyAlignment="1">
      <alignment horizontal="center"/>
      <protection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35" borderId="40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9" fillId="0" borderId="38" xfId="46" applyFont="1" applyFill="1" applyBorder="1" applyAlignment="1">
      <alignment horizontal="left"/>
      <protection/>
    </xf>
    <xf numFmtId="0" fontId="9" fillId="0" borderId="38" xfId="46" applyFont="1" applyFill="1" applyBorder="1" applyAlignment="1">
      <alignment horizontal="right"/>
      <protection/>
    </xf>
    <xf numFmtId="0" fontId="9" fillId="0" borderId="40" xfId="46" applyFont="1" applyFill="1" applyBorder="1" applyAlignment="1">
      <alignment horizontal="right"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41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14" fillId="35" borderId="37" xfId="0" applyNumberFormat="1" applyFont="1" applyFill="1" applyBorder="1" applyAlignment="1">
      <alignment/>
    </xf>
    <xf numFmtId="4" fontId="14" fillId="36" borderId="37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 applyProtection="1">
      <alignment horizontal="right"/>
      <protection locked="0"/>
    </xf>
    <xf numFmtId="4" fontId="9" fillId="35" borderId="38" xfId="0" applyNumberFormat="1" applyFont="1" applyFill="1" applyBorder="1" applyAlignment="1" applyProtection="1">
      <alignment horizontal="right"/>
      <protection locked="0"/>
    </xf>
    <xf numFmtId="4" fontId="9" fillId="36" borderId="38" xfId="0" applyNumberFormat="1" applyFont="1" applyFill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/>
      <protection locked="0"/>
    </xf>
    <xf numFmtId="4" fontId="9" fillId="35" borderId="38" xfId="0" applyNumberFormat="1" applyFont="1" applyFill="1" applyBorder="1" applyAlignment="1" applyProtection="1">
      <alignment/>
      <protection locked="0"/>
    </xf>
    <xf numFmtId="4" fontId="9" fillId="36" borderId="38" xfId="0" applyNumberFormat="1" applyFont="1" applyFill="1" applyBorder="1" applyAlignment="1" applyProtection="1">
      <alignment/>
      <protection locked="0"/>
    </xf>
    <xf numFmtId="0" fontId="6" fillId="0" borderId="38" xfId="0" applyFont="1" applyFill="1" applyBorder="1" applyAlignment="1">
      <alignment/>
    </xf>
    <xf numFmtId="4" fontId="9" fillId="37" borderId="41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37" borderId="3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35" borderId="45" xfId="0" applyNumberFormat="1" applyFont="1" applyFill="1" applyBorder="1" applyAlignment="1">
      <alignment/>
    </xf>
    <xf numFmtId="4" fontId="6" fillId="36" borderId="4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 horizontal="right"/>
    </xf>
    <xf numFmtId="4" fontId="9" fillId="35" borderId="38" xfId="0" applyNumberFormat="1" applyFont="1" applyFill="1" applyBorder="1" applyAlignment="1">
      <alignment horizontal="right"/>
    </xf>
    <xf numFmtId="4" fontId="9" fillId="36" borderId="38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6" fillId="0" borderId="42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8" xfId="0" applyNumberFormat="1" applyFont="1" applyFill="1" applyBorder="1" applyAlignment="1">
      <alignment horizontal="center"/>
    </xf>
    <xf numFmtId="4" fontId="6" fillId="35" borderId="38" xfId="0" applyNumberFormat="1" applyFont="1" applyFill="1" applyBorder="1" applyAlignment="1">
      <alignment horizontal="center"/>
    </xf>
    <xf numFmtId="4" fontId="6" fillId="36" borderId="38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 horizontal="right"/>
    </xf>
    <xf numFmtId="4" fontId="9" fillId="35" borderId="37" xfId="0" applyNumberFormat="1" applyFont="1" applyFill="1" applyBorder="1" applyAlignment="1">
      <alignment horizontal="right"/>
    </xf>
    <xf numFmtId="4" fontId="9" fillId="36" borderId="37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34" borderId="3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5" xfId="0" applyFont="1" applyFill="1" applyBorder="1" applyAlignment="1">
      <alignment/>
    </xf>
    <xf numFmtId="49" fontId="6" fillId="34" borderId="35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8" xfId="0" applyNumberFormat="1" applyFont="1" applyFill="1" applyBorder="1" applyAlignment="1">
      <alignment/>
    </xf>
    <xf numFmtId="4" fontId="16" fillId="35" borderId="38" xfId="0" applyNumberFormat="1" applyFont="1" applyFill="1" applyBorder="1" applyAlignment="1">
      <alignment/>
    </xf>
    <xf numFmtId="4" fontId="16" fillId="36" borderId="38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35" borderId="37" xfId="0" applyNumberFormat="1" applyFont="1" applyFill="1" applyBorder="1" applyAlignment="1">
      <alignment/>
    </xf>
    <xf numFmtId="4" fontId="6" fillId="36" borderId="3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35" borderId="38" xfId="0" applyNumberFormat="1" applyFont="1" applyFill="1" applyBorder="1" applyAlignment="1">
      <alignment/>
    </xf>
    <xf numFmtId="3" fontId="9" fillId="36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18" xfId="46" applyFont="1" applyFill="1" applyBorder="1" applyAlignment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6" fillId="36" borderId="38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35" borderId="41" xfId="0" applyNumberFormat="1" applyFont="1" applyFill="1" applyBorder="1" applyAlignment="1">
      <alignment/>
    </xf>
    <xf numFmtId="4" fontId="6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9" xfId="0" applyFont="1" applyBorder="1" applyAlignment="1">
      <alignment/>
    </xf>
    <xf numFmtId="4" fontId="9" fillId="37" borderId="39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16" fillId="37" borderId="38" xfId="0" applyFont="1" applyFill="1" applyBorder="1" applyAlignment="1">
      <alignment horizontal="center"/>
    </xf>
    <xf numFmtId="0" fontId="9" fillId="0" borderId="38" xfId="0" applyFont="1" applyBorder="1" applyAlignment="1">
      <alignment/>
    </xf>
    <xf numFmtId="0" fontId="16" fillId="37" borderId="45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4" fontId="9" fillId="37" borderId="35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zoomScalePageLayoutView="0" workbookViewId="0" topLeftCell="A2">
      <selection activeCell="D34" sqref="D33:D34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312" t="s">
        <v>22</v>
      </c>
      <c r="B6" s="313"/>
      <c r="C6" s="314"/>
      <c r="D6" s="314"/>
      <c r="E6" s="314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3</v>
      </c>
    </row>
    <row r="9" spans="2:191" ht="18.75" customHeight="1">
      <c r="B9" s="315" t="s">
        <v>4</v>
      </c>
      <c r="C9" s="8" t="s">
        <v>5</v>
      </c>
      <c r="D9" s="8" t="s">
        <v>6</v>
      </c>
      <c r="E9" s="9" t="s">
        <v>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316"/>
      <c r="C10" s="11" t="s">
        <v>8</v>
      </c>
      <c r="D10" s="11" t="s">
        <v>8</v>
      </c>
      <c r="E10" s="12" t="s">
        <v>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9</v>
      </c>
      <c r="C11" s="14">
        <v>294941</v>
      </c>
      <c r="D11" s="14">
        <v>294941</v>
      </c>
      <c r="E11" s="15">
        <v>49095.6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10</v>
      </c>
      <c r="C12" s="17">
        <v>51237</v>
      </c>
      <c r="D12" s="17">
        <v>51137</v>
      </c>
      <c r="E12" s="18">
        <v>11545.9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11</v>
      </c>
      <c r="C13" s="17">
        <v>21783</v>
      </c>
      <c r="D13" s="17">
        <v>21333</v>
      </c>
      <c r="E13" s="18">
        <v>2372.5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12</v>
      </c>
      <c r="C14" s="17">
        <v>119365</v>
      </c>
      <c r="D14" s="17">
        <v>119681.6</v>
      </c>
      <c r="E14" s="18">
        <f>57535.8-50737.8</f>
        <v>6798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13</v>
      </c>
      <c r="C15" s="21">
        <f>SUM(C11:C14)</f>
        <v>487326</v>
      </c>
      <c r="D15" s="21">
        <f>SUM(D11:D14)</f>
        <v>487092.6</v>
      </c>
      <c r="E15" s="22">
        <f>SUM(E11:E14)</f>
        <v>69812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14</v>
      </c>
      <c r="C17" s="17">
        <v>394495.4</v>
      </c>
      <c r="D17" s="17">
        <v>404288.7</v>
      </c>
      <c r="E17" s="18">
        <f>107221.9-50737.8</f>
        <v>56484.09999999999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15</v>
      </c>
      <c r="C18" s="17">
        <v>137032.6</v>
      </c>
      <c r="D18" s="17">
        <v>159239.8</v>
      </c>
      <c r="E18" s="18">
        <f>2829.8</f>
        <v>2829.8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16</v>
      </c>
      <c r="C19" s="21">
        <f>SUM(C17:C18)</f>
        <v>531528</v>
      </c>
      <c r="D19" s="21">
        <f>SUM(D17:D18)</f>
        <v>563528.5</v>
      </c>
      <c r="E19" s="22">
        <f>SUM(E17:E18)</f>
        <v>59313.899999999994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17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5" ht="12.75">
      <c r="B22" s="30" t="s">
        <v>18</v>
      </c>
      <c r="C22" s="33"/>
      <c r="D22" s="33"/>
      <c r="E22" s="34">
        <v>10498.1</v>
      </c>
    </row>
    <row r="23" spans="2:5" ht="15" customHeight="1" thickBot="1">
      <c r="B23" s="35" t="s">
        <v>19</v>
      </c>
      <c r="C23" s="36">
        <v>44202</v>
      </c>
      <c r="D23" s="36">
        <v>76435.9</v>
      </c>
      <c r="E23" s="37"/>
    </row>
    <row r="26" ht="12.75">
      <c r="B26" s="38" t="s">
        <v>20</v>
      </c>
    </row>
    <row r="27" spans="2:5" ht="12.75">
      <c r="B27" s="38" t="s">
        <v>21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9"/>
  <sheetViews>
    <sheetView zoomScale="80" zoomScaleNormal="80" zoomScalePageLayoutView="0" workbookViewId="0" topLeftCell="A42">
      <selection activeCell="D75" sqref="D74:D75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7" width="16.7109375" style="66" customWidth="1"/>
    <col min="8" max="8" width="11.421875" style="66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317" t="s">
        <v>23</v>
      </c>
      <c r="B1" s="314"/>
      <c r="C1" s="314"/>
      <c r="D1" s="40"/>
      <c r="E1" s="41"/>
      <c r="F1" s="41"/>
      <c r="G1" s="42"/>
      <c r="H1" s="42"/>
    </row>
    <row r="2" spans="1:8" ht="12.75" customHeight="1">
      <c r="A2" s="44"/>
      <c r="B2" s="45"/>
      <c r="C2" s="44"/>
      <c r="D2" s="46"/>
      <c r="E2" s="41"/>
      <c r="F2" s="41"/>
      <c r="G2" s="41"/>
      <c r="H2" s="41"/>
    </row>
    <row r="3" spans="1:8" s="45" customFormat="1" ht="24" customHeight="1">
      <c r="A3" s="318" t="s">
        <v>24</v>
      </c>
      <c r="B3" s="318"/>
      <c r="C3" s="318"/>
      <c r="D3" s="319"/>
      <c r="E3" s="319"/>
      <c r="F3" s="47"/>
      <c r="G3" s="47"/>
      <c r="H3" s="47"/>
    </row>
    <row r="4" spans="1:8" s="45" customFormat="1" ht="15" customHeight="1" thickBot="1">
      <c r="A4" s="48"/>
      <c r="B4" s="48"/>
      <c r="C4" s="48"/>
      <c r="D4" s="48"/>
      <c r="E4" s="49"/>
      <c r="F4" s="49"/>
      <c r="G4" s="310" t="s">
        <v>3</v>
      </c>
      <c r="H4" s="49"/>
    </row>
    <row r="5" spans="1:8" ht="15.75">
      <c r="A5" s="50" t="s">
        <v>25</v>
      </c>
      <c r="B5" s="50" t="s">
        <v>26</v>
      </c>
      <c r="C5" s="50" t="s">
        <v>27</v>
      </c>
      <c r="D5" s="51" t="s">
        <v>28</v>
      </c>
      <c r="E5" s="52" t="s">
        <v>29</v>
      </c>
      <c r="F5" s="52" t="s">
        <v>29</v>
      </c>
      <c r="G5" s="52" t="s">
        <v>7</v>
      </c>
      <c r="H5" s="52" t="s">
        <v>30</v>
      </c>
    </row>
    <row r="6" spans="1:8" ht="15.75" customHeight="1" thickBot="1">
      <c r="A6" s="53"/>
      <c r="B6" s="53"/>
      <c r="C6" s="53"/>
      <c r="D6" s="54"/>
      <c r="E6" s="55" t="s">
        <v>31</v>
      </c>
      <c r="F6" s="55" t="s">
        <v>32</v>
      </c>
      <c r="G6" s="56" t="s">
        <v>33</v>
      </c>
      <c r="H6" s="55" t="s">
        <v>34</v>
      </c>
    </row>
    <row r="7" spans="1:8" ht="16.5" customHeight="1" thickTop="1">
      <c r="A7" s="57">
        <v>10</v>
      </c>
      <c r="B7" s="57"/>
      <c r="C7" s="57"/>
      <c r="D7" s="58" t="s">
        <v>35</v>
      </c>
      <c r="E7" s="59"/>
      <c r="F7" s="60"/>
      <c r="G7" s="61"/>
      <c r="H7" s="59"/>
    </row>
    <row r="8" spans="1:8" ht="15" customHeight="1">
      <c r="A8" s="57"/>
      <c r="B8" s="57"/>
      <c r="C8" s="57"/>
      <c r="D8" s="58"/>
      <c r="E8" s="59"/>
      <c r="F8" s="60"/>
      <c r="G8" s="61"/>
      <c r="H8" s="59"/>
    </row>
    <row r="9" spans="1:8" ht="15" customHeight="1" hidden="1">
      <c r="A9" s="62"/>
      <c r="B9" s="62"/>
      <c r="C9" s="62">
        <v>1344</v>
      </c>
      <c r="D9" s="62" t="s">
        <v>36</v>
      </c>
      <c r="E9" s="63">
        <v>0</v>
      </c>
      <c r="F9" s="64">
        <v>0</v>
      </c>
      <c r="G9" s="65">
        <v>0</v>
      </c>
      <c r="H9" s="63" t="e">
        <f>(#REF!/F9)*100</f>
        <v>#REF!</v>
      </c>
    </row>
    <row r="10" spans="1:9" ht="15">
      <c r="A10" s="62"/>
      <c r="B10" s="62"/>
      <c r="C10" s="62">
        <v>1361</v>
      </c>
      <c r="D10" s="62" t="s">
        <v>37</v>
      </c>
      <c r="E10" s="63">
        <v>5</v>
      </c>
      <c r="F10" s="64">
        <v>5</v>
      </c>
      <c r="G10" s="65">
        <v>5</v>
      </c>
      <c r="H10" s="63">
        <f>(G10/F10)*100</f>
        <v>100</v>
      </c>
      <c r="I10" s="66"/>
    </row>
    <row r="11" spans="1:8" ht="15" hidden="1">
      <c r="A11" s="67">
        <v>34053</v>
      </c>
      <c r="B11" s="67"/>
      <c r="C11" s="67">
        <v>4116</v>
      </c>
      <c r="D11" s="62" t="s">
        <v>38</v>
      </c>
      <c r="E11" s="68">
        <v>0</v>
      </c>
      <c r="F11" s="69">
        <v>0</v>
      </c>
      <c r="G11" s="70">
        <v>0</v>
      </c>
      <c r="H11" s="63" t="e">
        <f>(#REF!/F11)*100</f>
        <v>#REF!</v>
      </c>
    </row>
    <row r="12" spans="1:8" ht="15" hidden="1">
      <c r="A12" s="67">
        <v>34070</v>
      </c>
      <c r="B12" s="67"/>
      <c r="C12" s="67">
        <v>4116</v>
      </c>
      <c r="D12" s="62" t="s">
        <v>39</v>
      </c>
      <c r="E12" s="68">
        <v>0</v>
      </c>
      <c r="F12" s="69">
        <v>0</v>
      </c>
      <c r="G12" s="70"/>
      <c r="H12" s="63" t="e">
        <f>(#REF!/F12)*100</f>
        <v>#REF!</v>
      </c>
    </row>
    <row r="13" spans="1:8" ht="15" hidden="1">
      <c r="A13" s="67">
        <v>33123</v>
      </c>
      <c r="B13" s="67"/>
      <c r="C13" s="67">
        <v>4116</v>
      </c>
      <c r="D13" s="62" t="s">
        <v>40</v>
      </c>
      <c r="E13" s="63">
        <v>0</v>
      </c>
      <c r="F13" s="64">
        <v>0</v>
      </c>
      <c r="G13" s="65"/>
      <c r="H13" s="63" t="e">
        <f>(#REF!/F13)*100</f>
        <v>#REF!</v>
      </c>
    </row>
    <row r="14" spans="1:8" ht="15" hidden="1">
      <c r="A14" s="67"/>
      <c r="B14" s="67"/>
      <c r="C14" s="67">
        <v>4121</v>
      </c>
      <c r="D14" s="67" t="s">
        <v>41</v>
      </c>
      <c r="E14" s="68">
        <v>0</v>
      </c>
      <c r="F14" s="69">
        <v>0</v>
      </c>
      <c r="G14" s="65"/>
      <c r="H14" s="63" t="e">
        <f>(#REF!/F14)*100</f>
        <v>#REF!</v>
      </c>
    </row>
    <row r="15" spans="1:9" ht="15" hidden="1">
      <c r="A15" s="67">
        <v>341</v>
      </c>
      <c r="B15" s="67"/>
      <c r="C15" s="67">
        <v>4122</v>
      </c>
      <c r="D15" s="67" t="s">
        <v>42</v>
      </c>
      <c r="E15" s="71">
        <v>0</v>
      </c>
      <c r="F15" s="72">
        <v>0</v>
      </c>
      <c r="G15" s="65"/>
      <c r="H15" s="63" t="e">
        <f>(#REF!/F15)*100</f>
        <v>#REF!</v>
      </c>
      <c r="I15" s="66"/>
    </row>
    <row r="16" spans="1:8" ht="15" hidden="1">
      <c r="A16" s="67">
        <v>379</v>
      </c>
      <c r="B16" s="67"/>
      <c r="C16" s="67">
        <v>4122</v>
      </c>
      <c r="D16" s="67" t="s">
        <v>43</v>
      </c>
      <c r="E16" s="71">
        <v>0</v>
      </c>
      <c r="F16" s="72">
        <v>0</v>
      </c>
      <c r="G16" s="65"/>
      <c r="H16" s="63" t="e">
        <f>(#REF!/F16)*100</f>
        <v>#REF!</v>
      </c>
    </row>
    <row r="17" spans="1:8" ht="15" customHeight="1" hidden="1">
      <c r="A17" s="62">
        <v>214</v>
      </c>
      <c r="B17" s="62"/>
      <c r="C17" s="62">
        <v>4122</v>
      </c>
      <c r="D17" s="67" t="s">
        <v>44</v>
      </c>
      <c r="E17" s="63">
        <v>0</v>
      </c>
      <c r="F17" s="64">
        <v>0</v>
      </c>
      <c r="G17" s="65"/>
      <c r="H17" s="63" t="e">
        <f>(#REF!/F17)*100</f>
        <v>#REF!</v>
      </c>
    </row>
    <row r="18" spans="1:8" ht="15" hidden="1">
      <c r="A18" s="67">
        <v>33030</v>
      </c>
      <c r="B18" s="67"/>
      <c r="C18" s="67">
        <v>4122</v>
      </c>
      <c r="D18" s="67" t="s">
        <v>45</v>
      </c>
      <c r="E18" s="71">
        <v>0</v>
      </c>
      <c r="F18" s="72">
        <v>0</v>
      </c>
      <c r="G18" s="70"/>
      <c r="H18" s="63" t="e">
        <f>(#REF!/F18)*100</f>
        <v>#REF!</v>
      </c>
    </row>
    <row r="19" spans="1:8" ht="15" hidden="1">
      <c r="A19" s="67">
        <v>33926</v>
      </c>
      <c r="B19" s="67"/>
      <c r="C19" s="67">
        <v>4222</v>
      </c>
      <c r="D19" s="67" t="s">
        <v>46</v>
      </c>
      <c r="E19" s="71"/>
      <c r="F19" s="72"/>
      <c r="G19" s="70"/>
      <c r="H19" s="63" t="e">
        <f>(#REF!/F19)*100</f>
        <v>#REF!</v>
      </c>
    </row>
    <row r="20" spans="1:8" ht="15">
      <c r="A20" s="67"/>
      <c r="B20" s="67">
        <v>2143</v>
      </c>
      <c r="C20" s="67">
        <v>2111</v>
      </c>
      <c r="D20" s="67" t="s">
        <v>47</v>
      </c>
      <c r="E20" s="68">
        <v>420</v>
      </c>
      <c r="F20" s="69">
        <v>420</v>
      </c>
      <c r="G20" s="70">
        <v>36.6</v>
      </c>
      <c r="H20" s="63">
        <f aca="true" t="shared" si="0" ref="H20:H56">(G20/F20)*100</f>
        <v>8.714285714285715</v>
      </c>
    </row>
    <row r="21" spans="1:8" ht="15">
      <c r="A21" s="67"/>
      <c r="B21" s="67">
        <v>2143</v>
      </c>
      <c r="C21" s="67">
        <v>2112</v>
      </c>
      <c r="D21" s="67" t="s">
        <v>48</v>
      </c>
      <c r="E21" s="68">
        <v>220</v>
      </c>
      <c r="F21" s="69">
        <v>220</v>
      </c>
      <c r="G21" s="70">
        <v>10.3</v>
      </c>
      <c r="H21" s="63">
        <f t="shared" si="0"/>
        <v>4.6818181818181825</v>
      </c>
    </row>
    <row r="22" spans="1:8" ht="15">
      <c r="A22" s="67"/>
      <c r="B22" s="67">
        <v>2143</v>
      </c>
      <c r="C22" s="67">
        <v>2212</v>
      </c>
      <c r="D22" s="67" t="s">
        <v>49</v>
      </c>
      <c r="E22" s="68">
        <v>0</v>
      </c>
      <c r="F22" s="69">
        <v>0</v>
      </c>
      <c r="G22" s="70">
        <v>0</v>
      </c>
      <c r="H22" s="63" t="e">
        <f t="shared" si="0"/>
        <v>#DIV/0!</v>
      </c>
    </row>
    <row r="23" spans="1:8" ht="15" hidden="1">
      <c r="A23" s="67"/>
      <c r="B23" s="67">
        <v>2143</v>
      </c>
      <c r="C23" s="67">
        <v>2324</v>
      </c>
      <c r="D23" s="67" t="s">
        <v>50</v>
      </c>
      <c r="E23" s="68">
        <v>0</v>
      </c>
      <c r="F23" s="69">
        <v>0</v>
      </c>
      <c r="G23" s="65"/>
      <c r="H23" s="63" t="e">
        <f t="shared" si="0"/>
        <v>#DIV/0!</v>
      </c>
    </row>
    <row r="24" spans="1:8" ht="15" hidden="1">
      <c r="A24" s="67"/>
      <c r="B24" s="67">
        <v>2143</v>
      </c>
      <c r="C24" s="67">
        <v>2329</v>
      </c>
      <c r="D24" s="67" t="s">
        <v>51</v>
      </c>
      <c r="E24" s="68"/>
      <c r="F24" s="69"/>
      <c r="G24" s="65"/>
      <c r="H24" s="63" t="e">
        <f t="shared" si="0"/>
        <v>#DIV/0!</v>
      </c>
    </row>
    <row r="25" spans="1:8" ht="15">
      <c r="A25" s="67"/>
      <c r="B25" s="67">
        <v>3111</v>
      </c>
      <c r="C25" s="67">
        <v>2122</v>
      </c>
      <c r="D25" s="67" t="s">
        <v>52</v>
      </c>
      <c r="E25" s="68">
        <v>0</v>
      </c>
      <c r="F25" s="69">
        <v>0</v>
      </c>
      <c r="G25" s="70">
        <v>0</v>
      </c>
      <c r="H25" s="63" t="e">
        <f t="shared" si="0"/>
        <v>#DIV/0!</v>
      </c>
    </row>
    <row r="26" spans="1:8" ht="15" hidden="1">
      <c r="A26" s="67"/>
      <c r="B26" s="67">
        <v>3113</v>
      </c>
      <c r="C26" s="67">
        <v>2119</v>
      </c>
      <c r="D26" s="67" t="s">
        <v>53</v>
      </c>
      <c r="E26" s="68">
        <v>0</v>
      </c>
      <c r="F26" s="69">
        <v>0</v>
      </c>
      <c r="G26" s="70"/>
      <c r="H26" s="63" t="e">
        <f t="shared" si="0"/>
        <v>#DIV/0!</v>
      </c>
    </row>
    <row r="27" spans="1:8" ht="15" hidden="1">
      <c r="A27" s="67"/>
      <c r="B27" s="67">
        <v>3113</v>
      </c>
      <c r="C27" s="67">
        <v>2122</v>
      </c>
      <c r="D27" s="67" t="s">
        <v>54</v>
      </c>
      <c r="E27" s="68">
        <v>0</v>
      </c>
      <c r="F27" s="69">
        <v>0</v>
      </c>
      <c r="G27" s="70"/>
      <c r="H27" s="63" t="e">
        <f t="shared" si="0"/>
        <v>#DIV/0!</v>
      </c>
    </row>
    <row r="28" spans="1:9" ht="15">
      <c r="A28" s="67"/>
      <c r="B28" s="67">
        <v>3313</v>
      </c>
      <c r="C28" s="67">
        <v>2132</v>
      </c>
      <c r="D28" s="67" t="s">
        <v>55</v>
      </c>
      <c r="E28" s="68">
        <v>331.8</v>
      </c>
      <c r="F28" s="69">
        <v>331.8</v>
      </c>
      <c r="G28" s="70">
        <v>0</v>
      </c>
      <c r="H28" s="63">
        <f t="shared" si="0"/>
        <v>0</v>
      </c>
      <c r="I28" s="66"/>
    </row>
    <row r="29" spans="1:8" ht="15">
      <c r="A29" s="62"/>
      <c r="B29" s="62">
        <v>3313</v>
      </c>
      <c r="C29" s="62">
        <v>2133</v>
      </c>
      <c r="D29" s="62" t="s">
        <v>56</v>
      </c>
      <c r="E29" s="63">
        <v>18.2</v>
      </c>
      <c r="F29" s="64">
        <v>18.2</v>
      </c>
      <c r="G29" s="65">
        <v>0</v>
      </c>
      <c r="H29" s="63">
        <f t="shared" si="0"/>
        <v>0</v>
      </c>
    </row>
    <row r="30" spans="1:8" ht="15" hidden="1">
      <c r="A30" s="62"/>
      <c r="B30" s="62">
        <v>3313</v>
      </c>
      <c r="C30" s="62">
        <v>2324</v>
      </c>
      <c r="D30" s="62" t="s">
        <v>57</v>
      </c>
      <c r="E30" s="63">
        <v>0</v>
      </c>
      <c r="F30" s="64">
        <v>0</v>
      </c>
      <c r="G30" s="65"/>
      <c r="H30" s="63" t="e">
        <f t="shared" si="0"/>
        <v>#DIV/0!</v>
      </c>
    </row>
    <row r="31" spans="1:8" ht="15" hidden="1">
      <c r="A31" s="62"/>
      <c r="B31" s="62">
        <v>3392</v>
      </c>
      <c r="C31" s="62">
        <v>2329</v>
      </c>
      <c r="D31" s="62" t="s">
        <v>58</v>
      </c>
      <c r="E31" s="63"/>
      <c r="F31" s="64"/>
      <c r="G31" s="65"/>
      <c r="H31" s="63" t="e">
        <f t="shared" si="0"/>
        <v>#DIV/0!</v>
      </c>
    </row>
    <row r="32" spans="1:8" ht="15" hidden="1">
      <c r="A32" s="67"/>
      <c r="B32" s="67">
        <v>3314</v>
      </c>
      <c r="C32" s="67">
        <v>2229</v>
      </c>
      <c r="D32" s="67" t="s">
        <v>59</v>
      </c>
      <c r="E32" s="68"/>
      <c r="F32" s="69"/>
      <c r="G32" s="70"/>
      <c r="H32" s="63" t="e">
        <f t="shared" si="0"/>
        <v>#DIV/0!</v>
      </c>
    </row>
    <row r="33" spans="1:8" ht="15" hidden="1">
      <c r="A33" s="67"/>
      <c r="B33" s="67">
        <v>3315</v>
      </c>
      <c r="C33" s="67">
        <v>2322</v>
      </c>
      <c r="D33" s="67" t="s">
        <v>60</v>
      </c>
      <c r="E33" s="68"/>
      <c r="F33" s="69"/>
      <c r="G33" s="70"/>
      <c r="H33" s="63" t="e">
        <f t="shared" si="0"/>
        <v>#DIV/0!</v>
      </c>
    </row>
    <row r="34" spans="1:8" ht="15" hidden="1">
      <c r="A34" s="67"/>
      <c r="B34" s="67">
        <v>3319</v>
      </c>
      <c r="C34" s="67">
        <v>2324</v>
      </c>
      <c r="D34" s="67" t="s">
        <v>61</v>
      </c>
      <c r="E34" s="68">
        <v>0</v>
      </c>
      <c r="F34" s="69">
        <v>0</v>
      </c>
      <c r="G34" s="70"/>
      <c r="H34" s="63" t="e">
        <f t="shared" si="0"/>
        <v>#DIV/0!</v>
      </c>
    </row>
    <row r="35" spans="1:9" ht="15" customHeight="1" hidden="1">
      <c r="A35" s="62"/>
      <c r="B35" s="62">
        <v>3319</v>
      </c>
      <c r="C35" s="62">
        <v>2329</v>
      </c>
      <c r="D35" s="62" t="s">
        <v>62</v>
      </c>
      <c r="E35" s="63"/>
      <c r="F35" s="64"/>
      <c r="G35" s="65"/>
      <c r="H35" s="63" t="e">
        <f t="shared" si="0"/>
        <v>#DIV/0!</v>
      </c>
      <c r="I35" s="66"/>
    </row>
    <row r="36" spans="1:8" ht="15">
      <c r="A36" s="67"/>
      <c r="B36" s="67">
        <v>3326</v>
      </c>
      <c r="C36" s="67">
        <v>2212</v>
      </c>
      <c r="D36" s="67" t="s">
        <v>63</v>
      </c>
      <c r="E36" s="68">
        <v>30</v>
      </c>
      <c r="F36" s="69">
        <v>30</v>
      </c>
      <c r="G36" s="70">
        <v>20</v>
      </c>
      <c r="H36" s="63">
        <f t="shared" si="0"/>
        <v>66.66666666666666</v>
      </c>
    </row>
    <row r="37" spans="1:8" ht="15">
      <c r="A37" s="67"/>
      <c r="B37" s="67">
        <v>3326</v>
      </c>
      <c r="C37" s="67">
        <v>2324</v>
      </c>
      <c r="D37" s="67" t="s">
        <v>64</v>
      </c>
      <c r="E37" s="68">
        <v>2</v>
      </c>
      <c r="F37" s="69">
        <v>2</v>
      </c>
      <c r="G37" s="70">
        <v>1</v>
      </c>
      <c r="H37" s="63">
        <f t="shared" si="0"/>
        <v>50</v>
      </c>
    </row>
    <row r="38" spans="1:8" ht="15">
      <c r="A38" s="67"/>
      <c r="B38" s="67">
        <v>3399</v>
      </c>
      <c r="C38" s="67">
        <v>2111</v>
      </c>
      <c r="D38" s="67" t="s">
        <v>65</v>
      </c>
      <c r="E38" s="68">
        <v>200</v>
      </c>
      <c r="F38" s="69">
        <v>200</v>
      </c>
      <c r="G38" s="70">
        <v>0</v>
      </c>
      <c r="H38" s="63">
        <f t="shared" si="0"/>
        <v>0</v>
      </c>
    </row>
    <row r="39" spans="1:8" ht="15">
      <c r="A39" s="67"/>
      <c r="B39" s="67">
        <v>3399</v>
      </c>
      <c r="C39" s="67">
        <v>2112</v>
      </c>
      <c r="D39" s="67" t="s">
        <v>66</v>
      </c>
      <c r="E39" s="68">
        <v>0</v>
      </c>
      <c r="F39" s="69">
        <v>0</v>
      </c>
      <c r="G39" s="70">
        <v>0.5</v>
      </c>
      <c r="H39" s="63" t="e">
        <f t="shared" si="0"/>
        <v>#DIV/0!</v>
      </c>
    </row>
    <row r="40" spans="1:8" ht="15">
      <c r="A40" s="67"/>
      <c r="B40" s="67">
        <v>3399</v>
      </c>
      <c r="C40" s="67">
        <v>2133</v>
      </c>
      <c r="D40" s="67" t="s">
        <v>67</v>
      </c>
      <c r="E40" s="68">
        <v>100</v>
      </c>
      <c r="F40" s="69">
        <v>100</v>
      </c>
      <c r="G40" s="70">
        <v>0</v>
      </c>
      <c r="H40" s="63">
        <f t="shared" si="0"/>
        <v>0</v>
      </c>
    </row>
    <row r="41" spans="1:9" ht="15" hidden="1">
      <c r="A41" s="67"/>
      <c r="B41" s="67">
        <v>3399</v>
      </c>
      <c r="C41" s="67">
        <v>2321</v>
      </c>
      <c r="D41" s="67" t="s">
        <v>68</v>
      </c>
      <c r="E41" s="68">
        <v>0</v>
      </c>
      <c r="F41" s="69">
        <v>0</v>
      </c>
      <c r="G41" s="70"/>
      <c r="H41" s="63" t="e">
        <f t="shared" si="0"/>
        <v>#DIV/0!</v>
      </c>
      <c r="I41" s="66"/>
    </row>
    <row r="42" spans="1:8" ht="15">
      <c r="A42" s="67"/>
      <c r="B42" s="67">
        <v>3399</v>
      </c>
      <c r="C42" s="67">
        <v>2324</v>
      </c>
      <c r="D42" s="67" t="s">
        <v>69</v>
      </c>
      <c r="E42" s="68">
        <v>80</v>
      </c>
      <c r="F42" s="69">
        <v>80</v>
      </c>
      <c r="G42" s="70">
        <v>77.3</v>
      </c>
      <c r="H42" s="63">
        <f t="shared" si="0"/>
        <v>96.625</v>
      </c>
    </row>
    <row r="43" spans="1:8" ht="15">
      <c r="A43" s="62"/>
      <c r="B43" s="62">
        <v>3399</v>
      </c>
      <c r="C43" s="62">
        <v>2329</v>
      </c>
      <c r="D43" s="62" t="s">
        <v>70</v>
      </c>
      <c r="E43" s="68">
        <v>0</v>
      </c>
      <c r="F43" s="69">
        <v>0</v>
      </c>
      <c r="G43" s="70">
        <v>33.2</v>
      </c>
      <c r="H43" s="63" t="e">
        <f t="shared" si="0"/>
        <v>#DIV/0!</v>
      </c>
    </row>
    <row r="44" spans="1:8" ht="15" hidden="1">
      <c r="A44" s="62"/>
      <c r="B44" s="62">
        <v>3412</v>
      </c>
      <c r="C44" s="62">
        <v>2122</v>
      </c>
      <c r="D44" s="62" t="s">
        <v>71</v>
      </c>
      <c r="E44" s="68"/>
      <c r="F44" s="69"/>
      <c r="G44" s="70"/>
      <c r="H44" s="63" t="e">
        <f t="shared" si="0"/>
        <v>#DIV/0!</v>
      </c>
    </row>
    <row r="45" spans="1:8" ht="15" hidden="1">
      <c r="A45" s="67"/>
      <c r="B45" s="67">
        <v>3412</v>
      </c>
      <c r="C45" s="67">
        <v>2324</v>
      </c>
      <c r="D45" s="67" t="s">
        <v>72</v>
      </c>
      <c r="E45" s="68"/>
      <c r="F45" s="69"/>
      <c r="G45" s="70"/>
      <c r="H45" s="63" t="e">
        <f t="shared" si="0"/>
        <v>#DIV/0!</v>
      </c>
    </row>
    <row r="46" spans="1:8" ht="15" hidden="1">
      <c r="A46" s="67"/>
      <c r="B46" s="67">
        <v>3412</v>
      </c>
      <c r="C46" s="67">
        <v>2329</v>
      </c>
      <c r="D46" s="67" t="s">
        <v>73</v>
      </c>
      <c r="E46" s="68"/>
      <c r="F46" s="69"/>
      <c r="G46" s="70"/>
      <c r="H46" s="63" t="e">
        <f t="shared" si="0"/>
        <v>#DIV/0!</v>
      </c>
    </row>
    <row r="47" spans="1:8" ht="15" hidden="1">
      <c r="A47" s="67"/>
      <c r="B47" s="67">
        <v>3412</v>
      </c>
      <c r="C47" s="67">
        <v>2132</v>
      </c>
      <c r="D47" s="67" t="s">
        <v>74</v>
      </c>
      <c r="E47" s="68">
        <v>0</v>
      </c>
      <c r="F47" s="69">
        <v>0</v>
      </c>
      <c r="G47" s="65"/>
      <c r="H47" s="63" t="e">
        <f t="shared" si="0"/>
        <v>#DIV/0!</v>
      </c>
    </row>
    <row r="48" spans="1:9" ht="15" hidden="1">
      <c r="A48" s="67"/>
      <c r="B48" s="67">
        <v>3412</v>
      </c>
      <c r="C48" s="67">
        <v>2133</v>
      </c>
      <c r="D48" s="67" t="s">
        <v>75</v>
      </c>
      <c r="E48" s="68">
        <v>0</v>
      </c>
      <c r="F48" s="69">
        <v>0</v>
      </c>
      <c r="G48" s="65"/>
      <c r="H48" s="63" t="e">
        <f t="shared" si="0"/>
        <v>#DIV/0!</v>
      </c>
      <c r="I48" s="66"/>
    </row>
    <row r="49" spans="1:8" ht="15" hidden="1">
      <c r="A49" s="67"/>
      <c r="B49" s="67">
        <v>3412</v>
      </c>
      <c r="C49" s="67">
        <v>2229</v>
      </c>
      <c r="D49" s="67" t="s">
        <v>76</v>
      </c>
      <c r="E49" s="68"/>
      <c r="F49" s="69"/>
      <c r="G49" s="65"/>
      <c r="H49" s="63" t="e">
        <f t="shared" si="0"/>
        <v>#DIV/0!</v>
      </c>
    </row>
    <row r="50" spans="1:8" ht="15" hidden="1">
      <c r="A50" s="67"/>
      <c r="B50" s="67">
        <v>3412</v>
      </c>
      <c r="C50" s="67">
        <v>2324</v>
      </c>
      <c r="D50" s="67" t="s">
        <v>77</v>
      </c>
      <c r="E50" s="68">
        <v>0</v>
      </c>
      <c r="F50" s="69">
        <v>0</v>
      </c>
      <c r="G50" s="70"/>
      <c r="H50" s="63" t="e">
        <f t="shared" si="0"/>
        <v>#DIV/0!</v>
      </c>
    </row>
    <row r="51" spans="1:8" ht="15" hidden="1">
      <c r="A51" s="67"/>
      <c r="B51" s="67">
        <v>3419</v>
      </c>
      <c r="C51" s="67">
        <v>2132</v>
      </c>
      <c r="D51" s="67" t="s">
        <v>78</v>
      </c>
      <c r="E51" s="68"/>
      <c r="F51" s="69"/>
      <c r="G51" s="70"/>
      <c r="H51" s="63" t="e">
        <f t="shared" si="0"/>
        <v>#DIV/0!</v>
      </c>
    </row>
    <row r="52" spans="1:8" ht="15" hidden="1">
      <c r="A52" s="67"/>
      <c r="B52" s="67">
        <v>3419</v>
      </c>
      <c r="C52" s="67">
        <v>2229</v>
      </c>
      <c r="D52" s="67" t="s">
        <v>79</v>
      </c>
      <c r="E52" s="68">
        <v>0</v>
      </c>
      <c r="F52" s="69">
        <v>0</v>
      </c>
      <c r="G52" s="70"/>
      <c r="H52" s="63" t="e">
        <f t="shared" si="0"/>
        <v>#DIV/0!</v>
      </c>
    </row>
    <row r="53" spans="1:8" ht="15" hidden="1">
      <c r="A53" s="67"/>
      <c r="B53" s="67">
        <v>3421</v>
      </c>
      <c r="C53" s="67">
        <v>2132</v>
      </c>
      <c r="D53" s="67" t="s">
        <v>80</v>
      </c>
      <c r="E53" s="68"/>
      <c r="F53" s="69"/>
      <c r="G53" s="70"/>
      <c r="H53" s="63" t="e">
        <f t="shared" si="0"/>
        <v>#DIV/0!</v>
      </c>
    </row>
    <row r="54" spans="1:8" ht="15" hidden="1">
      <c r="A54" s="67"/>
      <c r="B54" s="67">
        <v>3421</v>
      </c>
      <c r="C54" s="67">
        <v>2229</v>
      </c>
      <c r="D54" s="67" t="s">
        <v>81</v>
      </c>
      <c r="E54" s="68">
        <v>0</v>
      </c>
      <c r="F54" s="69">
        <v>0</v>
      </c>
      <c r="G54" s="70"/>
      <c r="H54" s="63" t="e">
        <f t="shared" si="0"/>
        <v>#DIV/0!</v>
      </c>
    </row>
    <row r="55" spans="1:8" ht="15" hidden="1">
      <c r="A55" s="67"/>
      <c r="B55" s="67">
        <v>3421</v>
      </c>
      <c r="C55" s="67">
        <v>2324</v>
      </c>
      <c r="D55" s="67" t="s">
        <v>82</v>
      </c>
      <c r="E55" s="68"/>
      <c r="F55" s="69"/>
      <c r="G55" s="70"/>
      <c r="H55" s="63" t="e">
        <f t="shared" si="0"/>
        <v>#DIV/0!</v>
      </c>
    </row>
    <row r="56" spans="1:8" ht="15">
      <c r="A56" s="62"/>
      <c r="B56" s="62">
        <v>3429</v>
      </c>
      <c r="C56" s="62">
        <v>2229</v>
      </c>
      <c r="D56" s="62" t="s">
        <v>83</v>
      </c>
      <c r="E56" s="63">
        <v>0</v>
      </c>
      <c r="F56" s="64">
        <v>0</v>
      </c>
      <c r="G56" s="65">
        <v>16.1</v>
      </c>
      <c r="H56" s="63" t="e">
        <f t="shared" si="0"/>
        <v>#DIV/0!</v>
      </c>
    </row>
    <row r="57" spans="1:8" ht="15" hidden="1">
      <c r="A57" s="67"/>
      <c r="B57" s="67">
        <v>6171</v>
      </c>
      <c r="C57" s="67">
        <v>2212</v>
      </c>
      <c r="D57" s="67" t="s">
        <v>84</v>
      </c>
      <c r="E57" s="68"/>
      <c r="F57" s="69"/>
      <c r="G57" s="70"/>
      <c r="H57" s="63" t="e">
        <f>(#REF!/F57)*100</f>
        <v>#REF!</v>
      </c>
    </row>
    <row r="58" spans="1:8" ht="15" customHeight="1" hidden="1">
      <c r="A58" s="62"/>
      <c r="B58" s="62">
        <v>6409</v>
      </c>
      <c r="C58" s="62">
        <v>2328</v>
      </c>
      <c r="D58" s="62" t="s">
        <v>85</v>
      </c>
      <c r="E58" s="63">
        <v>0</v>
      </c>
      <c r="F58" s="64">
        <v>0</v>
      </c>
      <c r="G58" s="65"/>
      <c r="H58" s="63" t="e">
        <f>(#REF!/F58)*100</f>
        <v>#REF!</v>
      </c>
    </row>
    <row r="59" spans="1:8" ht="15" customHeight="1" thickBot="1">
      <c r="A59" s="73"/>
      <c r="B59" s="73"/>
      <c r="C59" s="73"/>
      <c r="D59" s="73"/>
      <c r="E59" s="74"/>
      <c r="F59" s="75"/>
      <c r="G59" s="76"/>
      <c r="H59" s="74"/>
    </row>
    <row r="60" spans="1:8" s="82" customFormat="1" ht="21.75" customHeight="1" thickBot="1" thickTop="1">
      <c r="A60" s="77"/>
      <c r="B60" s="77"/>
      <c r="C60" s="77"/>
      <c r="D60" s="78" t="s">
        <v>86</v>
      </c>
      <c r="E60" s="79">
        <f>SUM(E9:E58)</f>
        <v>1407</v>
      </c>
      <c r="F60" s="80">
        <f>SUM(F9:F58)</f>
        <v>1407</v>
      </c>
      <c r="G60" s="81">
        <f>SUM(G9:G58)</f>
        <v>199.99999999999997</v>
      </c>
      <c r="H60" s="79">
        <f>(G60/F60)*100</f>
        <v>14.21464108031272</v>
      </c>
    </row>
    <row r="61" spans="1:8" ht="15" customHeight="1">
      <c r="A61" s="82"/>
      <c r="B61" s="82"/>
      <c r="C61" s="82"/>
      <c r="D61" s="82"/>
      <c r="E61" s="83"/>
      <c r="F61" s="83"/>
      <c r="G61" s="83"/>
      <c r="H61" s="83"/>
    </row>
    <row r="62" spans="1:8" ht="15" customHeight="1" hidden="1">
      <c r="A62" s="82"/>
      <c r="B62" s="82"/>
      <c r="C62" s="82"/>
      <c r="D62" s="82"/>
      <c r="E62" s="83"/>
      <c r="F62" s="83"/>
      <c r="G62" s="83"/>
      <c r="H62" s="83"/>
    </row>
    <row r="63" spans="1:8" ht="15" customHeight="1" thickBot="1">
      <c r="A63" s="82"/>
      <c r="B63" s="82"/>
      <c r="C63" s="82"/>
      <c r="D63" s="82"/>
      <c r="E63" s="83"/>
      <c r="F63" s="83"/>
      <c r="G63" s="83"/>
      <c r="H63" s="83"/>
    </row>
    <row r="64" spans="1:8" ht="15.75">
      <c r="A64" s="50" t="s">
        <v>25</v>
      </c>
      <c r="B64" s="50" t="s">
        <v>26</v>
      </c>
      <c r="C64" s="50" t="s">
        <v>27</v>
      </c>
      <c r="D64" s="51" t="s">
        <v>28</v>
      </c>
      <c r="E64" s="52" t="s">
        <v>29</v>
      </c>
      <c r="F64" s="52" t="s">
        <v>29</v>
      </c>
      <c r="G64" s="52" t="s">
        <v>7</v>
      </c>
      <c r="H64" s="52" t="s">
        <v>30</v>
      </c>
    </row>
    <row r="65" spans="1:8" ht="15.75" customHeight="1" thickBot="1">
      <c r="A65" s="53"/>
      <c r="B65" s="53"/>
      <c r="C65" s="53"/>
      <c r="D65" s="54"/>
      <c r="E65" s="55" t="s">
        <v>31</v>
      </c>
      <c r="F65" s="55" t="s">
        <v>32</v>
      </c>
      <c r="G65" s="56" t="s">
        <v>33</v>
      </c>
      <c r="H65" s="55" t="s">
        <v>34</v>
      </c>
    </row>
    <row r="66" spans="1:8" ht="15.75" customHeight="1" thickTop="1">
      <c r="A66" s="84">
        <v>20</v>
      </c>
      <c r="B66" s="57"/>
      <c r="C66" s="57"/>
      <c r="D66" s="58" t="s">
        <v>87</v>
      </c>
      <c r="E66" s="59"/>
      <c r="F66" s="60"/>
      <c r="G66" s="61"/>
      <c r="H66" s="59"/>
    </row>
    <row r="67" spans="1:8" ht="15.75" customHeight="1">
      <c r="A67" s="84"/>
      <c r="B67" s="57"/>
      <c r="C67" s="57"/>
      <c r="D67" s="58"/>
      <c r="E67" s="59"/>
      <c r="F67" s="60"/>
      <c r="G67" s="61"/>
      <c r="H67" s="59"/>
    </row>
    <row r="68" spans="1:8" ht="15.75" customHeight="1" hidden="1">
      <c r="A68" s="84"/>
      <c r="B68" s="57"/>
      <c r="C68" s="85">
        <v>2420</v>
      </c>
      <c r="D68" s="86" t="s">
        <v>88</v>
      </c>
      <c r="E68" s="63">
        <v>0</v>
      </c>
      <c r="F68" s="64">
        <v>0</v>
      </c>
      <c r="G68" s="65">
        <v>0</v>
      </c>
      <c r="H68" s="63" t="e">
        <f>(#REF!/F68)*100</f>
        <v>#REF!</v>
      </c>
    </row>
    <row r="69" spans="1:8" ht="15.75" customHeight="1">
      <c r="A69" s="87">
        <v>1069</v>
      </c>
      <c r="B69" s="57"/>
      <c r="C69" s="85">
        <v>4113</v>
      </c>
      <c r="D69" s="86" t="s">
        <v>89</v>
      </c>
      <c r="E69" s="63">
        <v>116</v>
      </c>
      <c r="F69" s="64">
        <v>116</v>
      </c>
      <c r="G69" s="65">
        <v>0</v>
      </c>
      <c r="H69" s="63">
        <f aca="true" t="shared" si="1" ref="H69:H128">(G69/F69)*100</f>
        <v>0</v>
      </c>
    </row>
    <row r="70" spans="1:8" ht="15.75" customHeight="1">
      <c r="A70" s="87">
        <v>1070</v>
      </c>
      <c r="B70" s="57"/>
      <c r="C70" s="85">
        <v>4113</v>
      </c>
      <c r="D70" s="86" t="s">
        <v>90</v>
      </c>
      <c r="E70" s="63">
        <v>13.5</v>
      </c>
      <c r="F70" s="64">
        <v>13.5</v>
      </c>
      <c r="G70" s="65">
        <v>0</v>
      </c>
      <c r="H70" s="63">
        <f t="shared" si="1"/>
        <v>0</v>
      </c>
    </row>
    <row r="71" spans="1:8" ht="15.75" customHeight="1">
      <c r="A71" s="87">
        <v>1071</v>
      </c>
      <c r="B71" s="57"/>
      <c r="C71" s="85">
        <v>4113</v>
      </c>
      <c r="D71" s="86" t="s">
        <v>91</v>
      </c>
      <c r="E71" s="63">
        <v>17.8</v>
      </c>
      <c r="F71" s="64">
        <v>17.8</v>
      </c>
      <c r="G71" s="65">
        <v>0</v>
      </c>
      <c r="H71" s="63">
        <f t="shared" si="1"/>
        <v>0</v>
      </c>
    </row>
    <row r="72" spans="1:8" ht="15.75" hidden="1">
      <c r="A72" s="88">
        <v>14018</v>
      </c>
      <c r="B72" s="57"/>
      <c r="C72" s="89">
        <v>4116</v>
      </c>
      <c r="D72" s="90" t="s">
        <v>92</v>
      </c>
      <c r="E72" s="63">
        <v>0</v>
      </c>
      <c r="F72" s="64">
        <v>0</v>
      </c>
      <c r="G72" s="70"/>
      <c r="H72" s="63" t="e">
        <f t="shared" si="1"/>
        <v>#DIV/0!</v>
      </c>
    </row>
    <row r="73" spans="1:10" ht="15.75">
      <c r="A73" s="88"/>
      <c r="B73" s="57"/>
      <c r="C73" s="89">
        <v>4116</v>
      </c>
      <c r="D73" s="62" t="s">
        <v>93</v>
      </c>
      <c r="E73" s="63">
        <v>0</v>
      </c>
      <c r="F73" s="64">
        <v>140</v>
      </c>
      <c r="G73" s="70">
        <v>273.7</v>
      </c>
      <c r="H73" s="63">
        <f t="shared" si="1"/>
        <v>195.49999999999997</v>
      </c>
      <c r="J73" s="66"/>
    </row>
    <row r="74" spans="1:8" ht="15.75" customHeight="1">
      <c r="A74" s="87">
        <v>1069</v>
      </c>
      <c r="B74" s="57"/>
      <c r="C74" s="85">
        <v>4116</v>
      </c>
      <c r="D74" s="86" t="s">
        <v>89</v>
      </c>
      <c r="E74" s="63">
        <v>1625.4</v>
      </c>
      <c r="F74" s="64">
        <v>1625.4</v>
      </c>
      <c r="G74" s="65">
        <v>0</v>
      </c>
      <c r="H74" s="63">
        <f t="shared" si="1"/>
        <v>0</v>
      </c>
    </row>
    <row r="75" spans="1:8" ht="15.75" customHeight="1">
      <c r="A75" s="87">
        <v>1070</v>
      </c>
      <c r="B75" s="57"/>
      <c r="C75" s="85">
        <v>4116</v>
      </c>
      <c r="D75" s="86" t="s">
        <v>90</v>
      </c>
      <c r="E75" s="63">
        <v>228.4</v>
      </c>
      <c r="F75" s="64">
        <v>228.4</v>
      </c>
      <c r="G75" s="65">
        <v>0</v>
      </c>
      <c r="H75" s="63">
        <f t="shared" si="1"/>
        <v>0</v>
      </c>
    </row>
    <row r="76" spans="1:8" ht="15.75" customHeight="1">
      <c r="A76" s="87">
        <v>1071</v>
      </c>
      <c r="B76" s="57"/>
      <c r="C76" s="85">
        <v>4116</v>
      </c>
      <c r="D76" s="86" t="s">
        <v>91</v>
      </c>
      <c r="E76" s="63">
        <v>303.6</v>
      </c>
      <c r="F76" s="64">
        <v>303.6</v>
      </c>
      <c r="G76" s="65">
        <v>0</v>
      </c>
      <c r="H76" s="63">
        <f t="shared" si="1"/>
        <v>0</v>
      </c>
    </row>
    <row r="77" spans="1:8" ht="15" customHeight="1" hidden="1">
      <c r="A77" s="62">
        <v>221</v>
      </c>
      <c r="B77" s="62"/>
      <c r="C77" s="62">
        <v>4122</v>
      </c>
      <c r="D77" s="62" t="s">
        <v>94</v>
      </c>
      <c r="E77" s="63">
        <v>0</v>
      </c>
      <c r="F77" s="64">
        <v>0</v>
      </c>
      <c r="G77" s="65"/>
      <c r="H77" s="63" t="e">
        <f t="shared" si="1"/>
        <v>#DIV/0!</v>
      </c>
    </row>
    <row r="78" spans="1:8" ht="15.75" hidden="1">
      <c r="A78" s="88">
        <v>359</v>
      </c>
      <c r="B78" s="57"/>
      <c r="C78" s="85">
        <v>4122</v>
      </c>
      <c r="D78" s="90" t="s">
        <v>95</v>
      </c>
      <c r="E78" s="63">
        <v>0</v>
      </c>
      <c r="F78" s="64">
        <v>0</v>
      </c>
      <c r="G78" s="70"/>
      <c r="H78" s="63" t="e">
        <f t="shared" si="1"/>
        <v>#DIV/0!</v>
      </c>
    </row>
    <row r="79" spans="1:10" ht="15.75" customHeight="1">
      <c r="A79" s="88">
        <v>1046</v>
      </c>
      <c r="B79" s="57"/>
      <c r="C79" s="85">
        <v>4213</v>
      </c>
      <c r="D79" s="91" t="s">
        <v>96</v>
      </c>
      <c r="E79" s="59">
        <v>40.8</v>
      </c>
      <c r="F79" s="60">
        <v>40.8</v>
      </c>
      <c r="G79" s="70">
        <v>0</v>
      </c>
      <c r="H79" s="63">
        <f t="shared" si="1"/>
        <v>0</v>
      </c>
      <c r="J79" s="66"/>
    </row>
    <row r="80" spans="1:10" ht="15.75" customHeight="1">
      <c r="A80" s="88">
        <v>1047</v>
      </c>
      <c r="B80" s="57"/>
      <c r="C80" s="85">
        <v>4213</v>
      </c>
      <c r="D80" s="91" t="s">
        <v>97</v>
      </c>
      <c r="E80" s="59">
        <v>168.2</v>
      </c>
      <c r="F80" s="60">
        <v>168.2</v>
      </c>
      <c r="G80" s="70">
        <v>0</v>
      </c>
      <c r="H80" s="63">
        <f t="shared" si="1"/>
        <v>0</v>
      </c>
      <c r="J80" s="66"/>
    </row>
    <row r="81" spans="1:9" ht="15.75" customHeight="1">
      <c r="A81" s="88">
        <v>1048</v>
      </c>
      <c r="B81" s="57"/>
      <c r="C81" s="85">
        <v>4213</v>
      </c>
      <c r="D81" s="91" t="s">
        <v>98</v>
      </c>
      <c r="E81" s="59">
        <v>191</v>
      </c>
      <c r="F81" s="60">
        <v>191</v>
      </c>
      <c r="G81" s="70">
        <v>0</v>
      </c>
      <c r="H81" s="63">
        <f t="shared" si="1"/>
        <v>0</v>
      </c>
      <c r="I81" s="66"/>
    </row>
    <row r="82" spans="1:8" ht="15.75" customHeight="1">
      <c r="A82" s="88">
        <v>1083</v>
      </c>
      <c r="B82" s="57"/>
      <c r="C82" s="85">
        <v>4213</v>
      </c>
      <c r="D82" s="91" t="s">
        <v>99</v>
      </c>
      <c r="E82" s="59">
        <v>38.3</v>
      </c>
      <c r="F82" s="60">
        <v>38.3</v>
      </c>
      <c r="G82" s="70">
        <v>0</v>
      </c>
      <c r="H82" s="63">
        <f t="shared" si="1"/>
        <v>0</v>
      </c>
    </row>
    <row r="83" spans="1:8" ht="15" customHeight="1">
      <c r="A83" s="92">
        <v>1084</v>
      </c>
      <c r="B83" s="62"/>
      <c r="C83" s="62">
        <v>4213</v>
      </c>
      <c r="D83" s="62" t="s">
        <v>100</v>
      </c>
      <c r="E83" s="63">
        <v>34.1</v>
      </c>
      <c r="F83" s="64">
        <v>34.1</v>
      </c>
      <c r="G83" s="65">
        <v>0</v>
      </c>
      <c r="H83" s="63">
        <f t="shared" si="1"/>
        <v>0</v>
      </c>
    </row>
    <row r="84" spans="1:8" ht="15.75" customHeight="1">
      <c r="A84" s="88">
        <v>1085</v>
      </c>
      <c r="B84" s="57"/>
      <c r="C84" s="85">
        <v>4213</v>
      </c>
      <c r="D84" s="91" t="s">
        <v>101</v>
      </c>
      <c r="E84" s="59">
        <v>41.3</v>
      </c>
      <c r="F84" s="60">
        <v>41.3</v>
      </c>
      <c r="G84" s="70">
        <v>0</v>
      </c>
      <c r="H84" s="63">
        <f t="shared" si="1"/>
        <v>0</v>
      </c>
    </row>
    <row r="85" spans="1:8" ht="15.75" customHeight="1">
      <c r="A85" s="88">
        <v>1092</v>
      </c>
      <c r="B85" s="57"/>
      <c r="C85" s="85">
        <v>4213</v>
      </c>
      <c r="D85" s="91" t="s">
        <v>102</v>
      </c>
      <c r="E85" s="59">
        <v>100.7</v>
      </c>
      <c r="F85" s="60">
        <v>100.7</v>
      </c>
      <c r="G85" s="70">
        <v>0</v>
      </c>
      <c r="H85" s="63">
        <f t="shared" si="1"/>
        <v>0</v>
      </c>
    </row>
    <row r="86" spans="1:8" ht="15.75" customHeight="1" hidden="1">
      <c r="A86" s="88"/>
      <c r="B86" s="57"/>
      <c r="C86" s="85">
        <v>4213</v>
      </c>
      <c r="D86" s="91" t="s">
        <v>103</v>
      </c>
      <c r="E86" s="59"/>
      <c r="F86" s="60"/>
      <c r="G86" s="65"/>
      <c r="H86" s="63" t="e">
        <f t="shared" si="1"/>
        <v>#DIV/0!</v>
      </c>
    </row>
    <row r="87" spans="1:8" ht="15" hidden="1">
      <c r="A87" s="93"/>
      <c r="B87" s="62"/>
      <c r="C87" s="62">
        <v>4213</v>
      </c>
      <c r="D87" s="62" t="s">
        <v>104</v>
      </c>
      <c r="E87" s="94"/>
      <c r="F87" s="64"/>
      <c r="G87" s="61"/>
      <c r="H87" s="63" t="e">
        <f t="shared" si="1"/>
        <v>#DIV/0!</v>
      </c>
    </row>
    <row r="88" spans="1:8" ht="15" hidden="1">
      <c r="A88" s="93"/>
      <c r="B88" s="62"/>
      <c r="C88" s="62">
        <v>4213</v>
      </c>
      <c r="D88" s="62" t="s">
        <v>104</v>
      </c>
      <c r="E88" s="94"/>
      <c r="F88" s="64"/>
      <c r="G88" s="61"/>
      <c r="H88" s="63" t="e">
        <f t="shared" si="1"/>
        <v>#DIV/0!</v>
      </c>
    </row>
    <row r="89" spans="1:8" ht="15" hidden="1">
      <c r="A89" s="93"/>
      <c r="B89" s="62"/>
      <c r="C89" s="62">
        <v>4213</v>
      </c>
      <c r="D89" s="62" t="s">
        <v>104</v>
      </c>
      <c r="E89" s="94"/>
      <c r="F89" s="64"/>
      <c r="G89" s="61"/>
      <c r="H89" s="63" t="e">
        <f t="shared" si="1"/>
        <v>#DIV/0!</v>
      </c>
    </row>
    <row r="90" spans="1:10" ht="15.75" customHeight="1">
      <c r="A90" s="88">
        <v>10025</v>
      </c>
      <c r="B90" s="57"/>
      <c r="C90" s="85">
        <v>4216</v>
      </c>
      <c r="D90" s="91" t="s">
        <v>105</v>
      </c>
      <c r="E90" s="59">
        <v>15000</v>
      </c>
      <c r="F90" s="60">
        <v>15000</v>
      </c>
      <c r="G90" s="70">
        <v>0</v>
      </c>
      <c r="H90" s="63">
        <f t="shared" si="1"/>
        <v>0</v>
      </c>
      <c r="J90" s="66"/>
    </row>
    <row r="91" spans="1:10" ht="15.75" customHeight="1">
      <c r="A91" s="88">
        <v>1045</v>
      </c>
      <c r="B91" s="57"/>
      <c r="C91" s="85">
        <v>4216</v>
      </c>
      <c r="D91" s="91" t="s">
        <v>106</v>
      </c>
      <c r="E91" s="59">
        <v>2125</v>
      </c>
      <c r="F91" s="60">
        <v>2125</v>
      </c>
      <c r="G91" s="70">
        <v>0</v>
      </c>
      <c r="H91" s="63">
        <f t="shared" si="1"/>
        <v>0</v>
      </c>
      <c r="J91" s="66"/>
    </row>
    <row r="92" spans="1:10" ht="15.75" customHeight="1">
      <c r="A92" s="88">
        <v>1046</v>
      </c>
      <c r="B92" s="57"/>
      <c r="C92" s="85">
        <v>4216</v>
      </c>
      <c r="D92" s="91" t="s">
        <v>107</v>
      </c>
      <c r="E92" s="59">
        <v>694.1</v>
      </c>
      <c r="F92" s="60">
        <v>694.1</v>
      </c>
      <c r="G92" s="70">
        <v>0</v>
      </c>
      <c r="H92" s="63">
        <f t="shared" si="1"/>
        <v>0</v>
      </c>
      <c r="J92" s="66"/>
    </row>
    <row r="93" spans="1:10" ht="15.75" customHeight="1">
      <c r="A93" s="88">
        <v>1047</v>
      </c>
      <c r="B93" s="57"/>
      <c r="C93" s="85">
        <v>4216</v>
      </c>
      <c r="D93" s="91" t="s">
        <v>108</v>
      </c>
      <c r="E93" s="59">
        <v>2859.4</v>
      </c>
      <c r="F93" s="60">
        <v>2859.4</v>
      </c>
      <c r="G93" s="70">
        <v>0</v>
      </c>
      <c r="H93" s="63">
        <f t="shared" si="1"/>
        <v>0</v>
      </c>
      <c r="J93" s="66"/>
    </row>
    <row r="94" spans="1:9" ht="15.75" customHeight="1">
      <c r="A94" s="88">
        <v>1048</v>
      </c>
      <c r="B94" s="57"/>
      <c r="C94" s="85">
        <v>4216</v>
      </c>
      <c r="D94" s="91" t="s">
        <v>109</v>
      </c>
      <c r="E94" s="59">
        <v>3246.3</v>
      </c>
      <c r="F94" s="60">
        <v>3246.3</v>
      </c>
      <c r="G94" s="70">
        <v>0</v>
      </c>
      <c r="H94" s="63">
        <f t="shared" si="1"/>
        <v>0</v>
      </c>
      <c r="I94" s="66"/>
    </row>
    <row r="95" spans="1:8" ht="15.75" customHeight="1">
      <c r="A95" s="88">
        <v>1075</v>
      </c>
      <c r="B95" s="57"/>
      <c r="C95" s="85">
        <v>4216</v>
      </c>
      <c r="D95" s="91" t="s">
        <v>110</v>
      </c>
      <c r="E95" s="59">
        <v>1432.7</v>
      </c>
      <c r="F95" s="60">
        <v>1432.7</v>
      </c>
      <c r="G95" s="70">
        <v>0</v>
      </c>
      <c r="H95" s="63">
        <f t="shared" si="1"/>
        <v>0</v>
      </c>
    </row>
    <row r="96" spans="1:8" ht="15.75" customHeight="1">
      <c r="A96" s="88">
        <v>1078</v>
      </c>
      <c r="B96" s="57"/>
      <c r="C96" s="85">
        <v>4216</v>
      </c>
      <c r="D96" s="91" t="s">
        <v>111</v>
      </c>
      <c r="E96" s="59">
        <v>61.6</v>
      </c>
      <c r="F96" s="60">
        <v>61.6</v>
      </c>
      <c r="G96" s="70">
        <v>0</v>
      </c>
      <c r="H96" s="63">
        <f t="shared" si="1"/>
        <v>0</v>
      </c>
    </row>
    <row r="97" spans="1:8" ht="15.75" customHeight="1">
      <c r="A97" s="88">
        <v>1083</v>
      </c>
      <c r="B97" s="57"/>
      <c r="C97" s="85">
        <v>4216</v>
      </c>
      <c r="D97" s="91" t="s">
        <v>112</v>
      </c>
      <c r="E97" s="59">
        <v>652.3</v>
      </c>
      <c r="F97" s="60">
        <v>652.3</v>
      </c>
      <c r="G97" s="70">
        <v>0</v>
      </c>
      <c r="H97" s="63">
        <f t="shared" si="1"/>
        <v>0</v>
      </c>
    </row>
    <row r="98" spans="1:8" ht="15" customHeight="1">
      <c r="A98" s="92">
        <v>1084</v>
      </c>
      <c r="B98" s="62"/>
      <c r="C98" s="62">
        <v>4216</v>
      </c>
      <c r="D98" s="62" t="s">
        <v>113</v>
      </c>
      <c r="E98" s="63">
        <v>580.1</v>
      </c>
      <c r="F98" s="64">
        <v>580.1</v>
      </c>
      <c r="G98" s="65">
        <v>0</v>
      </c>
      <c r="H98" s="63">
        <f t="shared" si="1"/>
        <v>0</v>
      </c>
    </row>
    <row r="99" spans="1:8" ht="15.75" customHeight="1">
      <c r="A99" s="88">
        <v>1085</v>
      </c>
      <c r="B99" s="57"/>
      <c r="C99" s="85">
        <v>4216</v>
      </c>
      <c r="D99" s="91" t="s">
        <v>114</v>
      </c>
      <c r="E99" s="59">
        <v>702.8</v>
      </c>
      <c r="F99" s="60">
        <v>702.8</v>
      </c>
      <c r="G99" s="70">
        <v>0</v>
      </c>
      <c r="H99" s="63">
        <f t="shared" si="1"/>
        <v>0</v>
      </c>
    </row>
    <row r="100" spans="1:8" ht="15.75" customHeight="1">
      <c r="A100" s="88">
        <v>1090</v>
      </c>
      <c r="B100" s="57"/>
      <c r="C100" s="85">
        <v>4216</v>
      </c>
      <c r="D100" s="91" t="s">
        <v>115</v>
      </c>
      <c r="E100" s="59">
        <v>89.7</v>
      </c>
      <c r="F100" s="60">
        <v>89.7</v>
      </c>
      <c r="G100" s="70">
        <v>0</v>
      </c>
      <c r="H100" s="63">
        <f t="shared" si="1"/>
        <v>0</v>
      </c>
    </row>
    <row r="101" spans="1:8" ht="15.75" customHeight="1">
      <c r="A101" s="88">
        <v>1091</v>
      </c>
      <c r="B101" s="57"/>
      <c r="C101" s="85">
        <v>4216</v>
      </c>
      <c r="D101" s="91" t="s">
        <v>116</v>
      </c>
      <c r="E101" s="59">
        <v>59.2</v>
      </c>
      <c r="F101" s="60">
        <v>59.2</v>
      </c>
      <c r="G101" s="70">
        <v>0</v>
      </c>
      <c r="H101" s="63">
        <f t="shared" si="1"/>
        <v>0</v>
      </c>
    </row>
    <row r="102" spans="1:8" ht="15.75" customHeight="1">
      <c r="A102" s="88">
        <v>1092</v>
      </c>
      <c r="B102" s="57"/>
      <c r="C102" s="85">
        <v>4216</v>
      </c>
      <c r="D102" s="91" t="s">
        <v>117</v>
      </c>
      <c r="E102" s="59">
        <v>1712.9</v>
      </c>
      <c r="F102" s="60">
        <v>1712.9</v>
      </c>
      <c r="G102" s="70">
        <v>0</v>
      </c>
      <c r="H102" s="63">
        <f t="shared" si="1"/>
        <v>0</v>
      </c>
    </row>
    <row r="103" spans="1:8" ht="15.75" hidden="1">
      <c r="A103" s="88"/>
      <c r="B103" s="57"/>
      <c r="C103" s="89">
        <v>4216</v>
      </c>
      <c r="D103" s="90" t="s">
        <v>118</v>
      </c>
      <c r="E103" s="63"/>
      <c r="F103" s="64"/>
      <c r="G103" s="70"/>
      <c r="H103" s="63" t="e">
        <f t="shared" si="1"/>
        <v>#DIV/0!</v>
      </c>
    </row>
    <row r="104" spans="1:8" ht="15.75" hidden="1">
      <c r="A104" s="88"/>
      <c r="B104" s="57"/>
      <c r="C104" s="89">
        <v>4216</v>
      </c>
      <c r="D104" s="90" t="s">
        <v>119</v>
      </c>
      <c r="E104" s="63"/>
      <c r="F104" s="64"/>
      <c r="G104" s="70"/>
      <c r="H104" s="63" t="e">
        <f t="shared" si="1"/>
        <v>#DIV/0!</v>
      </c>
    </row>
    <row r="105" spans="1:8" ht="15.75" hidden="1">
      <c r="A105" s="88"/>
      <c r="B105" s="57"/>
      <c r="C105" s="89">
        <v>4216</v>
      </c>
      <c r="D105" s="95" t="s">
        <v>118</v>
      </c>
      <c r="E105" s="63"/>
      <c r="F105" s="64"/>
      <c r="G105" s="70"/>
      <c r="H105" s="63" t="e">
        <f t="shared" si="1"/>
        <v>#DIV/0!</v>
      </c>
    </row>
    <row r="106" spans="1:8" ht="15" hidden="1">
      <c r="A106" s="96"/>
      <c r="B106" s="96"/>
      <c r="C106" s="89">
        <v>4216</v>
      </c>
      <c r="D106" s="95" t="s">
        <v>118</v>
      </c>
      <c r="E106" s="63"/>
      <c r="F106" s="64"/>
      <c r="G106" s="70"/>
      <c r="H106" s="63" t="e">
        <f t="shared" si="1"/>
        <v>#DIV/0!</v>
      </c>
    </row>
    <row r="107" spans="1:8" ht="15" hidden="1">
      <c r="A107" s="97"/>
      <c r="B107" s="98"/>
      <c r="C107" s="92">
        <v>4216</v>
      </c>
      <c r="D107" s="95" t="s">
        <v>118</v>
      </c>
      <c r="E107" s="68"/>
      <c r="F107" s="69"/>
      <c r="G107" s="70"/>
      <c r="H107" s="63" t="e">
        <f t="shared" si="1"/>
        <v>#DIV/0!</v>
      </c>
    </row>
    <row r="108" spans="1:8" ht="15" hidden="1">
      <c r="A108" s="97">
        <v>433</v>
      </c>
      <c r="B108" s="98"/>
      <c r="C108" s="92">
        <v>4222</v>
      </c>
      <c r="D108" s="95" t="s">
        <v>120</v>
      </c>
      <c r="E108" s="68"/>
      <c r="F108" s="69"/>
      <c r="G108" s="70"/>
      <c r="H108" s="63" t="e">
        <f t="shared" si="1"/>
        <v>#DIV/0!</v>
      </c>
    </row>
    <row r="109" spans="1:8" ht="15" hidden="1">
      <c r="A109" s="97">
        <v>342</v>
      </c>
      <c r="B109" s="98"/>
      <c r="C109" s="92">
        <v>4222</v>
      </c>
      <c r="D109" s="95" t="s">
        <v>120</v>
      </c>
      <c r="E109" s="68"/>
      <c r="F109" s="69"/>
      <c r="G109" s="70"/>
      <c r="H109" s="63" t="e">
        <f t="shared" si="1"/>
        <v>#DIV/0!</v>
      </c>
    </row>
    <row r="110" spans="1:8" ht="15">
      <c r="A110" s="97">
        <v>71007</v>
      </c>
      <c r="B110" s="98"/>
      <c r="C110" s="92">
        <v>4223</v>
      </c>
      <c r="D110" s="95" t="s">
        <v>121</v>
      </c>
      <c r="E110" s="68">
        <v>32856.7</v>
      </c>
      <c r="F110" s="69">
        <v>32856.7</v>
      </c>
      <c r="G110" s="70">
        <v>0</v>
      </c>
      <c r="H110" s="63">
        <f t="shared" si="1"/>
        <v>0</v>
      </c>
    </row>
    <row r="111" spans="1:8" ht="15" hidden="1">
      <c r="A111" s="97"/>
      <c r="B111" s="98">
        <v>2212</v>
      </c>
      <c r="C111" s="92">
        <v>2322</v>
      </c>
      <c r="D111" s="95" t="s">
        <v>122</v>
      </c>
      <c r="E111" s="68"/>
      <c r="F111" s="69"/>
      <c r="G111" s="70"/>
      <c r="H111" s="63" t="e">
        <f t="shared" si="1"/>
        <v>#DIV/0!</v>
      </c>
    </row>
    <row r="112" spans="1:8" ht="15">
      <c r="A112" s="97">
        <v>10023</v>
      </c>
      <c r="B112" s="98"/>
      <c r="C112" s="92">
        <v>4223</v>
      </c>
      <c r="D112" s="95" t="s">
        <v>123</v>
      </c>
      <c r="E112" s="68">
        <v>2414.5</v>
      </c>
      <c r="F112" s="69">
        <v>2414.5</v>
      </c>
      <c r="G112" s="70">
        <v>0</v>
      </c>
      <c r="H112" s="63">
        <f t="shared" si="1"/>
        <v>0</v>
      </c>
    </row>
    <row r="113" spans="1:8" ht="15">
      <c r="A113" s="97">
        <v>1079</v>
      </c>
      <c r="B113" s="98"/>
      <c r="C113" s="92">
        <v>4223</v>
      </c>
      <c r="D113" s="95" t="s">
        <v>124</v>
      </c>
      <c r="E113" s="68">
        <v>9345.5</v>
      </c>
      <c r="F113" s="69">
        <v>9345.5</v>
      </c>
      <c r="G113" s="70">
        <v>0</v>
      </c>
      <c r="H113" s="63">
        <f t="shared" si="1"/>
        <v>0</v>
      </c>
    </row>
    <row r="114" spans="1:8" ht="15">
      <c r="A114" s="97">
        <v>1078</v>
      </c>
      <c r="B114" s="98"/>
      <c r="C114" s="92">
        <v>4232</v>
      </c>
      <c r="D114" s="95" t="s">
        <v>125</v>
      </c>
      <c r="E114" s="68">
        <v>1048.1</v>
      </c>
      <c r="F114" s="69">
        <v>1048.1</v>
      </c>
      <c r="G114" s="70">
        <v>0</v>
      </c>
      <c r="H114" s="63">
        <f t="shared" si="1"/>
        <v>0</v>
      </c>
    </row>
    <row r="115" spans="1:8" ht="15">
      <c r="A115" s="97">
        <v>1090</v>
      </c>
      <c r="B115" s="98"/>
      <c r="C115" s="92">
        <v>4232</v>
      </c>
      <c r="D115" s="95" t="s">
        <v>126</v>
      </c>
      <c r="E115" s="68">
        <v>1526.1</v>
      </c>
      <c r="F115" s="69">
        <v>1526.1</v>
      </c>
      <c r="G115" s="70">
        <v>0</v>
      </c>
      <c r="H115" s="63">
        <f t="shared" si="1"/>
        <v>0</v>
      </c>
    </row>
    <row r="116" spans="1:8" ht="15">
      <c r="A116" s="97">
        <v>1091</v>
      </c>
      <c r="B116" s="98"/>
      <c r="C116" s="92">
        <v>4232</v>
      </c>
      <c r="D116" s="95" t="s">
        <v>127</v>
      </c>
      <c r="E116" s="68">
        <v>1007.9</v>
      </c>
      <c r="F116" s="69">
        <v>1007.9</v>
      </c>
      <c r="G116" s="70">
        <v>0</v>
      </c>
      <c r="H116" s="63">
        <f t="shared" si="1"/>
        <v>0</v>
      </c>
    </row>
    <row r="117" spans="1:8" ht="15" hidden="1">
      <c r="A117" s="97"/>
      <c r="B117" s="98">
        <v>2169</v>
      </c>
      <c r="C117" s="92">
        <v>2212</v>
      </c>
      <c r="D117" s="95" t="s">
        <v>128</v>
      </c>
      <c r="E117" s="68"/>
      <c r="F117" s="69"/>
      <c r="G117" s="70"/>
      <c r="H117" s="63" t="e">
        <f t="shared" si="1"/>
        <v>#DIV/0!</v>
      </c>
    </row>
    <row r="118" spans="1:8" ht="15">
      <c r="A118" s="97"/>
      <c r="B118" s="98">
        <v>2212</v>
      </c>
      <c r="C118" s="92">
        <v>2324</v>
      </c>
      <c r="D118" s="95" t="s">
        <v>129</v>
      </c>
      <c r="E118" s="68">
        <v>0</v>
      </c>
      <c r="F118" s="69">
        <v>0</v>
      </c>
      <c r="G118" s="70">
        <v>3</v>
      </c>
      <c r="H118" s="63" t="e">
        <f t="shared" si="1"/>
        <v>#DIV/0!</v>
      </c>
    </row>
    <row r="119" spans="1:8" ht="15" customHeight="1" hidden="1">
      <c r="A119" s="97"/>
      <c r="B119" s="98">
        <v>2219</v>
      </c>
      <c r="C119" s="99">
        <v>2321</v>
      </c>
      <c r="D119" s="95" t="s">
        <v>130</v>
      </c>
      <c r="E119" s="68"/>
      <c r="F119" s="69"/>
      <c r="G119" s="70">
        <v>0</v>
      </c>
      <c r="H119" s="63" t="e">
        <f t="shared" si="1"/>
        <v>#DIV/0!</v>
      </c>
    </row>
    <row r="120" spans="1:8" ht="15" customHeight="1" hidden="1">
      <c r="A120" s="97"/>
      <c r="B120" s="98">
        <v>2219</v>
      </c>
      <c r="C120" s="92">
        <v>2324</v>
      </c>
      <c r="D120" s="95" t="s">
        <v>131</v>
      </c>
      <c r="E120" s="68"/>
      <c r="F120" s="69"/>
      <c r="G120" s="70"/>
      <c r="H120" s="63" t="e">
        <f t="shared" si="1"/>
        <v>#DIV/0!</v>
      </c>
    </row>
    <row r="121" spans="1:8" ht="15" hidden="1">
      <c r="A121" s="97"/>
      <c r="B121" s="98">
        <v>2221</v>
      </c>
      <c r="C121" s="99">
        <v>2329</v>
      </c>
      <c r="D121" s="95" t="s">
        <v>132</v>
      </c>
      <c r="E121" s="68"/>
      <c r="F121" s="69"/>
      <c r="G121" s="70"/>
      <c r="H121" s="63" t="e">
        <f t="shared" si="1"/>
        <v>#DIV/0!</v>
      </c>
    </row>
    <row r="122" spans="1:8" ht="15" hidden="1">
      <c r="A122" s="93"/>
      <c r="B122" s="62">
        <v>3421</v>
      </c>
      <c r="C122" s="62">
        <v>2111</v>
      </c>
      <c r="D122" s="62" t="s">
        <v>133</v>
      </c>
      <c r="E122" s="94"/>
      <c r="F122" s="64"/>
      <c r="G122" s="70"/>
      <c r="H122" s="63" t="e">
        <f t="shared" si="1"/>
        <v>#DIV/0!</v>
      </c>
    </row>
    <row r="123" spans="1:8" ht="15">
      <c r="A123" s="93">
        <v>1063</v>
      </c>
      <c r="B123" s="62">
        <v>3421</v>
      </c>
      <c r="C123" s="62">
        <v>3121</v>
      </c>
      <c r="D123" s="62" t="s">
        <v>134</v>
      </c>
      <c r="E123" s="94">
        <v>450</v>
      </c>
      <c r="F123" s="64">
        <v>0</v>
      </c>
      <c r="G123" s="70">
        <v>0</v>
      </c>
      <c r="H123" s="63" t="e">
        <f t="shared" si="1"/>
        <v>#DIV/0!</v>
      </c>
    </row>
    <row r="124" spans="1:8" ht="15" hidden="1">
      <c r="A124" s="93"/>
      <c r="B124" s="62">
        <v>3631</v>
      </c>
      <c r="C124" s="62">
        <v>2322</v>
      </c>
      <c r="D124" s="62" t="s">
        <v>135</v>
      </c>
      <c r="E124" s="94"/>
      <c r="F124" s="64"/>
      <c r="G124" s="70"/>
      <c r="H124" s="63" t="e">
        <f t="shared" si="1"/>
        <v>#DIV/0!</v>
      </c>
    </row>
    <row r="125" spans="1:8" ht="15">
      <c r="A125" s="100"/>
      <c r="B125" s="92">
        <v>3631</v>
      </c>
      <c r="C125" s="62">
        <v>2324</v>
      </c>
      <c r="D125" s="62" t="s">
        <v>136</v>
      </c>
      <c r="E125" s="94">
        <v>0</v>
      </c>
      <c r="F125" s="64">
        <v>0</v>
      </c>
      <c r="G125" s="70">
        <v>306</v>
      </c>
      <c r="H125" s="63" t="e">
        <f t="shared" si="1"/>
        <v>#DIV/0!</v>
      </c>
    </row>
    <row r="126" spans="1:8" ht="15" hidden="1">
      <c r="A126" s="97"/>
      <c r="B126" s="98">
        <v>3635</v>
      </c>
      <c r="C126" s="92">
        <v>3122</v>
      </c>
      <c r="D126" s="95" t="s">
        <v>137</v>
      </c>
      <c r="E126" s="68"/>
      <c r="F126" s="69"/>
      <c r="G126" s="70"/>
      <c r="H126" s="63" t="e">
        <f t="shared" si="1"/>
        <v>#DIV/0!</v>
      </c>
    </row>
    <row r="127" spans="1:8" ht="15">
      <c r="A127" s="100"/>
      <c r="B127" s="92">
        <v>3725</v>
      </c>
      <c r="C127" s="62">
        <v>2324</v>
      </c>
      <c r="D127" s="62" t="s">
        <v>138</v>
      </c>
      <c r="E127" s="94">
        <v>0</v>
      </c>
      <c r="F127" s="64">
        <v>0</v>
      </c>
      <c r="G127" s="70">
        <v>17.9</v>
      </c>
      <c r="H127" s="63" t="e">
        <f t="shared" si="1"/>
        <v>#DIV/0!</v>
      </c>
    </row>
    <row r="128" spans="1:8" ht="15">
      <c r="A128" s="100"/>
      <c r="B128" s="92">
        <v>3745</v>
      </c>
      <c r="C128" s="62">
        <v>2324</v>
      </c>
      <c r="D128" s="62" t="s">
        <v>139</v>
      </c>
      <c r="E128" s="94">
        <v>2000</v>
      </c>
      <c r="F128" s="64">
        <v>2000</v>
      </c>
      <c r="G128" s="65">
        <v>8.1</v>
      </c>
      <c r="H128" s="63">
        <f t="shared" si="1"/>
        <v>0.40499999999999997</v>
      </c>
    </row>
    <row r="129" spans="1:8" ht="15.75" thickBot="1">
      <c r="A129" s="101"/>
      <c r="B129" s="73"/>
      <c r="C129" s="73"/>
      <c r="D129" s="73"/>
      <c r="E129" s="74"/>
      <c r="F129" s="75"/>
      <c r="G129" s="76"/>
      <c r="H129" s="74"/>
    </row>
    <row r="130" spans="1:8" s="82" customFormat="1" ht="21.75" customHeight="1" thickBot="1" thickTop="1">
      <c r="A130" s="102"/>
      <c r="B130" s="77"/>
      <c r="C130" s="77"/>
      <c r="D130" s="78" t="s">
        <v>140</v>
      </c>
      <c r="E130" s="79">
        <f>SUM(E68:E129)</f>
        <v>82784</v>
      </c>
      <c r="F130" s="80">
        <f>SUM(F68:F129)</f>
        <v>82474</v>
      </c>
      <c r="G130" s="81">
        <f>SUM(G68:G129)</f>
        <v>608.7</v>
      </c>
      <c r="H130" s="79">
        <f>(G130/F130)*100</f>
        <v>0.738050779639644</v>
      </c>
    </row>
    <row r="131" spans="1:8" ht="15" customHeight="1" thickBot="1">
      <c r="A131" s="103"/>
      <c r="B131" s="103"/>
      <c r="C131" s="103"/>
      <c r="D131" s="46"/>
      <c r="E131" s="104"/>
      <c r="F131" s="104"/>
      <c r="G131" s="42"/>
      <c r="H131" s="42"/>
    </row>
    <row r="132" spans="1:8" ht="15" customHeight="1" hidden="1">
      <c r="A132" s="103"/>
      <c r="B132" s="103"/>
      <c r="C132" s="103"/>
      <c r="D132" s="46"/>
      <c r="E132" s="104"/>
      <c r="F132" s="104"/>
      <c r="G132" s="104"/>
      <c r="H132" s="104"/>
    </row>
    <row r="133" spans="1:8" ht="15" customHeight="1" hidden="1" thickBot="1">
      <c r="A133" s="103"/>
      <c r="B133" s="103"/>
      <c r="C133" s="103"/>
      <c r="D133" s="46"/>
      <c r="E133" s="104"/>
      <c r="F133" s="104"/>
      <c r="G133" s="104"/>
      <c r="H133" s="104"/>
    </row>
    <row r="134" spans="1:8" ht="15.75">
      <c r="A134" s="50" t="s">
        <v>25</v>
      </c>
      <c r="B134" s="50" t="s">
        <v>26</v>
      </c>
      <c r="C134" s="50" t="s">
        <v>27</v>
      </c>
      <c r="D134" s="51" t="s">
        <v>28</v>
      </c>
      <c r="E134" s="52" t="s">
        <v>29</v>
      </c>
      <c r="F134" s="52" t="s">
        <v>29</v>
      </c>
      <c r="G134" s="52" t="s">
        <v>7</v>
      </c>
      <c r="H134" s="52" t="s">
        <v>30</v>
      </c>
    </row>
    <row r="135" spans="1:8" ht="15.75" customHeight="1" thickBot="1">
      <c r="A135" s="53"/>
      <c r="B135" s="53"/>
      <c r="C135" s="53"/>
      <c r="D135" s="54"/>
      <c r="E135" s="55" t="s">
        <v>31</v>
      </c>
      <c r="F135" s="55" t="s">
        <v>32</v>
      </c>
      <c r="G135" s="56" t="s">
        <v>33</v>
      </c>
      <c r="H135" s="55" t="s">
        <v>34</v>
      </c>
    </row>
    <row r="136" spans="1:8" ht="16.5" customHeight="1" thickTop="1">
      <c r="A136" s="84">
        <v>30</v>
      </c>
      <c r="B136" s="57"/>
      <c r="C136" s="57"/>
      <c r="D136" s="58" t="s">
        <v>141</v>
      </c>
      <c r="E136" s="105"/>
      <c r="F136" s="106"/>
      <c r="G136" s="107"/>
      <c r="H136" s="105"/>
    </row>
    <row r="137" spans="1:8" ht="15" customHeight="1">
      <c r="A137" s="108"/>
      <c r="B137" s="109"/>
      <c r="C137" s="109"/>
      <c r="D137" s="109"/>
      <c r="E137" s="63"/>
      <c r="F137" s="64"/>
      <c r="G137" s="65"/>
      <c r="H137" s="63"/>
    </row>
    <row r="138" spans="1:8" ht="15" hidden="1">
      <c r="A138" s="93"/>
      <c r="B138" s="62"/>
      <c r="C138" s="62">
        <v>1361</v>
      </c>
      <c r="D138" s="62" t="s">
        <v>37</v>
      </c>
      <c r="E138" s="110"/>
      <c r="F138" s="111"/>
      <c r="G138" s="112"/>
      <c r="H138" s="63" t="e">
        <f>(#REF!/F138)*100</f>
        <v>#REF!</v>
      </c>
    </row>
    <row r="139" spans="1:8" ht="15">
      <c r="A139" s="93"/>
      <c r="B139" s="62"/>
      <c r="C139" s="62">
        <v>2460</v>
      </c>
      <c r="D139" s="62" t="s">
        <v>142</v>
      </c>
      <c r="E139" s="110">
        <v>0</v>
      </c>
      <c r="F139" s="111">
        <v>0</v>
      </c>
      <c r="G139" s="112">
        <v>2</v>
      </c>
      <c r="H139" s="63" t="e">
        <f aca="true" t="shared" si="2" ref="H139:H168">(G139/F139)*100</f>
        <v>#DIV/0!</v>
      </c>
    </row>
    <row r="140" spans="1:8" ht="15" customHeight="1" hidden="1">
      <c r="A140" s="93">
        <v>98071</v>
      </c>
      <c r="B140" s="62"/>
      <c r="C140" s="62">
        <v>4111</v>
      </c>
      <c r="D140" s="62" t="s">
        <v>143</v>
      </c>
      <c r="E140" s="110"/>
      <c r="F140" s="111"/>
      <c r="G140" s="112"/>
      <c r="H140" s="63" t="e">
        <f t="shared" si="2"/>
        <v>#DIV/0!</v>
      </c>
    </row>
    <row r="141" spans="1:8" ht="15" customHeight="1" hidden="1">
      <c r="A141" s="93">
        <v>98187</v>
      </c>
      <c r="B141" s="62"/>
      <c r="C141" s="62">
        <v>4111</v>
      </c>
      <c r="D141" s="62" t="s">
        <v>144</v>
      </c>
      <c r="E141" s="110"/>
      <c r="F141" s="111"/>
      <c r="G141" s="112"/>
      <c r="H141" s="63" t="e">
        <f t="shared" si="2"/>
        <v>#DIV/0!</v>
      </c>
    </row>
    <row r="142" spans="1:8" ht="15" hidden="1">
      <c r="A142" s="93">
        <v>98007</v>
      </c>
      <c r="B142" s="62"/>
      <c r="C142" s="62">
        <v>4111</v>
      </c>
      <c r="D142" s="62" t="s">
        <v>145</v>
      </c>
      <c r="E142" s="94"/>
      <c r="F142" s="64"/>
      <c r="G142" s="61"/>
      <c r="H142" s="63" t="e">
        <f t="shared" si="2"/>
        <v>#DIV/0!</v>
      </c>
    </row>
    <row r="143" spans="1:8" ht="15" hidden="1">
      <c r="A143" s="93">
        <v>98008</v>
      </c>
      <c r="B143" s="62"/>
      <c r="C143" s="62">
        <v>4111</v>
      </c>
      <c r="D143" s="62" t="s">
        <v>146</v>
      </c>
      <c r="E143" s="94"/>
      <c r="F143" s="64"/>
      <c r="G143" s="61"/>
      <c r="H143" s="63" t="e">
        <f t="shared" si="2"/>
        <v>#DIV/0!</v>
      </c>
    </row>
    <row r="144" spans="1:8" ht="15" hidden="1">
      <c r="A144" s="93">
        <v>98071</v>
      </c>
      <c r="B144" s="62"/>
      <c r="C144" s="62">
        <v>4111</v>
      </c>
      <c r="D144" s="62" t="s">
        <v>147</v>
      </c>
      <c r="E144" s="113"/>
      <c r="F144" s="60"/>
      <c r="G144" s="61"/>
      <c r="H144" s="63" t="e">
        <f t="shared" si="2"/>
        <v>#DIV/0!</v>
      </c>
    </row>
    <row r="145" spans="1:8" ht="15" customHeight="1" hidden="1">
      <c r="A145" s="93">
        <v>13011</v>
      </c>
      <c r="B145" s="62"/>
      <c r="C145" s="62">
        <v>4116</v>
      </c>
      <c r="D145" s="62" t="s">
        <v>148</v>
      </c>
      <c r="E145" s="110"/>
      <c r="F145" s="111"/>
      <c r="G145" s="112"/>
      <c r="H145" s="63" t="e">
        <f t="shared" si="2"/>
        <v>#DIV/0!</v>
      </c>
    </row>
    <row r="146" spans="1:8" ht="14.25" customHeight="1">
      <c r="A146" s="93"/>
      <c r="B146" s="62"/>
      <c r="C146" s="62">
        <v>4116</v>
      </c>
      <c r="D146" s="62" t="s">
        <v>149</v>
      </c>
      <c r="E146" s="110">
        <v>0</v>
      </c>
      <c r="F146" s="111">
        <v>0</v>
      </c>
      <c r="G146" s="112">
        <v>75.5</v>
      </c>
      <c r="H146" s="63" t="e">
        <f t="shared" si="2"/>
        <v>#DIV/0!</v>
      </c>
    </row>
    <row r="147" spans="1:8" ht="15" customHeight="1">
      <c r="A147" s="62">
        <v>14013</v>
      </c>
      <c r="B147" s="62"/>
      <c r="C147" s="62">
        <v>4116</v>
      </c>
      <c r="D147" s="62" t="s">
        <v>150</v>
      </c>
      <c r="E147" s="63">
        <v>3207</v>
      </c>
      <c r="F147" s="64">
        <v>3207</v>
      </c>
      <c r="G147" s="65">
        <v>0</v>
      </c>
      <c r="H147" s="63">
        <f t="shared" si="2"/>
        <v>0</v>
      </c>
    </row>
    <row r="148" spans="1:8" ht="15" customHeight="1" hidden="1">
      <c r="A148" s="93"/>
      <c r="B148" s="62"/>
      <c r="C148" s="62">
        <v>4121</v>
      </c>
      <c r="D148" s="62" t="s">
        <v>151</v>
      </c>
      <c r="E148" s="110"/>
      <c r="F148" s="111"/>
      <c r="G148" s="112"/>
      <c r="H148" s="63" t="e">
        <f t="shared" si="2"/>
        <v>#DIV/0!</v>
      </c>
    </row>
    <row r="149" spans="1:8" ht="15" customHeight="1" hidden="1">
      <c r="A149" s="93"/>
      <c r="B149" s="62"/>
      <c r="C149" s="62">
        <v>4122</v>
      </c>
      <c r="D149" s="62" t="s">
        <v>152</v>
      </c>
      <c r="E149" s="110"/>
      <c r="F149" s="111"/>
      <c r="G149" s="112"/>
      <c r="H149" s="63" t="e">
        <f t="shared" si="2"/>
        <v>#DIV/0!</v>
      </c>
    </row>
    <row r="150" spans="1:8" ht="15" hidden="1">
      <c r="A150" s="93"/>
      <c r="B150" s="62"/>
      <c r="C150" s="62">
        <v>4132</v>
      </c>
      <c r="D150" s="62" t="s">
        <v>153</v>
      </c>
      <c r="E150" s="110"/>
      <c r="F150" s="111"/>
      <c r="G150" s="112"/>
      <c r="H150" s="63" t="e">
        <f t="shared" si="2"/>
        <v>#DIV/0!</v>
      </c>
    </row>
    <row r="151" spans="1:8" ht="15" hidden="1">
      <c r="A151" s="93"/>
      <c r="B151" s="62"/>
      <c r="C151" s="62">
        <v>4216</v>
      </c>
      <c r="D151" s="62" t="s">
        <v>154</v>
      </c>
      <c r="E151" s="110"/>
      <c r="F151" s="111"/>
      <c r="G151" s="112"/>
      <c r="H151" s="63" t="e">
        <f t="shared" si="2"/>
        <v>#DIV/0!</v>
      </c>
    </row>
    <row r="152" spans="1:8" ht="15" customHeight="1" hidden="1">
      <c r="A152" s="93"/>
      <c r="B152" s="62"/>
      <c r="C152" s="62">
        <v>4222</v>
      </c>
      <c r="D152" s="62" t="s">
        <v>155</v>
      </c>
      <c r="E152" s="110"/>
      <c r="F152" s="111"/>
      <c r="G152" s="112"/>
      <c r="H152" s="63" t="e">
        <f t="shared" si="2"/>
        <v>#DIV/0!</v>
      </c>
    </row>
    <row r="153" spans="1:8" ht="15" customHeight="1" hidden="1">
      <c r="A153" s="93">
        <v>14004</v>
      </c>
      <c r="B153" s="62"/>
      <c r="C153" s="62">
        <v>4122</v>
      </c>
      <c r="D153" s="62" t="s">
        <v>156</v>
      </c>
      <c r="E153" s="59"/>
      <c r="F153" s="60"/>
      <c r="G153" s="61"/>
      <c r="H153" s="63" t="e">
        <f t="shared" si="2"/>
        <v>#DIV/0!</v>
      </c>
    </row>
    <row r="154" spans="1:8" ht="15" customHeight="1" hidden="1">
      <c r="A154" s="93">
        <v>14022</v>
      </c>
      <c r="B154" s="62"/>
      <c r="C154" s="62">
        <v>4122</v>
      </c>
      <c r="D154" s="62" t="s">
        <v>157</v>
      </c>
      <c r="E154" s="59"/>
      <c r="F154" s="60"/>
      <c r="G154" s="61"/>
      <c r="H154" s="63" t="e">
        <f t="shared" si="2"/>
        <v>#DIV/0!</v>
      </c>
    </row>
    <row r="155" spans="1:8" ht="15">
      <c r="A155" s="93"/>
      <c r="B155" s="62">
        <v>3341</v>
      </c>
      <c r="C155" s="62">
        <v>2111</v>
      </c>
      <c r="D155" s="62" t="s">
        <v>158</v>
      </c>
      <c r="E155" s="114">
        <v>3</v>
      </c>
      <c r="F155" s="115">
        <v>3</v>
      </c>
      <c r="G155" s="116">
        <v>0.1</v>
      </c>
      <c r="H155" s="63">
        <f t="shared" si="2"/>
        <v>3.3333333333333335</v>
      </c>
    </row>
    <row r="156" spans="1:8" ht="15">
      <c r="A156" s="93"/>
      <c r="B156" s="62">
        <v>3349</v>
      </c>
      <c r="C156" s="62">
        <v>2111</v>
      </c>
      <c r="D156" s="62" t="s">
        <v>159</v>
      </c>
      <c r="E156" s="114">
        <v>900</v>
      </c>
      <c r="F156" s="115">
        <v>900</v>
      </c>
      <c r="G156" s="116">
        <v>111</v>
      </c>
      <c r="H156" s="63">
        <f t="shared" si="2"/>
        <v>12.333333333333334</v>
      </c>
    </row>
    <row r="157" spans="1:8" ht="15" hidden="1">
      <c r="A157" s="93"/>
      <c r="B157" s="62">
        <v>5512</v>
      </c>
      <c r="C157" s="62">
        <v>2132</v>
      </c>
      <c r="D157" s="62" t="s">
        <v>160</v>
      </c>
      <c r="E157" s="63"/>
      <c r="F157" s="64"/>
      <c r="G157" s="65"/>
      <c r="H157" s="63" t="e">
        <f t="shared" si="2"/>
        <v>#DIV/0!</v>
      </c>
    </row>
    <row r="158" spans="1:8" ht="15">
      <c r="A158" s="93"/>
      <c r="B158" s="62">
        <v>5512</v>
      </c>
      <c r="C158" s="62">
        <v>2324</v>
      </c>
      <c r="D158" s="62" t="s">
        <v>161</v>
      </c>
      <c r="E158" s="63">
        <v>139</v>
      </c>
      <c r="F158" s="64">
        <v>139</v>
      </c>
      <c r="G158" s="65">
        <v>0</v>
      </c>
      <c r="H158" s="63">
        <f t="shared" si="2"/>
        <v>0</v>
      </c>
    </row>
    <row r="159" spans="1:8" ht="15">
      <c r="A159" s="93"/>
      <c r="B159" s="62">
        <v>5512</v>
      </c>
      <c r="C159" s="62">
        <v>3122</v>
      </c>
      <c r="D159" s="62" t="s">
        <v>162</v>
      </c>
      <c r="E159" s="63">
        <v>7256</v>
      </c>
      <c r="F159" s="64">
        <v>7256</v>
      </c>
      <c r="G159" s="65">
        <v>0</v>
      </c>
      <c r="H159" s="63">
        <f t="shared" si="2"/>
        <v>0</v>
      </c>
    </row>
    <row r="160" spans="1:8" ht="15">
      <c r="A160" s="93"/>
      <c r="B160" s="62">
        <v>6171</v>
      </c>
      <c r="C160" s="62">
        <v>2111</v>
      </c>
      <c r="D160" s="62" t="s">
        <v>163</v>
      </c>
      <c r="E160" s="114">
        <v>150</v>
      </c>
      <c r="F160" s="115">
        <v>150</v>
      </c>
      <c r="G160" s="116">
        <v>30.3</v>
      </c>
      <c r="H160" s="63">
        <f t="shared" si="2"/>
        <v>20.200000000000003</v>
      </c>
    </row>
    <row r="161" spans="1:8" ht="15">
      <c r="A161" s="93"/>
      <c r="B161" s="62">
        <v>6171</v>
      </c>
      <c r="C161" s="62">
        <v>2132</v>
      </c>
      <c r="D161" s="62" t="s">
        <v>164</v>
      </c>
      <c r="E161" s="94">
        <v>72</v>
      </c>
      <c r="F161" s="64">
        <v>72</v>
      </c>
      <c r="G161" s="65">
        <v>3.1</v>
      </c>
      <c r="H161" s="63">
        <f t="shared" si="2"/>
        <v>4.305555555555555</v>
      </c>
    </row>
    <row r="162" spans="1:8" ht="15" hidden="1">
      <c r="A162" s="93"/>
      <c r="B162" s="62">
        <v>6171</v>
      </c>
      <c r="C162" s="62">
        <v>2210</v>
      </c>
      <c r="D162" s="62" t="s">
        <v>165</v>
      </c>
      <c r="E162" s="68"/>
      <c r="F162" s="69"/>
      <c r="G162" s="70"/>
      <c r="H162" s="63" t="e">
        <f t="shared" si="2"/>
        <v>#DIV/0!</v>
      </c>
    </row>
    <row r="163" spans="1:8" ht="15" hidden="1">
      <c r="A163" s="93"/>
      <c r="B163" s="62">
        <v>6171</v>
      </c>
      <c r="C163" s="62">
        <v>2310</v>
      </c>
      <c r="D163" s="62" t="s">
        <v>166</v>
      </c>
      <c r="E163" s="63"/>
      <c r="F163" s="64"/>
      <c r="G163" s="65"/>
      <c r="H163" s="63" t="e">
        <f t="shared" si="2"/>
        <v>#DIV/0!</v>
      </c>
    </row>
    <row r="164" spans="1:8" ht="15" hidden="1">
      <c r="A164" s="93"/>
      <c r="B164" s="62">
        <v>6171</v>
      </c>
      <c r="C164" s="62">
        <v>2310</v>
      </c>
      <c r="D164" s="62" t="s">
        <v>166</v>
      </c>
      <c r="E164" s="63"/>
      <c r="F164" s="64"/>
      <c r="G164" s="65"/>
      <c r="H164" s="63" t="e">
        <f t="shared" si="2"/>
        <v>#DIV/0!</v>
      </c>
    </row>
    <row r="165" spans="1:8" ht="15" hidden="1">
      <c r="A165" s="93"/>
      <c r="B165" s="62">
        <v>6171</v>
      </c>
      <c r="C165" s="62">
        <v>2133</v>
      </c>
      <c r="D165" s="62" t="s">
        <v>167</v>
      </c>
      <c r="E165" s="117"/>
      <c r="F165" s="115"/>
      <c r="G165" s="116"/>
      <c r="H165" s="63" t="e">
        <f t="shared" si="2"/>
        <v>#DIV/0!</v>
      </c>
    </row>
    <row r="166" spans="1:8" ht="15" hidden="1">
      <c r="A166" s="93"/>
      <c r="B166" s="62">
        <v>6171</v>
      </c>
      <c r="C166" s="62">
        <v>2310</v>
      </c>
      <c r="D166" s="62" t="s">
        <v>168</v>
      </c>
      <c r="E166" s="117"/>
      <c r="F166" s="115"/>
      <c r="G166" s="116"/>
      <c r="H166" s="63" t="e">
        <f t="shared" si="2"/>
        <v>#DIV/0!</v>
      </c>
    </row>
    <row r="167" spans="1:8" ht="15" hidden="1">
      <c r="A167" s="93"/>
      <c r="B167" s="62">
        <v>6171</v>
      </c>
      <c r="C167" s="62">
        <v>2322</v>
      </c>
      <c r="D167" s="62" t="s">
        <v>169</v>
      </c>
      <c r="E167" s="94"/>
      <c r="F167" s="64"/>
      <c r="G167" s="65"/>
      <c r="H167" s="63" t="e">
        <f t="shared" si="2"/>
        <v>#DIV/0!</v>
      </c>
    </row>
    <row r="168" spans="1:8" ht="15">
      <c r="A168" s="93"/>
      <c r="B168" s="62">
        <v>6171</v>
      </c>
      <c r="C168" s="62">
        <v>2324</v>
      </c>
      <c r="D168" s="62" t="s">
        <v>170</v>
      </c>
      <c r="E168" s="94">
        <v>50</v>
      </c>
      <c r="F168" s="64">
        <v>50</v>
      </c>
      <c r="G168" s="65">
        <v>40.9</v>
      </c>
      <c r="H168" s="63">
        <f t="shared" si="2"/>
        <v>81.8</v>
      </c>
    </row>
    <row r="169" spans="1:8" ht="15" hidden="1">
      <c r="A169" s="93"/>
      <c r="B169" s="62">
        <v>6171</v>
      </c>
      <c r="C169" s="62">
        <v>2329</v>
      </c>
      <c r="D169" s="62" t="s">
        <v>171</v>
      </c>
      <c r="E169" s="94"/>
      <c r="F169" s="64"/>
      <c r="G169" s="61"/>
      <c r="H169" s="63" t="e">
        <f>(#REF!/F169)*100</f>
        <v>#REF!</v>
      </c>
    </row>
    <row r="170" spans="1:8" ht="15" hidden="1">
      <c r="A170" s="93"/>
      <c r="B170" s="62">
        <v>6409</v>
      </c>
      <c r="C170" s="62">
        <v>2328</v>
      </c>
      <c r="D170" s="62" t="s">
        <v>172</v>
      </c>
      <c r="E170" s="94"/>
      <c r="F170" s="64"/>
      <c r="G170" s="61"/>
      <c r="H170" s="63" t="e">
        <f>(#REF!/F170)*100</f>
        <v>#REF!</v>
      </c>
    </row>
    <row r="171" spans="1:8" ht="15" hidden="1">
      <c r="A171" s="93"/>
      <c r="B171" s="62"/>
      <c r="C171" s="62"/>
      <c r="D171" s="62"/>
      <c r="E171" s="94">
        <v>0</v>
      </c>
      <c r="F171" s="64">
        <v>0</v>
      </c>
      <c r="G171" s="61"/>
      <c r="H171" s="63" t="e">
        <f>(#REF!/F171)*100</f>
        <v>#REF!</v>
      </c>
    </row>
    <row r="172" spans="1:8" ht="15.75" thickBot="1">
      <c r="A172" s="118"/>
      <c r="B172" s="119"/>
      <c r="C172" s="119"/>
      <c r="D172" s="119"/>
      <c r="E172" s="120"/>
      <c r="F172" s="121"/>
      <c r="G172" s="122"/>
      <c r="H172" s="120"/>
    </row>
    <row r="173" spans="1:8" s="82" customFormat="1" ht="21.75" customHeight="1" thickBot="1" thickTop="1">
      <c r="A173" s="123"/>
      <c r="B173" s="124"/>
      <c r="C173" s="124"/>
      <c r="D173" s="125" t="s">
        <v>173</v>
      </c>
      <c r="E173" s="126">
        <f>SUM(E138:E172)</f>
        <v>11777</v>
      </c>
      <c r="F173" s="127">
        <f>SUM(F138:F172)</f>
        <v>11777</v>
      </c>
      <c r="G173" s="128">
        <f>SUM(G138:G172)</f>
        <v>262.9</v>
      </c>
      <c r="H173" s="79">
        <f>(G173/F173)*100</f>
        <v>2.232317228496221</v>
      </c>
    </row>
    <row r="174" spans="1:8" ht="15" customHeight="1" thickBot="1">
      <c r="A174" s="103"/>
      <c r="B174" s="103"/>
      <c r="C174" s="103"/>
      <c r="D174" s="46"/>
      <c r="E174" s="104"/>
      <c r="F174" s="104"/>
      <c r="G174" s="104"/>
      <c r="H174" s="104"/>
    </row>
    <row r="175" spans="1:8" ht="15" customHeight="1" hidden="1">
      <c r="A175" s="103"/>
      <c r="B175" s="103"/>
      <c r="C175" s="103"/>
      <c r="D175" s="46"/>
      <c r="E175" s="104"/>
      <c r="F175" s="104"/>
      <c r="G175" s="104"/>
      <c r="H175" s="104"/>
    </row>
    <row r="176" spans="1:8" ht="12.75" customHeight="1" hidden="1">
      <c r="A176" s="103"/>
      <c r="B176" s="103"/>
      <c r="C176" s="103"/>
      <c r="D176" s="46"/>
      <c r="E176" s="104"/>
      <c r="F176" s="104"/>
      <c r="G176" s="104"/>
      <c r="H176" s="104"/>
    </row>
    <row r="177" spans="1:8" ht="15" customHeight="1" hidden="1" thickBot="1">
      <c r="A177" s="103"/>
      <c r="B177" s="103"/>
      <c r="C177" s="103"/>
      <c r="D177" s="46"/>
      <c r="E177" s="104"/>
      <c r="F177" s="104"/>
      <c r="G177" s="104"/>
      <c r="H177" s="104"/>
    </row>
    <row r="178" spans="1:8" ht="15.75">
      <c r="A178" s="50" t="s">
        <v>25</v>
      </c>
      <c r="B178" s="50" t="s">
        <v>26</v>
      </c>
      <c r="C178" s="50" t="s">
        <v>27</v>
      </c>
      <c r="D178" s="51" t="s">
        <v>28</v>
      </c>
      <c r="E178" s="52" t="s">
        <v>29</v>
      </c>
      <c r="F178" s="52" t="s">
        <v>29</v>
      </c>
      <c r="G178" s="52" t="s">
        <v>7</v>
      </c>
      <c r="H178" s="52" t="s">
        <v>30</v>
      </c>
    </row>
    <row r="179" spans="1:8" ht="15.75" customHeight="1" thickBot="1">
      <c r="A179" s="53"/>
      <c r="B179" s="53"/>
      <c r="C179" s="53"/>
      <c r="D179" s="54"/>
      <c r="E179" s="55" t="s">
        <v>31</v>
      </c>
      <c r="F179" s="55" t="s">
        <v>32</v>
      </c>
      <c r="G179" s="56" t="s">
        <v>33</v>
      </c>
      <c r="H179" s="55" t="s">
        <v>34</v>
      </c>
    </row>
    <row r="180" spans="1:8" ht="16.5" customHeight="1" thickTop="1">
      <c r="A180" s="57">
        <v>50</v>
      </c>
      <c r="B180" s="57"/>
      <c r="C180" s="57"/>
      <c r="D180" s="58" t="s">
        <v>174</v>
      </c>
      <c r="E180" s="59"/>
      <c r="F180" s="60"/>
      <c r="G180" s="61"/>
      <c r="H180" s="59"/>
    </row>
    <row r="181" spans="1:8" ht="15" customHeight="1">
      <c r="A181" s="62"/>
      <c r="B181" s="62"/>
      <c r="C181" s="62"/>
      <c r="D181" s="109"/>
      <c r="E181" s="63"/>
      <c r="F181" s="64"/>
      <c r="G181" s="65"/>
      <c r="H181" s="63"/>
    </row>
    <row r="182" spans="1:8" ht="15" hidden="1">
      <c r="A182" s="62"/>
      <c r="B182" s="62"/>
      <c r="C182" s="62">
        <v>1361</v>
      </c>
      <c r="D182" s="62" t="s">
        <v>37</v>
      </c>
      <c r="E182" s="94"/>
      <c r="F182" s="64"/>
      <c r="G182" s="65"/>
      <c r="H182" s="63" t="e">
        <f>(#REF!/F182)*100</f>
        <v>#REF!</v>
      </c>
    </row>
    <row r="183" spans="1:8" ht="15" hidden="1">
      <c r="A183" s="62"/>
      <c r="B183" s="62"/>
      <c r="C183" s="62">
        <v>2451</v>
      </c>
      <c r="D183" s="62" t="s">
        <v>175</v>
      </c>
      <c r="E183" s="63"/>
      <c r="F183" s="64"/>
      <c r="G183" s="65"/>
      <c r="H183" s="63" t="e">
        <f>(#REF!/F183)*100</f>
        <v>#REF!</v>
      </c>
    </row>
    <row r="184" spans="1:8" ht="15">
      <c r="A184" s="62">
        <v>13010</v>
      </c>
      <c r="B184" s="62"/>
      <c r="C184" s="62">
        <v>4116</v>
      </c>
      <c r="D184" s="62" t="s">
        <v>176</v>
      </c>
      <c r="E184" s="63">
        <v>624</v>
      </c>
      <c r="F184" s="64">
        <v>624</v>
      </c>
      <c r="G184" s="65">
        <v>476</v>
      </c>
      <c r="H184" s="63">
        <f aca="true" t="shared" si="3" ref="H184:H199">(G184/F184)*100</f>
        <v>76.28205128205127</v>
      </c>
    </row>
    <row r="185" spans="1:8" ht="15" hidden="1">
      <c r="A185" s="62">
        <v>434</v>
      </c>
      <c r="B185" s="62"/>
      <c r="C185" s="62">
        <v>4122</v>
      </c>
      <c r="D185" s="62" t="s">
        <v>177</v>
      </c>
      <c r="E185" s="63"/>
      <c r="F185" s="64"/>
      <c r="G185" s="65"/>
      <c r="H185" s="63" t="e">
        <f t="shared" si="3"/>
        <v>#DIV/0!</v>
      </c>
    </row>
    <row r="186" spans="1:8" ht="15" customHeight="1">
      <c r="A186" s="62"/>
      <c r="B186" s="62">
        <v>3599</v>
      </c>
      <c r="C186" s="62">
        <v>2324</v>
      </c>
      <c r="D186" s="62" t="s">
        <v>178</v>
      </c>
      <c r="E186" s="63">
        <v>5</v>
      </c>
      <c r="F186" s="64">
        <v>5</v>
      </c>
      <c r="G186" s="65">
        <v>0.1</v>
      </c>
      <c r="H186" s="63">
        <f t="shared" si="3"/>
        <v>2</v>
      </c>
    </row>
    <row r="187" spans="1:8" ht="15" customHeight="1">
      <c r="A187" s="62"/>
      <c r="B187" s="62">
        <v>4171</v>
      </c>
      <c r="C187" s="62">
        <v>2229</v>
      </c>
      <c r="D187" s="62" t="s">
        <v>179</v>
      </c>
      <c r="E187" s="63">
        <v>7</v>
      </c>
      <c r="F187" s="64">
        <v>7</v>
      </c>
      <c r="G187" s="65">
        <v>1.7</v>
      </c>
      <c r="H187" s="63">
        <f t="shared" si="3"/>
        <v>24.285714285714285</v>
      </c>
    </row>
    <row r="188" spans="1:8" ht="15" customHeight="1">
      <c r="A188" s="62"/>
      <c r="B188" s="62">
        <v>4179</v>
      </c>
      <c r="C188" s="62">
        <v>2229</v>
      </c>
      <c r="D188" s="62" t="s">
        <v>180</v>
      </c>
      <c r="E188" s="63">
        <v>0</v>
      </c>
      <c r="F188" s="64">
        <v>0</v>
      </c>
      <c r="G188" s="65">
        <v>2.9</v>
      </c>
      <c r="H188" s="63" t="e">
        <f t="shared" si="3"/>
        <v>#DIV/0!</v>
      </c>
    </row>
    <row r="189" spans="1:8" ht="15">
      <c r="A189" s="62"/>
      <c r="B189" s="62">
        <v>4195</v>
      </c>
      <c r="C189" s="62">
        <v>2229</v>
      </c>
      <c r="D189" s="62" t="s">
        <v>181</v>
      </c>
      <c r="E189" s="63">
        <v>24</v>
      </c>
      <c r="F189" s="64">
        <v>24</v>
      </c>
      <c r="G189" s="65">
        <v>4</v>
      </c>
      <c r="H189" s="63">
        <f t="shared" si="3"/>
        <v>16.666666666666664</v>
      </c>
    </row>
    <row r="190" spans="1:8" ht="15" hidden="1">
      <c r="A190" s="62"/>
      <c r="B190" s="62">
        <v>4329</v>
      </c>
      <c r="C190" s="62">
        <v>2229</v>
      </c>
      <c r="D190" s="62" t="s">
        <v>182</v>
      </c>
      <c r="E190" s="63"/>
      <c r="F190" s="64"/>
      <c r="G190" s="65"/>
      <c r="H190" s="63" t="e">
        <f t="shared" si="3"/>
        <v>#DIV/0!</v>
      </c>
    </row>
    <row r="191" spans="1:8" ht="15" hidden="1">
      <c r="A191" s="62"/>
      <c r="B191" s="62">
        <v>4329</v>
      </c>
      <c r="C191" s="62">
        <v>2324</v>
      </c>
      <c r="D191" s="62" t="s">
        <v>183</v>
      </c>
      <c r="E191" s="63"/>
      <c r="F191" s="64"/>
      <c r="G191" s="65"/>
      <c r="H191" s="63" t="e">
        <f t="shared" si="3"/>
        <v>#DIV/0!</v>
      </c>
    </row>
    <row r="192" spans="1:8" ht="15" hidden="1">
      <c r="A192" s="62"/>
      <c r="B192" s="62">
        <v>4342</v>
      </c>
      <c r="C192" s="62">
        <v>2324</v>
      </c>
      <c r="D192" s="62" t="s">
        <v>184</v>
      </c>
      <c r="E192" s="63"/>
      <c r="F192" s="64"/>
      <c r="G192" s="65"/>
      <c r="H192" s="63" t="e">
        <f t="shared" si="3"/>
        <v>#DIV/0!</v>
      </c>
    </row>
    <row r="193" spans="1:8" ht="15" hidden="1">
      <c r="A193" s="62"/>
      <c r="B193" s="62">
        <v>4349</v>
      </c>
      <c r="C193" s="62">
        <v>2229</v>
      </c>
      <c r="D193" s="62" t="s">
        <v>185</v>
      </c>
      <c r="E193" s="63"/>
      <c r="F193" s="64"/>
      <c r="G193" s="65"/>
      <c r="H193" s="63" t="e">
        <f t="shared" si="3"/>
        <v>#DIV/0!</v>
      </c>
    </row>
    <row r="194" spans="1:8" ht="15" hidden="1">
      <c r="A194" s="62"/>
      <c r="B194" s="62">
        <v>4399</v>
      </c>
      <c r="C194" s="62">
        <v>2111</v>
      </c>
      <c r="D194" s="62" t="s">
        <v>186</v>
      </c>
      <c r="E194" s="63"/>
      <c r="F194" s="64"/>
      <c r="G194" s="65"/>
      <c r="H194" s="63" t="e">
        <f t="shared" si="3"/>
        <v>#DIV/0!</v>
      </c>
    </row>
    <row r="195" spans="1:8" ht="15" hidden="1">
      <c r="A195" s="62"/>
      <c r="B195" s="62">
        <v>6171</v>
      </c>
      <c r="C195" s="62">
        <v>2111</v>
      </c>
      <c r="D195" s="62" t="s">
        <v>187</v>
      </c>
      <c r="E195" s="63"/>
      <c r="F195" s="64"/>
      <c r="G195" s="65"/>
      <c r="H195" s="63" t="e">
        <f t="shared" si="3"/>
        <v>#DIV/0!</v>
      </c>
    </row>
    <row r="196" spans="1:8" ht="15">
      <c r="A196" s="62"/>
      <c r="B196" s="62">
        <v>4379</v>
      </c>
      <c r="C196" s="62">
        <v>2212</v>
      </c>
      <c r="D196" s="62" t="s">
        <v>188</v>
      </c>
      <c r="E196" s="63">
        <v>10</v>
      </c>
      <c r="F196" s="64">
        <v>10</v>
      </c>
      <c r="G196" s="65">
        <v>3.3</v>
      </c>
      <c r="H196" s="63">
        <f t="shared" si="3"/>
        <v>32.99999999999999</v>
      </c>
    </row>
    <row r="197" spans="1:8" ht="15" hidden="1">
      <c r="A197" s="67"/>
      <c r="B197" s="67">
        <v>4399</v>
      </c>
      <c r="C197" s="67">
        <v>2324</v>
      </c>
      <c r="D197" s="67" t="s">
        <v>189</v>
      </c>
      <c r="E197" s="68"/>
      <c r="F197" s="69"/>
      <c r="G197" s="65"/>
      <c r="H197" s="63" t="e">
        <f t="shared" si="3"/>
        <v>#DIV/0!</v>
      </c>
    </row>
    <row r="198" spans="1:8" ht="15" hidden="1">
      <c r="A198" s="62"/>
      <c r="B198" s="62">
        <v>6171</v>
      </c>
      <c r="C198" s="62">
        <v>2212</v>
      </c>
      <c r="D198" s="62" t="s">
        <v>188</v>
      </c>
      <c r="E198" s="63"/>
      <c r="F198" s="64"/>
      <c r="G198" s="65"/>
      <c r="H198" s="63" t="e">
        <f t="shared" si="3"/>
        <v>#DIV/0!</v>
      </c>
    </row>
    <row r="199" spans="1:8" ht="15">
      <c r="A199" s="67"/>
      <c r="B199" s="62">
        <v>6171</v>
      </c>
      <c r="C199" s="62">
        <v>2324</v>
      </c>
      <c r="D199" s="62" t="s">
        <v>190</v>
      </c>
      <c r="E199" s="63">
        <v>5</v>
      </c>
      <c r="F199" s="64">
        <v>5</v>
      </c>
      <c r="G199" s="65">
        <v>2.2</v>
      </c>
      <c r="H199" s="63">
        <f t="shared" si="3"/>
        <v>44.00000000000001</v>
      </c>
    </row>
    <row r="200" spans="1:8" ht="15" customHeight="1" thickBot="1">
      <c r="A200" s="119"/>
      <c r="B200" s="119"/>
      <c r="C200" s="119"/>
      <c r="D200" s="119"/>
      <c r="E200" s="120"/>
      <c r="F200" s="121"/>
      <c r="G200" s="122"/>
      <c r="H200" s="63"/>
    </row>
    <row r="201" spans="1:8" s="82" customFormat="1" ht="21.75" customHeight="1" thickBot="1" thickTop="1">
      <c r="A201" s="124"/>
      <c r="B201" s="124"/>
      <c r="C201" s="124"/>
      <c r="D201" s="125" t="s">
        <v>191</v>
      </c>
      <c r="E201" s="126">
        <f>SUM(E181:E200)</f>
        <v>675</v>
      </c>
      <c r="F201" s="127">
        <f>SUM(F181:F200)</f>
        <v>675</v>
      </c>
      <c r="G201" s="128">
        <f>SUM(G181:G200)</f>
        <v>490.2</v>
      </c>
      <c r="H201" s="79">
        <f>(G201/F201)*100</f>
        <v>72.62222222222222</v>
      </c>
    </row>
    <row r="202" spans="1:8" ht="15" customHeight="1">
      <c r="A202" s="103"/>
      <c r="B202" s="82"/>
      <c r="C202" s="103"/>
      <c r="D202" s="129"/>
      <c r="E202" s="104"/>
      <c r="F202" s="104"/>
      <c r="G202" s="42"/>
      <c r="H202" s="42"/>
    </row>
    <row r="203" spans="1:8" ht="14.25" customHeight="1" hidden="1">
      <c r="A203" s="82"/>
      <c r="B203" s="82"/>
      <c r="C203" s="82"/>
      <c r="D203" s="82"/>
      <c r="E203" s="83"/>
      <c r="F203" s="83"/>
      <c r="G203" s="83"/>
      <c r="H203" s="83"/>
    </row>
    <row r="204" spans="1:8" ht="14.25" customHeight="1" thickBot="1">
      <c r="A204" s="82"/>
      <c r="B204" s="82"/>
      <c r="C204" s="82"/>
      <c r="D204" s="82"/>
      <c r="E204" s="83"/>
      <c r="F204" s="83"/>
      <c r="G204" s="83"/>
      <c r="H204" s="83"/>
    </row>
    <row r="205" spans="1:8" ht="13.5" customHeight="1" hidden="1">
      <c r="A205" s="82"/>
      <c r="B205" s="82"/>
      <c r="C205" s="82"/>
      <c r="D205" s="82"/>
      <c r="E205" s="83"/>
      <c r="F205" s="83"/>
      <c r="G205" s="83"/>
      <c r="H205" s="83"/>
    </row>
    <row r="206" spans="1:8" ht="13.5" customHeight="1" hidden="1">
      <c r="A206" s="82"/>
      <c r="B206" s="82"/>
      <c r="C206" s="82"/>
      <c r="D206" s="82"/>
      <c r="E206" s="83"/>
      <c r="F206" s="83"/>
      <c r="G206" s="83"/>
      <c r="H206" s="83"/>
    </row>
    <row r="207" spans="1:8" ht="13.5" customHeight="1" hidden="1" thickBot="1">
      <c r="A207" s="82"/>
      <c r="B207" s="82"/>
      <c r="C207" s="82"/>
      <c r="D207" s="82"/>
      <c r="E207" s="83"/>
      <c r="F207" s="83"/>
      <c r="G207" s="83"/>
      <c r="H207" s="83"/>
    </row>
    <row r="208" spans="1:8" ht="15.75">
      <c r="A208" s="50" t="s">
        <v>25</v>
      </c>
      <c r="B208" s="50" t="s">
        <v>26</v>
      </c>
      <c r="C208" s="50" t="s">
        <v>27</v>
      </c>
      <c r="D208" s="51" t="s">
        <v>28</v>
      </c>
      <c r="E208" s="52" t="s">
        <v>29</v>
      </c>
      <c r="F208" s="52" t="s">
        <v>29</v>
      </c>
      <c r="G208" s="52" t="s">
        <v>7</v>
      </c>
      <c r="H208" s="52" t="s">
        <v>30</v>
      </c>
    </row>
    <row r="209" spans="1:8" ht="15.75" customHeight="1" thickBot="1">
      <c r="A209" s="53"/>
      <c r="B209" s="53"/>
      <c r="C209" s="53"/>
      <c r="D209" s="54"/>
      <c r="E209" s="55" t="s">
        <v>31</v>
      </c>
      <c r="F209" s="55" t="s">
        <v>32</v>
      </c>
      <c r="G209" s="56" t="s">
        <v>33</v>
      </c>
      <c r="H209" s="55" t="s">
        <v>34</v>
      </c>
    </row>
    <row r="210" spans="1:8" ht="15.75" customHeight="1" thickTop="1">
      <c r="A210" s="57">
        <v>60</v>
      </c>
      <c r="B210" s="57"/>
      <c r="C210" s="57"/>
      <c r="D210" s="58" t="s">
        <v>192</v>
      </c>
      <c r="E210" s="59"/>
      <c r="F210" s="60"/>
      <c r="G210" s="61"/>
      <c r="H210" s="59"/>
    </row>
    <row r="211" spans="1:8" ht="14.25" customHeight="1">
      <c r="A211" s="109"/>
      <c r="B211" s="109"/>
      <c r="C211" s="109"/>
      <c r="D211" s="109"/>
      <c r="E211" s="63"/>
      <c r="F211" s="64"/>
      <c r="G211" s="65"/>
      <c r="H211" s="63"/>
    </row>
    <row r="212" spans="1:8" ht="15" hidden="1">
      <c r="A212" s="62"/>
      <c r="B212" s="62"/>
      <c r="C212" s="62">
        <v>1332</v>
      </c>
      <c r="D212" s="62" t="s">
        <v>193</v>
      </c>
      <c r="E212" s="63"/>
      <c r="F212" s="64"/>
      <c r="G212" s="65"/>
      <c r="H212" s="63" t="e">
        <f>(#REF!/F212)*100</f>
        <v>#REF!</v>
      </c>
    </row>
    <row r="213" spans="1:8" ht="15">
      <c r="A213" s="62"/>
      <c r="B213" s="62"/>
      <c r="C213" s="62">
        <v>1333</v>
      </c>
      <c r="D213" s="62" t="s">
        <v>194</v>
      </c>
      <c r="E213" s="63">
        <v>500</v>
      </c>
      <c r="F213" s="64">
        <v>500</v>
      </c>
      <c r="G213" s="65">
        <v>105.5</v>
      </c>
      <c r="H213" s="63">
        <f aca="true" t="shared" si="4" ref="H213:H225">(G213/F213)*100</f>
        <v>21.099999999999998</v>
      </c>
    </row>
    <row r="214" spans="1:8" ht="15">
      <c r="A214" s="62"/>
      <c r="B214" s="62"/>
      <c r="C214" s="62">
        <v>1334</v>
      </c>
      <c r="D214" s="62" t="s">
        <v>195</v>
      </c>
      <c r="E214" s="63">
        <v>40</v>
      </c>
      <c r="F214" s="64">
        <v>40</v>
      </c>
      <c r="G214" s="65">
        <v>51.8</v>
      </c>
      <c r="H214" s="63">
        <f t="shared" si="4"/>
        <v>129.5</v>
      </c>
    </row>
    <row r="215" spans="1:8" ht="15">
      <c r="A215" s="62"/>
      <c r="B215" s="62"/>
      <c r="C215" s="62">
        <v>1335</v>
      </c>
      <c r="D215" s="62" t="s">
        <v>196</v>
      </c>
      <c r="E215" s="63">
        <v>6</v>
      </c>
      <c r="F215" s="64">
        <v>6</v>
      </c>
      <c r="G215" s="65">
        <v>34.6</v>
      </c>
      <c r="H215" s="63">
        <f t="shared" si="4"/>
        <v>576.6666666666666</v>
      </c>
    </row>
    <row r="216" spans="1:8" ht="15">
      <c r="A216" s="62"/>
      <c r="B216" s="62"/>
      <c r="C216" s="62">
        <v>1361</v>
      </c>
      <c r="D216" s="62" t="s">
        <v>37</v>
      </c>
      <c r="E216" s="63">
        <v>240</v>
      </c>
      <c r="F216" s="64">
        <v>240</v>
      </c>
      <c r="G216" s="65">
        <v>95.2</v>
      </c>
      <c r="H216" s="63">
        <f t="shared" si="4"/>
        <v>39.666666666666664</v>
      </c>
    </row>
    <row r="217" spans="1:8" ht="15" customHeight="1" hidden="1">
      <c r="A217" s="62">
        <v>29004</v>
      </c>
      <c r="B217" s="62"/>
      <c r="C217" s="62">
        <v>4116</v>
      </c>
      <c r="D217" s="62" t="s">
        <v>197</v>
      </c>
      <c r="E217" s="63"/>
      <c r="F217" s="64"/>
      <c r="G217" s="70"/>
      <c r="H217" s="63" t="e">
        <f t="shared" si="4"/>
        <v>#DIV/0!</v>
      </c>
    </row>
    <row r="218" spans="1:8" ht="15" hidden="1">
      <c r="A218" s="62">
        <v>29008</v>
      </c>
      <c r="B218" s="62"/>
      <c r="C218" s="62">
        <v>4116</v>
      </c>
      <c r="D218" s="62" t="s">
        <v>198</v>
      </c>
      <c r="E218" s="63"/>
      <c r="F218" s="64"/>
      <c r="G218" s="65"/>
      <c r="H218" s="63" t="e">
        <f t="shared" si="4"/>
        <v>#DIV/0!</v>
      </c>
    </row>
    <row r="219" spans="1:8" ht="15" hidden="1">
      <c r="A219" s="62">
        <v>29516</v>
      </c>
      <c r="B219" s="62"/>
      <c r="C219" s="62">
        <v>4216</v>
      </c>
      <c r="D219" s="62" t="s">
        <v>199</v>
      </c>
      <c r="E219" s="63"/>
      <c r="F219" s="64"/>
      <c r="G219" s="65"/>
      <c r="H219" s="63" t="e">
        <f t="shared" si="4"/>
        <v>#DIV/0!</v>
      </c>
    </row>
    <row r="220" spans="1:8" ht="15" hidden="1">
      <c r="A220" s="67">
        <v>379</v>
      </c>
      <c r="B220" s="67"/>
      <c r="C220" s="67">
        <v>4122</v>
      </c>
      <c r="D220" s="67" t="s">
        <v>200</v>
      </c>
      <c r="E220" s="68"/>
      <c r="F220" s="69"/>
      <c r="G220" s="70"/>
      <c r="H220" s="63" t="e">
        <f t="shared" si="4"/>
        <v>#DIV/0!</v>
      </c>
    </row>
    <row r="221" spans="1:8" ht="15">
      <c r="A221" s="67"/>
      <c r="B221" s="67">
        <v>1014</v>
      </c>
      <c r="C221" s="67">
        <v>2132</v>
      </c>
      <c r="D221" s="67" t="s">
        <v>201</v>
      </c>
      <c r="E221" s="68">
        <v>24</v>
      </c>
      <c r="F221" s="69">
        <v>24</v>
      </c>
      <c r="G221" s="70">
        <v>4.2</v>
      </c>
      <c r="H221" s="63">
        <f t="shared" si="4"/>
        <v>17.5</v>
      </c>
    </row>
    <row r="222" spans="1:8" ht="15">
      <c r="A222" s="67"/>
      <c r="B222" s="67">
        <v>2119</v>
      </c>
      <c r="C222" s="67">
        <v>2343</v>
      </c>
      <c r="D222" s="67" t="s">
        <v>202</v>
      </c>
      <c r="E222" s="68">
        <v>12000</v>
      </c>
      <c r="F222" s="69">
        <v>12000</v>
      </c>
      <c r="G222" s="70">
        <v>0</v>
      </c>
      <c r="H222" s="63">
        <f t="shared" si="4"/>
        <v>0</v>
      </c>
    </row>
    <row r="223" spans="1:8" ht="15" hidden="1">
      <c r="A223" s="67"/>
      <c r="B223" s="67">
        <v>3749</v>
      </c>
      <c r="C223" s="67">
        <v>2321</v>
      </c>
      <c r="D223" s="67" t="s">
        <v>203</v>
      </c>
      <c r="E223" s="68"/>
      <c r="F223" s="69"/>
      <c r="G223" s="70"/>
      <c r="H223" s="63" t="e">
        <f t="shared" si="4"/>
        <v>#DIV/0!</v>
      </c>
    </row>
    <row r="224" spans="1:8" ht="15">
      <c r="A224" s="62"/>
      <c r="B224" s="62">
        <v>6171</v>
      </c>
      <c r="C224" s="62">
        <v>2212</v>
      </c>
      <c r="D224" s="62" t="s">
        <v>165</v>
      </c>
      <c r="E224" s="63">
        <v>60</v>
      </c>
      <c r="F224" s="64">
        <v>60</v>
      </c>
      <c r="G224" s="65">
        <v>7.2</v>
      </c>
      <c r="H224" s="63">
        <f t="shared" si="4"/>
        <v>12.000000000000002</v>
      </c>
    </row>
    <row r="225" spans="1:8" ht="15">
      <c r="A225" s="62"/>
      <c r="B225" s="62">
        <v>6171</v>
      </c>
      <c r="C225" s="62">
        <v>2324</v>
      </c>
      <c r="D225" s="62" t="s">
        <v>204</v>
      </c>
      <c r="E225" s="63">
        <v>5</v>
      </c>
      <c r="F225" s="64">
        <v>5</v>
      </c>
      <c r="G225" s="65">
        <v>1</v>
      </c>
      <c r="H225" s="63">
        <f t="shared" si="4"/>
        <v>20</v>
      </c>
    </row>
    <row r="226" spans="1:8" ht="15" hidden="1">
      <c r="A226" s="62"/>
      <c r="B226" s="62">
        <v>6171</v>
      </c>
      <c r="C226" s="62">
        <v>2329</v>
      </c>
      <c r="D226" s="62" t="s">
        <v>70</v>
      </c>
      <c r="E226" s="63"/>
      <c r="F226" s="64"/>
      <c r="G226" s="65"/>
      <c r="H226" s="63"/>
    </row>
    <row r="227" spans="1:8" ht="15" customHeight="1" thickBot="1">
      <c r="A227" s="119"/>
      <c r="B227" s="119"/>
      <c r="C227" s="119"/>
      <c r="D227" s="119"/>
      <c r="E227" s="120"/>
      <c r="F227" s="121"/>
      <c r="G227" s="122"/>
      <c r="H227" s="120"/>
    </row>
    <row r="228" spans="1:8" s="82" customFormat="1" ht="21.75" customHeight="1" thickBot="1" thickTop="1">
      <c r="A228" s="124"/>
      <c r="B228" s="124"/>
      <c r="C228" s="124"/>
      <c r="D228" s="125" t="s">
        <v>205</v>
      </c>
      <c r="E228" s="126">
        <f>SUM(E211:E227)</f>
        <v>12875</v>
      </c>
      <c r="F228" s="127">
        <f>SUM(F211:F227)</f>
        <v>12875</v>
      </c>
      <c r="G228" s="128">
        <f>SUM(G211:G227)</f>
        <v>299.5</v>
      </c>
      <c r="H228" s="79">
        <f>(G228/F228)*100</f>
        <v>2.32621359223301</v>
      </c>
    </row>
    <row r="229" spans="1:8" ht="14.25" customHeight="1">
      <c r="A229" s="103"/>
      <c r="B229" s="103"/>
      <c r="C229" s="103"/>
      <c r="D229" s="46"/>
      <c r="E229" s="104"/>
      <c r="F229" s="104"/>
      <c r="G229" s="104"/>
      <c r="H229" s="104"/>
    </row>
    <row r="230" spans="1:8" ht="14.25" customHeight="1" hidden="1">
      <c r="A230" s="103"/>
      <c r="B230" s="103"/>
      <c r="C230" s="103"/>
      <c r="D230" s="46"/>
      <c r="E230" s="104"/>
      <c r="F230" s="104"/>
      <c r="G230" s="104"/>
      <c r="H230" s="104"/>
    </row>
    <row r="231" spans="1:8" ht="14.25" customHeight="1" hidden="1">
      <c r="A231" s="103"/>
      <c r="B231" s="103"/>
      <c r="C231" s="103"/>
      <c r="D231" s="46"/>
      <c r="E231" s="104"/>
      <c r="F231" s="104"/>
      <c r="G231" s="104"/>
      <c r="H231" s="104"/>
    </row>
    <row r="232" spans="1:8" ht="14.25" customHeight="1" hidden="1">
      <c r="A232" s="103"/>
      <c r="B232" s="103"/>
      <c r="C232" s="103"/>
      <c r="D232" s="46"/>
      <c r="E232" s="104"/>
      <c r="F232" s="104"/>
      <c r="G232" s="104"/>
      <c r="H232" s="104"/>
    </row>
    <row r="233" spans="1:8" ht="15" customHeight="1" hidden="1">
      <c r="A233" s="103"/>
      <c r="B233" s="103"/>
      <c r="C233" s="103"/>
      <c r="D233" s="46"/>
      <c r="E233" s="104"/>
      <c r="F233" s="104"/>
      <c r="G233" s="104"/>
      <c r="H233" s="104"/>
    </row>
    <row r="234" spans="1:8" ht="15" customHeight="1" thickBot="1">
      <c r="A234" s="103"/>
      <c r="B234" s="103"/>
      <c r="C234" s="103"/>
      <c r="D234" s="46"/>
      <c r="E234" s="104"/>
      <c r="F234" s="104"/>
      <c r="G234" s="104"/>
      <c r="H234" s="104"/>
    </row>
    <row r="235" spans="1:8" ht="15.75">
      <c r="A235" s="50" t="s">
        <v>25</v>
      </c>
      <c r="B235" s="50" t="s">
        <v>26</v>
      </c>
      <c r="C235" s="50" t="s">
        <v>27</v>
      </c>
      <c r="D235" s="51" t="s">
        <v>28</v>
      </c>
      <c r="E235" s="52" t="s">
        <v>29</v>
      </c>
      <c r="F235" s="52" t="s">
        <v>29</v>
      </c>
      <c r="G235" s="52" t="s">
        <v>7</v>
      </c>
      <c r="H235" s="52" t="s">
        <v>30</v>
      </c>
    </row>
    <row r="236" spans="1:8" ht="15.75" customHeight="1" thickBot="1">
      <c r="A236" s="53"/>
      <c r="B236" s="53"/>
      <c r="C236" s="53"/>
      <c r="D236" s="54"/>
      <c r="E236" s="55" t="s">
        <v>31</v>
      </c>
      <c r="F236" s="55" t="s">
        <v>32</v>
      </c>
      <c r="G236" s="56" t="s">
        <v>33</v>
      </c>
      <c r="H236" s="55" t="s">
        <v>34</v>
      </c>
    </row>
    <row r="237" spans="1:8" ht="15.75" customHeight="1" thickTop="1">
      <c r="A237" s="57">
        <v>80</v>
      </c>
      <c r="B237" s="57"/>
      <c r="C237" s="57"/>
      <c r="D237" s="58" t="s">
        <v>206</v>
      </c>
      <c r="E237" s="59"/>
      <c r="F237" s="60"/>
      <c r="G237" s="61"/>
      <c r="H237" s="59"/>
    </row>
    <row r="238" spans="1:8" ht="15">
      <c r="A238" s="62"/>
      <c r="B238" s="62"/>
      <c r="C238" s="62"/>
      <c r="D238" s="62"/>
      <c r="E238" s="63"/>
      <c r="F238" s="64"/>
      <c r="G238" s="65"/>
      <c r="H238" s="63"/>
    </row>
    <row r="239" spans="1:8" ht="15">
      <c r="A239" s="62"/>
      <c r="B239" s="62"/>
      <c r="C239" s="62">
        <v>1353</v>
      </c>
      <c r="D239" s="62" t="s">
        <v>207</v>
      </c>
      <c r="E239" s="63">
        <v>750</v>
      </c>
      <c r="F239" s="64">
        <v>750</v>
      </c>
      <c r="G239" s="65">
        <v>111.6</v>
      </c>
      <c r="H239" s="63">
        <f aca="true" t="shared" si="5" ref="H239:H251">(G239/F239)*100</f>
        <v>14.879999999999999</v>
      </c>
    </row>
    <row r="240" spans="1:8" ht="15">
      <c r="A240" s="62"/>
      <c r="B240" s="62"/>
      <c r="C240" s="62">
        <v>1359</v>
      </c>
      <c r="D240" s="62" t="s">
        <v>208</v>
      </c>
      <c r="E240" s="63">
        <v>0</v>
      </c>
      <c r="F240" s="64">
        <v>0</v>
      </c>
      <c r="G240" s="65">
        <v>119</v>
      </c>
      <c r="H240" s="63" t="e">
        <f t="shared" si="5"/>
        <v>#DIV/0!</v>
      </c>
    </row>
    <row r="241" spans="1:8" ht="15">
      <c r="A241" s="62"/>
      <c r="B241" s="62"/>
      <c r="C241" s="62">
        <v>1361</v>
      </c>
      <c r="D241" s="62" t="s">
        <v>37</v>
      </c>
      <c r="E241" s="63">
        <v>6200</v>
      </c>
      <c r="F241" s="64">
        <v>6200</v>
      </c>
      <c r="G241" s="65">
        <v>1363.9</v>
      </c>
      <c r="H241" s="63">
        <f t="shared" si="5"/>
        <v>21.998387096774195</v>
      </c>
    </row>
    <row r="242" spans="1:8" ht="15">
      <c r="A242" s="62"/>
      <c r="B242" s="62"/>
      <c r="C242" s="62">
        <v>4121</v>
      </c>
      <c r="D242" s="62" t="s">
        <v>209</v>
      </c>
      <c r="E242" s="68">
        <v>250</v>
      </c>
      <c r="F242" s="69">
        <v>250</v>
      </c>
      <c r="G242" s="70">
        <v>12</v>
      </c>
      <c r="H242" s="63">
        <f t="shared" si="5"/>
        <v>4.8</v>
      </c>
    </row>
    <row r="243" spans="1:8" ht="15" hidden="1">
      <c r="A243" s="62">
        <v>222</v>
      </c>
      <c r="B243" s="62"/>
      <c r="C243" s="62">
        <v>4122</v>
      </c>
      <c r="D243" s="62" t="s">
        <v>210</v>
      </c>
      <c r="E243" s="68"/>
      <c r="F243" s="69"/>
      <c r="G243" s="70"/>
      <c r="H243" s="63" t="e">
        <f t="shared" si="5"/>
        <v>#DIV/0!</v>
      </c>
    </row>
    <row r="244" spans="1:8" ht="15" hidden="1">
      <c r="A244" s="62"/>
      <c r="B244" s="62">
        <v>2219</v>
      </c>
      <c r="C244" s="62">
        <v>2324</v>
      </c>
      <c r="D244" s="62" t="s">
        <v>211</v>
      </c>
      <c r="E244" s="63"/>
      <c r="F244" s="64"/>
      <c r="G244" s="65"/>
      <c r="H244" s="63" t="e">
        <f t="shared" si="5"/>
        <v>#DIV/0!</v>
      </c>
    </row>
    <row r="245" spans="1:8" ht="15">
      <c r="A245" s="62"/>
      <c r="B245" s="62">
        <v>2219</v>
      </c>
      <c r="C245" s="62">
        <v>2329</v>
      </c>
      <c r="D245" s="62" t="s">
        <v>212</v>
      </c>
      <c r="E245" s="63">
        <v>5000</v>
      </c>
      <c r="F245" s="64">
        <v>5000</v>
      </c>
      <c r="G245" s="65">
        <v>860.1</v>
      </c>
      <c r="H245" s="63">
        <f t="shared" si="5"/>
        <v>17.202</v>
      </c>
    </row>
    <row r="246" spans="1:8" ht="15">
      <c r="A246" s="62"/>
      <c r="B246" s="62">
        <v>2229</v>
      </c>
      <c r="C246" s="62">
        <v>2212</v>
      </c>
      <c r="D246" s="62" t="s">
        <v>213</v>
      </c>
      <c r="E246" s="68">
        <v>0</v>
      </c>
      <c r="F246" s="69">
        <v>0</v>
      </c>
      <c r="G246" s="70">
        <v>132.9</v>
      </c>
      <c r="H246" s="63" t="e">
        <f t="shared" si="5"/>
        <v>#DIV/0!</v>
      </c>
    </row>
    <row r="247" spans="1:8" ht="15">
      <c r="A247" s="62"/>
      <c r="B247" s="62">
        <v>2229</v>
      </c>
      <c r="C247" s="62">
        <v>2324</v>
      </c>
      <c r="D247" s="62" t="s">
        <v>214</v>
      </c>
      <c r="E247" s="68">
        <v>0</v>
      </c>
      <c r="F247" s="69">
        <v>0</v>
      </c>
      <c r="G247" s="70">
        <v>78</v>
      </c>
      <c r="H247" s="63" t="e">
        <f t="shared" si="5"/>
        <v>#DIV/0!</v>
      </c>
    </row>
    <row r="248" spans="1:8" ht="15">
      <c r="A248" s="62"/>
      <c r="B248" s="62">
        <v>2299</v>
      </c>
      <c r="C248" s="62">
        <v>2212</v>
      </c>
      <c r="D248" s="62" t="s">
        <v>215</v>
      </c>
      <c r="E248" s="63">
        <v>2700</v>
      </c>
      <c r="F248" s="64">
        <v>2700</v>
      </c>
      <c r="G248" s="65">
        <v>686.9</v>
      </c>
      <c r="H248" s="63">
        <f t="shared" si="5"/>
        <v>25.440740740740743</v>
      </c>
    </row>
    <row r="249" spans="1:8" ht="15">
      <c r="A249" s="62"/>
      <c r="B249" s="62">
        <v>2299</v>
      </c>
      <c r="C249" s="62">
        <v>2324</v>
      </c>
      <c r="D249" s="62" t="s">
        <v>216</v>
      </c>
      <c r="E249" s="68">
        <v>0</v>
      </c>
      <c r="F249" s="69">
        <v>0</v>
      </c>
      <c r="G249" s="70">
        <v>2</v>
      </c>
      <c r="H249" s="63" t="e">
        <f t="shared" si="5"/>
        <v>#DIV/0!</v>
      </c>
    </row>
    <row r="250" spans="1:8" ht="15">
      <c r="A250" s="62"/>
      <c r="B250" s="62">
        <v>6171</v>
      </c>
      <c r="C250" s="62">
        <v>2212</v>
      </c>
      <c r="D250" s="62" t="s">
        <v>217</v>
      </c>
      <c r="E250" s="63">
        <v>0</v>
      </c>
      <c r="F250" s="64">
        <v>0</v>
      </c>
      <c r="G250" s="65">
        <v>5</v>
      </c>
      <c r="H250" s="63" t="e">
        <f t="shared" si="5"/>
        <v>#DIV/0!</v>
      </c>
    </row>
    <row r="251" spans="1:8" ht="15">
      <c r="A251" s="67"/>
      <c r="B251" s="67">
        <v>6171</v>
      </c>
      <c r="C251" s="67">
        <v>2324</v>
      </c>
      <c r="D251" s="67" t="s">
        <v>211</v>
      </c>
      <c r="E251" s="68">
        <v>300</v>
      </c>
      <c r="F251" s="69">
        <v>300</v>
      </c>
      <c r="G251" s="70">
        <v>82.3</v>
      </c>
      <c r="H251" s="63">
        <f t="shared" si="5"/>
        <v>27.43333333333333</v>
      </c>
    </row>
    <row r="252" spans="1:8" ht="15" hidden="1">
      <c r="A252" s="62"/>
      <c r="B252" s="62">
        <v>6171</v>
      </c>
      <c r="C252" s="62">
        <v>2329</v>
      </c>
      <c r="D252" s="62" t="s">
        <v>218</v>
      </c>
      <c r="E252" s="68"/>
      <c r="F252" s="69"/>
      <c r="G252" s="70"/>
      <c r="H252" s="63" t="e">
        <f>(#REF!/F252)*100</f>
        <v>#REF!</v>
      </c>
    </row>
    <row r="253" spans="1:8" ht="15" hidden="1">
      <c r="A253" s="67"/>
      <c r="B253" s="67">
        <v>6171</v>
      </c>
      <c r="C253" s="67">
        <v>2329</v>
      </c>
      <c r="D253" s="67" t="s">
        <v>219</v>
      </c>
      <c r="E253" s="71"/>
      <c r="F253" s="72"/>
      <c r="G253" s="70"/>
      <c r="H253" s="63" t="e">
        <f>(#REF!/F253)*100</f>
        <v>#REF!</v>
      </c>
    </row>
    <row r="254" spans="1:8" ht="15.75" thickBot="1">
      <c r="A254" s="119"/>
      <c r="B254" s="119"/>
      <c r="C254" s="119"/>
      <c r="D254" s="119"/>
      <c r="E254" s="120"/>
      <c r="F254" s="121"/>
      <c r="G254" s="122"/>
      <c r="H254" s="120"/>
    </row>
    <row r="255" spans="1:8" s="82" customFormat="1" ht="21.75" customHeight="1" thickBot="1" thickTop="1">
      <c r="A255" s="124"/>
      <c r="B255" s="124"/>
      <c r="C255" s="124"/>
      <c r="D255" s="125" t="s">
        <v>220</v>
      </c>
      <c r="E255" s="126">
        <f>SUM(E238:E254)</f>
        <v>15200</v>
      </c>
      <c r="F255" s="127">
        <f>SUM(F238:F254)</f>
        <v>15200</v>
      </c>
      <c r="G255" s="128">
        <f>SUM(G238:G254)</f>
        <v>3453.7000000000003</v>
      </c>
      <c r="H255" s="79">
        <f>(G255/F255)*100</f>
        <v>22.721710526315793</v>
      </c>
    </row>
    <row r="256" spans="1:8" ht="15" customHeight="1">
      <c r="A256" s="103"/>
      <c r="B256" s="103"/>
      <c r="C256" s="103"/>
      <c r="D256" s="46"/>
      <c r="E256" s="104"/>
      <c r="F256" s="104"/>
      <c r="G256" s="104"/>
      <c r="H256" s="104"/>
    </row>
    <row r="257" spans="1:8" ht="15" customHeight="1" hidden="1">
      <c r="A257" s="103"/>
      <c r="B257" s="103"/>
      <c r="C257" s="103"/>
      <c r="D257" s="46"/>
      <c r="E257" s="104"/>
      <c r="F257" s="104"/>
      <c r="G257" s="104"/>
      <c r="H257" s="104"/>
    </row>
    <row r="258" spans="1:8" ht="15" customHeight="1" hidden="1">
      <c r="A258" s="103"/>
      <c r="B258" s="103"/>
      <c r="C258" s="103"/>
      <c r="D258" s="46"/>
      <c r="E258" s="104"/>
      <c r="F258" s="104"/>
      <c r="G258" s="104"/>
      <c r="H258" s="104"/>
    </row>
    <row r="259" spans="1:8" ht="15" customHeight="1" thickBot="1">
      <c r="A259" s="103"/>
      <c r="B259" s="103"/>
      <c r="C259" s="103"/>
      <c r="D259" s="46"/>
      <c r="E259" s="104"/>
      <c r="F259" s="104"/>
      <c r="G259" s="104"/>
      <c r="H259" s="104"/>
    </row>
    <row r="260" spans="1:8" ht="15.75">
      <c r="A260" s="50" t="s">
        <v>25</v>
      </c>
      <c r="B260" s="50" t="s">
        <v>26</v>
      </c>
      <c r="C260" s="50" t="s">
        <v>27</v>
      </c>
      <c r="D260" s="51" t="s">
        <v>28</v>
      </c>
      <c r="E260" s="52" t="s">
        <v>29</v>
      </c>
      <c r="F260" s="52" t="s">
        <v>29</v>
      </c>
      <c r="G260" s="52" t="s">
        <v>7</v>
      </c>
      <c r="H260" s="52" t="s">
        <v>30</v>
      </c>
    </row>
    <row r="261" spans="1:8" ht="15.75" customHeight="1" thickBot="1">
      <c r="A261" s="53"/>
      <c r="B261" s="53"/>
      <c r="C261" s="53"/>
      <c r="D261" s="54"/>
      <c r="E261" s="55" t="s">
        <v>31</v>
      </c>
      <c r="F261" s="55" t="s">
        <v>32</v>
      </c>
      <c r="G261" s="56" t="s">
        <v>33</v>
      </c>
      <c r="H261" s="55" t="s">
        <v>34</v>
      </c>
    </row>
    <row r="262" spans="1:8" ht="16.5" customHeight="1" thickTop="1">
      <c r="A262" s="57">
        <v>90</v>
      </c>
      <c r="B262" s="57"/>
      <c r="C262" s="57"/>
      <c r="D262" s="58" t="s">
        <v>221</v>
      </c>
      <c r="E262" s="59"/>
      <c r="F262" s="60"/>
      <c r="G262" s="61"/>
      <c r="H262" s="59"/>
    </row>
    <row r="263" spans="1:8" ht="15.75">
      <c r="A263" s="57"/>
      <c r="B263" s="57"/>
      <c r="C263" s="57"/>
      <c r="D263" s="58"/>
      <c r="E263" s="59"/>
      <c r="F263" s="60"/>
      <c r="G263" s="61"/>
      <c r="H263" s="59"/>
    </row>
    <row r="264" spans="1:8" ht="15">
      <c r="A264" s="73"/>
      <c r="B264" s="73"/>
      <c r="C264" s="73">
        <v>4121</v>
      </c>
      <c r="D264" s="73" t="s">
        <v>222</v>
      </c>
      <c r="E264" s="130">
        <v>300</v>
      </c>
      <c r="F264" s="131">
        <v>400</v>
      </c>
      <c r="G264" s="132">
        <v>100</v>
      </c>
      <c r="H264" s="63">
        <f>(G264/F264)*100</f>
        <v>25</v>
      </c>
    </row>
    <row r="265" spans="1:8" ht="15">
      <c r="A265" s="62"/>
      <c r="B265" s="62">
        <v>5311</v>
      </c>
      <c r="C265" s="62">
        <v>2111</v>
      </c>
      <c r="D265" s="62" t="s">
        <v>65</v>
      </c>
      <c r="E265" s="133">
        <v>540</v>
      </c>
      <c r="F265" s="134">
        <v>540</v>
      </c>
      <c r="G265" s="135">
        <v>126.4</v>
      </c>
      <c r="H265" s="63">
        <f>(G265/F265)*100</f>
        <v>23.40740740740741</v>
      </c>
    </row>
    <row r="266" spans="1:8" ht="15">
      <c r="A266" s="62"/>
      <c r="B266" s="62">
        <v>5311</v>
      </c>
      <c r="C266" s="62">
        <v>2212</v>
      </c>
      <c r="D266" s="62" t="s">
        <v>223</v>
      </c>
      <c r="E266" s="136">
        <v>1500</v>
      </c>
      <c r="F266" s="137">
        <v>1400</v>
      </c>
      <c r="G266" s="138">
        <v>137</v>
      </c>
      <c r="H266" s="63">
        <f>(G266/F266)*100</f>
        <v>9.785714285714285</v>
      </c>
    </row>
    <row r="267" spans="1:8" ht="15" hidden="1">
      <c r="A267" s="67"/>
      <c r="B267" s="67">
        <v>5311</v>
      </c>
      <c r="C267" s="67">
        <v>2310</v>
      </c>
      <c r="D267" s="67" t="s">
        <v>224</v>
      </c>
      <c r="E267" s="68"/>
      <c r="F267" s="69"/>
      <c r="G267" s="70"/>
      <c r="H267" s="63" t="e">
        <f>(#REF!/F267)*100</f>
        <v>#REF!</v>
      </c>
    </row>
    <row r="268" spans="1:8" ht="15" hidden="1">
      <c r="A268" s="67"/>
      <c r="B268" s="67">
        <v>5311</v>
      </c>
      <c r="C268" s="67">
        <v>2322</v>
      </c>
      <c r="D268" s="67" t="s">
        <v>225</v>
      </c>
      <c r="E268" s="68"/>
      <c r="F268" s="69"/>
      <c r="G268" s="70"/>
      <c r="H268" s="63" t="e">
        <f>(#REF!/F268)*100</f>
        <v>#REF!</v>
      </c>
    </row>
    <row r="269" spans="1:8" ht="15" hidden="1">
      <c r="A269" s="62"/>
      <c r="B269" s="62">
        <v>5311</v>
      </c>
      <c r="C269" s="62">
        <v>2324</v>
      </c>
      <c r="D269" s="62" t="s">
        <v>226</v>
      </c>
      <c r="E269" s="63"/>
      <c r="F269" s="64"/>
      <c r="G269" s="65"/>
      <c r="H269" s="63" t="e">
        <f>(#REF!/F269)*100</f>
        <v>#REF!</v>
      </c>
    </row>
    <row r="270" spans="1:8" ht="15" hidden="1">
      <c r="A270" s="67"/>
      <c r="B270" s="67">
        <v>5311</v>
      </c>
      <c r="C270" s="67">
        <v>2329</v>
      </c>
      <c r="D270" s="67" t="s">
        <v>70</v>
      </c>
      <c r="E270" s="68"/>
      <c r="F270" s="69"/>
      <c r="G270" s="70"/>
      <c r="H270" s="63" t="e">
        <f>(#REF!/F270)*100</f>
        <v>#REF!</v>
      </c>
    </row>
    <row r="271" spans="1:8" ht="15" hidden="1">
      <c r="A271" s="67"/>
      <c r="B271" s="67">
        <v>5311</v>
      </c>
      <c r="C271" s="67">
        <v>3113</v>
      </c>
      <c r="D271" s="67" t="s">
        <v>224</v>
      </c>
      <c r="E271" s="68"/>
      <c r="F271" s="69"/>
      <c r="G271" s="70"/>
      <c r="H271" s="63" t="e">
        <f>(#REF!/F271)*100</f>
        <v>#REF!</v>
      </c>
    </row>
    <row r="272" spans="1:8" ht="15" hidden="1">
      <c r="A272" s="67"/>
      <c r="B272" s="67">
        <v>6409</v>
      </c>
      <c r="C272" s="67">
        <v>2328</v>
      </c>
      <c r="D272" s="67" t="s">
        <v>227</v>
      </c>
      <c r="E272" s="68">
        <v>0</v>
      </c>
      <c r="F272" s="69">
        <v>0</v>
      </c>
      <c r="G272" s="70">
        <v>0</v>
      </c>
      <c r="H272" s="63" t="e">
        <f>(#REF!/F272)*100</f>
        <v>#REF!</v>
      </c>
    </row>
    <row r="273" spans="1:8" ht="15.75" thickBot="1">
      <c r="A273" s="119"/>
      <c r="B273" s="119"/>
      <c r="C273" s="119"/>
      <c r="D273" s="119"/>
      <c r="E273" s="120"/>
      <c r="F273" s="121"/>
      <c r="G273" s="122"/>
      <c r="H273" s="120"/>
    </row>
    <row r="274" spans="1:8" s="82" customFormat="1" ht="21.75" customHeight="1" thickBot="1" thickTop="1">
      <c r="A274" s="124"/>
      <c r="B274" s="124"/>
      <c r="C274" s="124"/>
      <c r="D274" s="125" t="s">
        <v>228</v>
      </c>
      <c r="E274" s="126">
        <f>SUM(E264:E273)</f>
        <v>2340</v>
      </c>
      <c r="F274" s="127">
        <f>SUM(F264:F273)</f>
        <v>2340</v>
      </c>
      <c r="G274" s="128">
        <f>SUM(G264:G273)</f>
        <v>363.4</v>
      </c>
      <c r="H274" s="79">
        <f>(G274/F274)*100</f>
        <v>15.52991452991453</v>
      </c>
    </row>
    <row r="275" spans="1:8" ht="15" customHeight="1">
      <c r="A275" s="103"/>
      <c r="B275" s="103"/>
      <c r="C275" s="103"/>
      <c r="D275" s="46"/>
      <c r="E275" s="104"/>
      <c r="F275" s="104"/>
      <c r="G275" s="104"/>
      <c r="H275" s="104"/>
    </row>
    <row r="276" spans="1:8" ht="15" customHeight="1" hidden="1">
      <c r="A276" s="103"/>
      <c r="B276" s="103"/>
      <c r="C276" s="103"/>
      <c r="D276" s="46"/>
      <c r="E276" s="104"/>
      <c r="F276" s="104"/>
      <c r="G276" s="104"/>
      <c r="H276" s="104"/>
    </row>
    <row r="277" spans="1:8" ht="15" customHeight="1" hidden="1">
      <c r="A277" s="103"/>
      <c r="B277" s="103"/>
      <c r="C277" s="103"/>
      <c r="D277" s="46"/>
      <c r="E277" s="104"/>
      <c r="F277" s="104"/>
      <c r="G277" s="104"/>
      <c r="H277" s="104"/>
    </row>
    <row r="278" spans="1:8" ht="15" customHeight="1" hidden="1">
      <c r="A278" s="103"/>
      <c r="B278" s="103"/>
      <c r="C278" s="103"/>
      <c r="D278" s="46"/>
      <c r="E278" s="104"/>
      <c r="F278" s="104"/>
      <c r="G278" s="104"/>
      <c r="H278" s="104"/>
    </row>
    <row r="279" spans="1:8" ht="15" customHeight="1" hidden="1">
      <c r="A279" s="103"/>
      <c r="B279" s="103"/>
      <c r="C279" s="103"/>
      <c r="D279" s="46"/>
      <c r="E279" s="104"/>
      <c r="F279" s="104"/>
      <c r="G279" s="104"/>
      <c r="H279" s="104"/>
    </row>
    <row r="280" spans="1:8" ht="15" customHeight="1" hidden="1">
      <c r="A280" s="103"/>
      <c r="B280" s="103"/>
      <c r="C280" s="103"/>
      <c r="D280" s="46"/>
      <c r="E280" s="104"/>
      <c r="F280" s="104"/>
      <c r="G280" s="104"/>
      <c r="H280" s="104"/>
    </row>
    <row r="281" spans="1:8" ht="15" customHeight="1" hidden="1">
      <c r="A281" s="103"/>
      <c r="B281" s="103"/>
      <c r="C281" s="103"/>
      <c r="D281" s="46"/>
      <c r="E281" s="104"/>
      <c r="F281" s="104"/>
      <c r="G281" s="104"/>
      <c r="H281" s="104"/>
    </row>
    <row r="282" spans="1:8" ht="15" customHeight="1" hidden="1">
      <c r="A282" s="103"/>
      <c r="B282" s="103"/>
      <c r="C282" s="103"/>
      <c r="D282" s="46"/>
      <c r="E282" s="104"/>
      <c r="F282" s="104"/>
      <c r="G282" s="42"/>
      <c r="H282" s="42"/>
    </row>
    <row r="283" spans="1:8" ht="15" customHeight="1" thickBot="1">
      <c r="A283" s="103"/>
      <c r="B283" s="103"/>
      <c r="C283" s="103"/>
      <c r="D283" s="46"/>
      <c r="E283" s="104"/>
      <c r="F283" s="104"/>
      <c r="G283" s="104"/>
      <c r="H283" s="104"/>
    </row>
    <row r="284" spans="1:8" ht="15.75">
      <c r="A284" s="50" t="s">
        <v>25</v>
      </c>
      <c r="B284" s="50" t="s">
        <v>26</v>
      </c>
      <c r="C284" s="50" t="s">
        <v>27</v>
      </c>
      <c r="D284" s="51" t="s">
        <v>28</v>
      </c>
      <c r="E284" s="52" t="s">
        <v>29</v>
      </c>
      <c r="F284" s="52" t="s">
        <v>29</v>
      </c>
      <c r="G284" s="52" t="s">
        <v>7</v>
      </c>
      <c r="H284" s="52" t="s">
        <v>30</v>
      </c>
    </row>
    <row r="285" spans="1:8" ht="15.75" customHeight="1" thickBot="1">
      <c r="A285" s="53"/>
      <c r="B285" s="53"/>
      <c r="C285" s="53"/>
      <c r="D285" s="54"/>
      <c r="E285" s="55" t="s">
        <v>31</v>
      </c>
      <c r="F285" s="55" t="s">
        <v>32</v>
      </c>
      <c r="G285" s="56" t="s">
        <v>33</v>
      </c>
      <c r="H285" s="55" t="s">
        <v>34</v>
      </c>
    </row>
    <row r="286" spans="1:8" ht="15.75" customHeight="1" thickTop="1">
      <c r="A286" s="57">
        <v>100</v>
      </c>
      <c r="B286" s="57"/>
      <c r="C286" s="57"/>
      <c r="D286" s="139" t="s">
        <v>229</v>
      </c>
      <c r="E286" s="59"/>
      <c r="F286" s="60"/>
      <c r="G286" s="61"/>
      <c r="H286" s="59"/>
    </row>
    <row r="287" spans="1:8" ht="15">
      <c r="A287" s="62"/>
      <c r="B287" s="62"/>
      <c r="C287" s="62"/>
      <c r="D287" s="62"/>
      <c r="E287" s="94"/>
      <c r="F287" s="64"/>
      <c r="G287" s="65"/>
      <c r="H287" s="94"/>
    </row>
    <row r="288" spans="1:8" ht="15">
      <c r="A288" s="62"/>
      <c r="B288" s="62"/>
      <c r="C288" s="62">
        <v>1361</v>
      </c>
      <c r="D288" s="62" t="s">
        <v>37</v>
      </c>
      <c r="E288" s="94">
        <v>2100</v>
      </c>
      <c r="F288" s="64">
        <v>2100</v>
      </c>
      <c r="G288" s="65">
        <v>390.6</v>
      </c>
      <c r="H288" s="63">
        <f>(G288/F288)*100</f>
        <v>18.6</v>
      </c>
    </row>
    <row r="289" spans="1:8" ht="15.75" hidden="1">
      <c r="A289" s="109"/>
      <c r="B289" s="109"/>
      <c r="C289" s="62">
        <v>4216</v>
      </c>
      <c r="D289" s="62" t="s">
        <v>230</v>
      </c>
      <c r="E289" s="63"/>
      <c r="F289" s="64"/>
      <c r="G289" s="65"/>
      <c r="H289" s="63" t="e">
        <f>(G289/F289)*100</f>
        <v>#DIV/0!</v>
      </c>
    </row>
    <row r="290" spans="1:8" ht="15">
      <c r="A290" s="62"/>
      <c r="B290" s="62">
        <v>2169</v>
      </c>
      <c r="C290" s="62">
        <v>2212</v>
      </c>
      <c r="D290" s="62" t="s">
        <v>223</v>
      </c>
      <c r="E290" s="94">
        <v>400</v>
      </c>
      <c r="F290" s="64">
        <v>400</v>
      </c>
      <c r="G290" s="65">
        <v>53.3</v>
      </c>
      <c r="H290" s="63">
        <f>(G290/F290)*100</f>
        <v>13.324999999999998</v>
      </c>
    </row>
    <row r="291" spans="1:8" ht="15" hidden="1">
      <c r="A291" s="67"/>
      <c r="B291" s="67">
        <v>3635</v>
      </c>
      <c r="C291" s="67">
        <v>3122</v>
      </c>
      <c r="D291" s="62" t="s">
        <v>231</v>
      </c>
      <c r="E291" s="94">
        <v>0</v>
      </c>
      <c r="F291" s="64">
        <v>0</v>
      </c>
      <c r="G291" s="65"/>
      <c r="H291" s="63" t="e">
        <f>(G291/F291)*100</f>
        <v>#DIV/0!</v>
      </c>
    </row>
    <row r="292" spans="1:8" ht="15">
      <c r="A292" s="67"/>
      <c r="B292" s="67">
        <v>6171</v>
      </c>
      <c r="C292" s="67">
        <v>2324</v>
      </c>
      <c r="D292" s="62" t="s">
        <v>232</v>
      </c>
      <c r="E292" s="140">
        <v>50</v>
      </c>
      <c r="F292" s="75">
        <v>50</v>
      </c>
      <c r="G292" s="76">
        <v>11.5</v>
      </c>
      <c r="H292" s="63">
        <f>(G292/F292)*100</f>
        <v>23</v>
      </c>
    </row>
    <row r="293" spans="1:8" ht="15" customHeight="1" thickBot="1">
      <c r="A293" s="119"/>
      <c r="B293" s="119"/>
      <c r="C293" s="119"/>
      <c r="D293" s="119"/>
      <c r="E293" s="120"/>
      <c r="F293" s="121"/>
      <c r="G293" s="122"/>
      <c r="H293" s="120"/>
    </row>
    <row r="294" spans="1:8" s="82" customFormat="1" ht="21.75" customHeight="1" thickBot="1" thickTop="1">
      <c r="A294" s="124"/>
      <c r="B294" s="124"/>
      <c r="C294" s="124"/>
      <c r="D294" s="125" t="s">
        <v>233</v>
      </c>
      <c r="E294" s="126">
        <f>SUM(E286:E292)</f>
        <v>2550</v>
      </c>
      <c r="F294" s="127">
        <f>SUM(F286:F292)</f>
        <v>2550</v>
      </c>
      <c r="G294" s="128">
        <f>SUM(G286:G292)</f>
        <v>455.40000000000003</v>
      </c>
      <c r="H294" s="79">
        <f>(G294/F294)*100</f>
        <v>17.858823529411765</v>
      </c>
    </row>
    <row r="295" spans="1:8" ht="15" customHeight="1">
      <c r="A295" s="103"/>
      <c r="B295" s="103"/>
      <c r="C295" s="103"/>
      <c r="D295" s="46"/>
      <c r="E295" s="104"/>
      <c r="F295" s="104"/>
      <c r="G295" s="104"/>
      <c r="H295" s="104"/>
    </row>
    <row r="296" spans="1:8" ht="15" customHeight="1" hidden="1">
      <c r="A296" s="103"/>
      <c r="B296" s="103"/>
      <c r="C296" s="103"/>
      <c r="D296" s="46"/>
      <c r="E296" s="104"/>
      <c r="F296" s="104"/>
      <c r="G296" s="104"/>
      <c r="H296" s="104"/>
    </row>
    <row r="297" spans="1:8" ht="15" customHeight="1" hidden="1">
      <c r="A297" s="103"/>
      <c r="B297" s="103"/>
      <c r="C297" s="103"/>
      <c r="D297" s="46"/>
      <c r="E297" s="104"/>
      <c r="F297" s="104"/>
      <c r="G297" s="104"/>
      <c r="H297" s="104"/>
    </row>
    <row r="298" spans="1:8" ht="15" customHeight="1" thickBot="1">
      <c r="A298" s="103"/>
      <c r="B298" s="103"/>
      <c r="C298" s="103"/>
      <c r="D298" s="46"/>
      <c r="E298" s="104"/>
      <c r="F298" s="104"/>
      <c r="G298" s="104"/>
      <c r="H298" s="104"/>
    </row>
    <row r="299" spans="1:8" ht="15.75">
      <c r="A299" s="50" t="s">
        <v>25</v>
      </c>
      <c r="B299" s="50" t="s">
        <v>26</v>
      </c>
      <c r="C299" s="50" t="s">
        <v>27</v>
      </c>
      <c r="D299" s="51" t="s">
        <v>28</v>
      </c>
      <c r="E299" s="52" t="s">
        <v>29</v>
      </c>
      <c r="F299" s="52" t="s">
        <v>29</v>
      </c>
      <c r="G299" s="52" t="s">
        <v>7</v>
      </c>
      <c r="H299" s="52" t="s">
        <v>30</v>
      </c>
    </row>
    <row r="300" spans="1:8" ht="15.75" customHeight="1" thickBot="1">
      <c r="A300" s="53"/>
      <c r="B300" s="53"/>
      <c r="C300" s="53"/>
      <c r="D300" s="54"/>
      <c r="E300" s="55" t="s">
        <v>31</v>
      </c>
      <c r="F300" s="55" t="s">
        <v>32</v>
      </c>
      <c r="G300" s="56" t="s">
        <v>33</v>
      </c>
      <c r="H300" s="55" t="s">
        <v>34</v>
      </c>
    </row>
    <row r="301" spans="1:8" ht="15.75" customHeight="1" thickTop="1">
      <c r="A301" s="141">
        <v>110</v>
      </c>
      <c r="B301" s="109"/>
      <c r="C301" s="109"/>
      <c r="D301" s="109" t="s">
        <v>234</v>
      </c>
      <c r="E301" s="59"/>
      <c r="F301" s="60"/>
      <c r="G301" s="61"/>
      <c r="H301" s="59"/>
    </row>
    <row r="302" spans="1:8" ht="15.75">
      <c r="A302" s="141"/>
      <c r="B302" s="109"/>
      <c r="C302" s="109"/>
      <c r="D302" s="109"/>
      <c r="E302" s="59"/>
      <c r="F302" s="60"/>
      <c r="G302" s="61"/>
      <c r="H302" s="59"/>
    </row>
    <row r="303" spans="1:8" ht="15">
      <c r="A303" s="62"/>
      <c r="B303" s="62"/>
      <c r="C303" s="62">
        <v>1111</v>
      </c>
      <c r="D303" s="62" t="s">
        <v>235</v>
      </c>
      <c r="E303" s="117">
        <v>54500</v>
      </c>
      <c r="F303" s="115">
        <v>54500</v>
      </c>
      <c r="G303" s="116">
        <v>10936.2</v>
      </c>
      <c r="H303" s="63">
        <f aca="true" t="shared" si="6" ref="H303:H329">(G303/F303)*100</f>
        <v>20.066422018348625</v>
      </c>
    </row>
    <row r="304" spans="1:8" ht="15">
      <c r="A304" s="62"/>
      <c r="B304" s="62"/>
      <c r="C304" s="62">
        <v>1112</v>
      </c>
      <c r="D304" s="62" t="s">
        <v>236</v>
      </c>
      <c r="E304" s="110">
        <v>6500</v>
      </c>
      <c r="F304" s="111">
        <v>6500</v>
      </c>
      <c r="G304" s="112">
        <v>258.5</v>
      </c>
      <c r="H304" s="63">
        <f t="shared" si="6"/>
        <v>3.976923076923077</v>
      </c>
    </row>
    <row r="305" spans="1:8" ht="15">
      <c r="A305" s="62"/>
      <c r="B305" s="62"/>
      <c r="C305" s="62">
        <v>1113</v>
      </c>
      <c r="D305" s="62" t="s">
        <v>237</v>
      </c>
      <c r="E305" s="110">
        <v>4700</v>
      </c>
      <c r="F305" s="111">
        <v>4700</v>
      </c>
      <c r="G305" s="112">
        <v>1313.1</v>
      </c>
      <c r="H305" s="63">
        <f t="shared" si="6"/>
        <v>27.938297872340424</v>
      </c>
    </row>
    <row r="306" spans="1:8" ht="15">
      <c r="A306" s="62"/>
      <c r="B306" s="62"/>
      <c r="C306" s="62">
        <v>1121</v>
      </c>
      <c r="D306" s="62" t="s">
        <v>238</v>
      </c>
      <c r="E306" s="110">
        <v>48000</v>
      </c>
      <c r="F306" s="111">
        <v>48000</v>
      </c>
      <c r="G306" s="116">
        <v>5514.6</v>
      </c>
      <c r="H306" s="63">
        <f t="shared" si="6"/>
        <v>11.48875</v>
      </c>
    </row>
    <row r="307" spans="1:8" ht="15">
      <c r="A307" s="62"/>
      <c r="B307" s="62"/>
      <c r="C307" s="62">
        <v>1122</v>
      </c>
      <c r="D307" s="62" t="s">
        <v>239</v>
      </c>
      <c r="E307" s="117">
        <v>10000</v>
      </c>
      <c r="F307" s="115">
        <v>10000</v>
      </c>
      <c r="G307" s="116">
        <v>0</v>
      </c>
      <c r="H307" s="63">
        <f t="shared" si="6"/>
        <v>0</v>
      </c>
    </row>
    <row r="308" spans="1:8" ht="15">
      <c r="A308" s="62"/>
      <c r="B308" s="62"/>
      <c r="C308" s="62">
        <v>1211</v>
      </c>
      <c r="D308" s="62" t="s">
        <v>240</v>
      </c>
      <c r="E308" s="117">
        <v>110000</v>
      </c>
      <c r="F308" s="115">
        <v>110000</v>
      </c>
      <c r="G308" s="116">
        <v>26482.7</v>
      </c>
      <c r="H308" s="63">
        <f t="shared" si="6"/>
        <v>24.075181818181818</v>
      </c>
    </row>
    <row r="309" spans="1:8" ht="15">
      <c r="A309" s="62"/>
      <c r="B309" s="62"/>
      <c r="C309" s="62">
        <v>1340</v>
      </c>
      <c r="D309" s="62" t="s">
        <v>241</v>
      </c>
      <c r="E309" s="117">
        <v>10500</v>
      </c>
      <c r="F309" s="115">
        <v>10500</v>
      </c>
      <c r="G309" s="142">
        <v>1598</v>
      </c>
      <c r="H309" s="63">
        <f t="shared" si="6"/>
        <v>15.219047619047618</v>
      </c>
    </row>
    <row r="310" spans="1:8" ht="15">
      <c r="A310" s="62"/>
      <c r="B310" s="62"/>
      <c r="C310" s="62">
        <v>1341</v>
      </c>
      <c r="D310" s="62" t="s">
        <v>242</v>
      </c>
      <c r="E310" s="143">
        <v>920</v>
      </c>
      <c r="F310" s="144">
        <v>920</v>
      </c>
      <c r="G310" s="142">
        <v>177.6</v>
      </c>
      <c r="H310" s="63">
        <f t="shared" si="6"/>
        <v>19.304347826086957</v>
      </c>
    </row>
    <row r="311" spans="1:8" ht="15" customHeight="1">
      <c r="A311" s="108"/>
      <c r="B311" s="109"/>
      <c r="C311" s="86">
        <v>1342</v>
      </c>
      <c r="D311" s="86" t="s">
        <v>243</v>
      </c>
      <c r="E311" s="113">
        <v>80</v>
      </c>
      <c r="F311" s="60">
        <v>80</v>
      </c>
      <c r="G311" s="61">
        <v>47.9</v>
      </c>
      <c r="H311" s="63">
        <f t="shared" si="6"/>
        <v>59.875</v>
      </c>
    </row>
    <row r="312" spans="1:8" ht="15">
      <c r="A312" s="145"/>
      <c r="B312" s="86"/>
      <c r="C312" s="86">
        <v>1343</v>
      </c>
      <c r="D312" s="86" t="s">
        <v>244</v>
      </c>
      <c r="E312" s="113">
        <v>1200</v>
      </c>
      <c r="F312" s="60">
        <v>1200</v>
      </c>
      <c r="G312" s="61">
        <v>246.1</v>
      </c>
      <c r="H312" s="63">
        <f t="shared" si="6"/>
        <v>20.508333333333333</v>
      </c>
    </row>
    <row r="313" spans="1:8" ht="15">
      <c r="A313" s="93"/>
      <c r="B313" s="62"/>
      <c r="C313" s="62">
        <v>1345</v>
      </c>
      <c r="D313" s="62" t="s">
        <v>245</v>
      </c>
      <c r="E313" s="146">
        <v>200</v>
      </c>
      <c r="F313" s="111">
        <v>200</v>
      </c>
      <c r="G313" s="112">
        <v>61.1</v>
      </c>
      <c r="H313" s="63">
        <f t="shared" si="6"/>
        <v>30.55</v>
      </c>
    </row>
    <row r="314" spans="1:8" ht="15">
      <c r="A314" s="62"/>
      <c r="B314" s="62"/>
      <c r="C314" s="62">
        <v>1351</v>
      </c>
      <c r="D314" s="62" t="s">
        <v>246</v>
      </c>
      <c r="E314" s="143">
        <v>0</v>
      </c>
      <c r="F314" s="144">
        <v>0</v>
      </c>
      <c r="G314" s="142">
        <v>23.9</v>
      </c>
      <c r="H314" s="63" t="e">
        <f t="shared" si="6"/>
        <v>#DIV/0!</v>
      </c>
    </row>
    <row r="315" spans="1:8" ht="15" hidden="1">
      <c r="A315" s="62"/>
      <c r="B315" s="62"/>
      <c r="C315" s="62">
        <v>1349</v>
      </c>
      <c r="D315" s="62" t="s">
        <v>247</v>
      </c>
      <c r="E315" s="117"/>
      <c r="F315" s="115"/>
      <c r="G315" s="116"/>
      <c r="H315" s="63" t="e">
        <f t="shared" si="6"/>
        <v>#DIV/0!</v>
      </c>
    </row>
    <row r="316" spans="1:8" ht="15">
      <c r="A316" s="62"/>
      <c r="B316" s="62"/>
      <c r="C316" s="62">
        <v>1351.5</v>
      </c>
      <c r="D316" s="62" t="s">
        <v>248</v>
      </c>
      <c r="E316" s="117">
        <v>17000</v>
      </c>
      <c r="F316" s="115">
        <v>17000</v>
      </c>
      <c r="G316" s="116">
        <v>0</v>
      </c>
      <c r="H316" s="63">
        <f t="shared" si="6"/>
        <v>0</v>
      </c>
    </row>
    <row r="317" spans="1:8" ht="15" hidden="1">
      <c r="A317" s="62"/>
      <c r="B317" s="62"/>
      <c r="C317" s="62">
        <v>1361</v>
      </c>
      <c r="D317" s="62" t="s">
        <v>249</v>
      </c>
      <c r="E317" s="143"/>
      <c r="F317" s="144"/>
      <c r="G317" s="142"/>
      <c r="H317" s="63" t="e">
        <f t="shared" si="6"/>
        <v>#DIV/0!</v>
      </c>
    </row>
    <row r="318" spans="1:8" ht="15">
      <c r="A318" s="62"/>
      <c r="B318" s="62"/>
      <c r="C318" s="62">
        <v>1511</v>
      </c>
      <c r="D318" s="62" t="s">
        <v>250</v>
      </c>
      <c r="E318" s="63">
        <v>21500</v>
      </c>
      <c r="F318" s="64">
        <v>21500</v>
      </c>
      <c r="G318" s="65">
        <v>158.4</v>
      </c>
      <c r="H318" s="63">
        <f t="shared" si="6"/>
        <v>0.7367441860465116</v>
      </c>
    </row>
    <row r="319" spans="1:8" ht="15" customHeight="1" hidden="1">
      <c r="A319" s="62"/>
      <c r="B319" s="62"/>
      <c r="C319" s="62">
        <v>2460</v>
      </c>
      <c r="D319" s="62" t="s">
        <v>251</v>
      </c>
      <c r="E319" s="63"/>
      <c r="F319" s="64"/>
      <c r="G319" s="65"/>
      <c r="H319" s="63" t="e">
        <f t="shared" si="6"/>
        <v>#DIV/0!</v>
      </c>
    </row>
    <row r="320" spans="1:8" ht="15">
      <c r="A320" s="62"/>
      <c r="B320" s="62"/>
      <c r="C320" s="62">
        <v>4112</v>
      </c>
      <c r="D320" s="62" t="s">
        <v>252</v>
      </c>
      <c r="E320" s="63">
        <v>34650</v>
      </c>
      <c r="F320" s="64">
        <v>34726.6</v>
      </c>
      <c r="G320" s="65">
        <v>5787.8</v>
      </c>
      <c r="H320" s="63">
        <f t="shared" si="6"/>
        <v>16.66676265456451</v>
      </c>
    </row>
    <row r="321" spans="1:8" ht="15" hidden="1">
      <c r="A321" s="62"/>
      <c r="B321" s="62">
        <v>6171</v>
      </c>
      <c r="C321" s="62">
        <v>2212</v>
      </c>
      <c r="D321" s="62" t="s">
        <v>253</v>
      </c>
      <c r="E321" s="63"/>
      <c r="F321" s="64"/>
      <c r="G321" s="65"/>
      <c r="H321" s="63" t="e">
        <f t="shared" si="6"/>
        <v>#DIV/0!</v>
      </c>
    </row>
    <row r="322" spans="1:8" ht="15">
      <c r="A322" s="62"/>
      <c r="B322" s="62"/>
      <c r="C322" s="62">
        <v>4132</v>
      </c>
      <c r="D322" s="62" t="s">
        <v>254</v>
      </c>
      <c r="E322" s="63">
        <v>0</v>
      </c>
      <c r="F322" s="64">
        <v>0</v>
      </c>
      <c r="G322" s="65">
        <v>73.1</v>
      </c>
      <c r="H322" s="63" t="e">
        <f t="shared" si="6"/>
        <v>#DIV/0!</v>
      </c>
    </row>
    <row r="323" spans="1:8" ht="15" hidden="1">
      <c r="A323" s="62"/>
      <c r="B323" s="62">
        <v>6171</v>
      </c>
      <c r="C323" s="62">
        <v>2328</v>
      </c>
      <c r="D323" s="62" t="s">
        <v>255</v>
      </c>
      <c r="E323" s="63"/>
      <c r="F323" s="64"/>
      <c r="G323" s="65"/>
      <c r="H323" s="63" t="e">
        <f t="shared" si="6"/>
        <v>#DIV/0!</v>
      </c>
    </row>
    <row r="324" spans="1:8" ht="15">
      <c r="A324" s="62"/>
      <c r="B324" s="62">
        <v>6310</v>
      </c>
      <c r="C324" s="62">
        <v>2141</v>
      </c>
      <c r="D324" s="62" t="s">
        <v>256</v>
      </c>
      <c r="E324" s="63">
        <v>250</v>
      </c>
      <c r="F324" s="64">
        <v>250</v>
      </c>
      <c r="G324" s="65">
        <v>48.6</v>
      </c>
      <c r="H324" s="63">
        <f t="shared" si="6"/>
        <v>19.44</v>
      </c>
    </row>
    <row r="325" spans="1:8" ht="15" hidden="1">
      <c r="A325" s="62"/>
      <c r="B325" s="62">
        <v>6310</v>
      </c>
      <c r="C325" s="62">
        <v>2142</v>
      </c>
      <c r="D325" s="62" t="s">
        <v>257</v>
      </c>
      <c r="E325" s="147"/>
      <c r="F325" s="148"/>
      <c r="G325" s="65"/>
      <c r="H325" s="63" t="e">
        <f t="shared" si="6"/>
        <v>#DIV/0!</v>
      </c>
    </row>
    <row r="326" spans="1:8" ht="15" hidden="1">
      <c r="A326" s="62"/>
      <c r="B326" s="62">
        <v>6310</v>
      </c>
      <c r="C326" s="62">
        <v>2143</v>
      </c>
      <c r="D326" s="62" t="s">
        <v>258</v>
      </c>
      <c r="E326" s="147"/>
      <c r="F326" s="148"/>
      <c r="G326" s="65"/>
      <c r="H326" s="63" t="e">
        <f t="shared" si="6"/>
        <v>#DIV/0!</v>
      </c>
    </row>
    <row r="327" spans="1:8" ht="15">
      <c r="A327" s="62"/>
      <c r="B327" s="62">
        <v>6310</v>
      </c>
      <c r="C327" s="62">
        <v>2324</v>
      </c>
      <c r="D327" s="62" t="s">
        <v>259</v>
      </c>
      <c r="E327" s="147">
        <v>0</v>
      </c>
      <c r="F327" s="148">
        <v>0</v>
      </c>
      <c r="G327" s="65">
        <v>0.5</v>
      </c>
      <c r="H327" s="63" t="e">
        <f t="shared" si="6"/>
        <v>#DIV/0!</v>
      </c>
    </row>
    <row r="328" spans="1:8" ht="15" hidden="1">
      <c r="A328" s="62"/>
      <c r="B328" s="62">
        <v>6310</v>
      </c>
      <c r="C328" s="62">
        <v>2329</v>
      </c>
      <c r="D328" s="62" t="s">
        <v>260</v>
      </c>
      <c r="E328" s="147"/>
      <c r="F328" s="148"/>
      <c r="G328" s="65"/>
      <c r="H328" s="63" t="e">
        <f t="shared" si="6"/>
        <v>#DIV/0!</v>
      </c>
    </row>
    <row r="329" spans="1:8" ht="15">
      <c r="A329" s="62"/>
      <c r="B329" s="62">
        <v>6409</v>
      </c>
      <c r="C329" s="62">
        <v>2328</v>
      </c>
      <c r="D329" s="62" t="s">
        <v>261</v>
      </c>
      <c r="E329" s="147">
        <v>0</v>
      </c>
      <c r="F329" s="148">
        <v>0</v>
      </c>
      <c r="G329" s="65">
        <v>18.9</v>
      </c>
      <c r="H329" s="63" t="e">
        <f t="shared" si="6"/>
        <v>#DIV/0!</v>
      </c>
    </row>
    <row r="330" spans="1:8" ht="15.75" customHeight="1" thickBot="1">
      <c r="A330" s="119"/>
      <c r="B330" s="119"/>
      <c r="C330" s="119"/>
      <c r="D330" s="119"/>
      <c r="E330" s="149"/>
      <c r="F330" s="150"/>
      <c r="G330" s="151"/>
      <c r="H330" s="149"/>
    </row>
    <row r="331" spans="1:8" s="82" customFormat="1" ht="21.75" customHeight="1" thickBot="1" thickTop="1">
      <c r="A331" s="124"/>
      <c r="B331" s="124"/>
      <c r="C331" s="124"/>
      <c r="D331" s="125" t="s">
        <v>262</v>
      </c>
      <c r="E331" s="126">
        <f>SUM(E303:E330)</f>
        <v>320000</v>
      </c>
      <c r="F331" s="127">
        <f>SUM(F303:F330)</f>
        <v>320076.6</v>
      </c>
      <c r="G331" s="128">
        <f>SUM(G303:G330)</f>
        <v>52747.00000000001</v>
      </c>
      <c r="H331" s="79">
        <f>(G331/F331)*100</f>
        <v>16.47949272142981</v>
      </c>
    </row>
    <row r="332" spans="1:8" ht="15" customHeight="1">
      <c r="A332" s="103"/>
      <c r="B332" s="103"/>
      <c r="C332" s="103"/>
      <c r="D332" s="46"/>
      <c r="E332" s="104"/>
      <c r="F332" s="104"/>
      <c r="G332" s="104"/>
      <c r="H332" s="104"/>
    </row>
    <row r="333" spans="1:8" ht="15">
      <c r="A333" s="82"/>
      <c r="B333" s="103"/>
      <c r="C333" s="103"/>
      <c r="D333" s="103"/>
      <c r="E333" s="152"/>
      <c r="F333" s="152"/>
      <c r="G333" s="152"/>
      <c r="H333" s="152"/>
    </row>
    <row r="334" spans="1:8" ht="15" hidden="1">
      <c r="A334" s="82"/>
      <c r="B334" s="103"/>
      <c r="C334" s="103"/>
      <c r="D334" s="103"/>
      <c r="E334" s="152"/>
      <c r="F334" s="152"/>
      <c r="G334" s="152"/>
      <c r="H334" s="152"/>
    </row>
    <row r="335" spans="1:8" ht="15" customHeight="1" thickBot="1">
      <c r="A335" s="82"/>
      <c r="B335" s="103"/>
      <c r="C335" s="103"/>
      <c r="D335" s="103"/>
      <c r="E335" s="152"/>
      <c r="F335" s="152"/>
      <c r="G335" s="152"/>
      <c r="H335" s="152"/>
    </row>
    <row r="336" spans="1:8" ht="15.75">
      <c r="A336" s="50" t="s">
        <v>25</v>
      </c>
      <c r="B336" s="50" t="s">
        <v>26</v>
      </c>
      <c r="C336" s="50" t="s">
        <v>27</v>
      </c>
      <c r="D336" s="51" t="s">
        <v>28</v>
      </c>
      <c r="E336" s="52" t="s">
        <v>29</v>
      </c>
      <c r="F336" s="52" t="s">
        <v>29</v>
      </c>
      <c r="G336" s="52" t="s">
        <v>7</v>
      </c>
      <c r="H336" s="52" t="s">
        <v>30</v>
      </c>
    </row>
    <row r="337" spans="1:8" ht="15.75" customHeight="1" thickBot="1">
      <c r="A337" s="53"/>
      <c r="B337" s="53"/>
      <c r="C337" s="53"/>
      <c r="D337" s="54"/>
      <c r="E337" s="55" t="s">
        <v>31</v>
      </c>
      <c r="F337" s="55" t="s">
        <v>32</v>
      </c>
      <c r="G337" s="56" t="s">
        <v>33</v>
      </c>
      <c r="H337" s="55" t="s">
        <v>34</v>
      </c>
    </row>
    <row r="338" spans="1:8" ht="16.5" customHeight="1" thickTop="1">
      <c r="A338" s="57">
        <v>120</v>
      </c>
      <c r="B338" s="57"/>
      <c r="C338" s="57"/>
      <c r="D338" s="109" t="s">
        <v>263</v>
      </c>
      <c r="E338" s="59"/>
      <c r="F338" s="60"/>
      <c r="G338" s="61"/>
      <c r="H338" s="59"/>
    </row>
    <row r="339" spans="1:8" ht="15.75">
      <c r="A339" s="109"/>
      <c r="B339" s="109"/>
      <c r="C339" s="109"/>
      <c r="D339" s="109"/>
      <c r="E339" s="63"/>
      <c r="F339" s="64"/>
      <c r="G339" s="65"/>
      <c r="H339" s="63"/>
    </row>
    <row r="340" spans="1:8" ht="15" hidden="1">
      <c r="A340" s="62"/>
      <c r="B340" s="62"/>
      <c r="C340" s="62">
        <v>1361</v>
      </c>
      <c r="D340" s="62" t="s">
        <v>37</v>
      </c>
      <c r="E340" s="153"/>
      <c r="F340" s="154"/>
      <c r="G340" s="155"/>
      <c r="H340" s="63" t="e">
        <f>(#REF!/F340)*100</f>
        <v>#REF!</v>
      </c>
    </row>
    <row r="341" spans="1:8" ht="15">
      <c r="A341" s="62"/>
      <c r="B341" s="62">
        <v>3612</v>
      </c>
      <c r="C341" s="62">
        <v>2111</v>
      </c>
      <c r="D341" s="62" t="s">
        <v>264</v>
      </c>
      <c r="E341" s="153">
        <v>3800</v>
      </c>
      <c r="F341" s="154">
        <v>3800</v>
      </c>
      <c r="G341" s="155">
        <v>697.8</v>
      </c>
      <c r="H341" s="63">
        <f aca="true" t="shared" si="7" ref="H341:H379">(G341/F341)*100</f>
        <v>18.36315789473684</v>
      </c>
    </row>
    <row r="342" spans="1:8" ht="15">
      <c r="A342" s="62"/>
      <c r="B342" s="62">
        <v>3612</v>
      </c>
      <c r="C342" s="62">
        <v>2132</v>
      </c>
      <c r="D342" s="62" t="s">
        <v>265</v>
      </c>
      <c r="E342" s="153">
        <v>6700</v>
      </c>
      <c r="F342" s="154">
        <v>6700</v>
      </c>
      <c r="G342" s="155">
        <v>1417.7</v>
      </c>
      <c r="H342" s="63">
        <f t="shared" si="7"/>
        <v>21.159701492537312</v>
      </c>
    </row>
    <row r="343" spans="1:8" ht="15" hidden="1">
      <c r="A343" s="62"/>
      <c r="B343" s="62">
        <v>3612</v>
      </c>
      <c r="C343" s="62">
        <v>2322</v>
      </c>
      <c r="D343" s="62" t="s">
        <v>225</v>
      </c>
      <c r="E343" s="153"/>
      <c r="F343" s="154"/>
      <c r="G343" s="155"/>
      <c r="H343" s="63" t="e">
        <f t="shared" si="7"/>
        <v>#DIV/0!</v>
      </c>
    </row>
    <row r="344" spans="1:8" ht="15">
      <c r="A344" s="62"/>
      <c r="B344" s="62">
        <v>3612</v>
      </c>
      <c r="C344" s="62">
        <v>2324</v>
      </c>
      <c r="D344" s="62" t="s">
        <v>266</v>
      </c>
      <c r="E344" s="63">
        <v>0</v>
      </c>
      <c r="F344" s="64">
        <v>0</v>
      </c>
      <c r="G344" s="65">
        <v>76.1</v>
      </c>
      <c r="H344" s="63" t="e">
        <f t="shared" si="7"/>
        <v>#DIV/0!</v>
      </c>
    </row>
    <row r="345" spans="1:8" ht="15" hidden="1">
      <c r="A345" s="62"/>
      <c r="B345" s="62">
        <v>3612</v>
      </c>
      <c r="C345" s="62">
        <v>2329</v>
      </c>
      <c r="D345" s="62" t="s">
        <v>267</v>
      </c>
      <c r="E345" s="63"/>
      <c r="F345" s="64"/>
      <c r="G345" s="65"/>
      <c r="H345" s="63" t="e">
        <f t="shared" si="7"/>
        <v>#DIV/0!</v>
      </c>
    </row>
    <row r="346" spans="1:8" ht="15">
      <c r="A346" s="62"/>
      <c r="B346" s="62">
        <v>3612</v>
      </c>
      <c r="C346" s="62">
        <v>3112</v>
      </c>
      <c r="D346" s="62" t="s">
        <v>268</v>
      </c>
      <c r="E346" s="63">
        <v>6350</v>
      </c>
      <c r="F346" s="64">
        <v>6350</v>
      </c>
      <c r="G346" s="65">
        <v>2360</v>
      </c>
      <c r="H346" s="63">
        <f t="shared" si="7"/>
        <v>37.16535433070866</v>
      </c>
    </row>
    <row r="347" spans="1:8" ht="15">
      <c r="A347" s="62"/>
      <c r="B347" s="62">
        <v>3613</v>
      </c>
      <c r="C347" s="62">
        <v>2111</v>
      </c>
      <c r="D347" s="62" t="s">
        <v>269</v>
      </c>
      <c r="E347" s="153">
        <v>1900</v>
      </c>
      <c r="F347" s="154">
        <v>1900</v>
      </c>
      <c r="G347" s="155">
        <v>313</v>
      </c>
      <c r="H347" s="63">
        <f t="shared" si="7"/>
        <v>16.473684210526315</v>
      </c>
    </row>
    <row r="348" spans="1:8" ht="15">
      <c r="A348" s="62"/>
      <c r="B348" s="62">
        <v>3613</v>
      </c>
      <c r="C348" s="62">
        <v>2132</v>
      </c>
      <c r="D348" s="62" t="s">
        <v>270</v>
      </c>
      <c r="E348" s="153">
        <v>4300</v>
      </c>
      <c r="F348" s="154">
        <v>4300</v>
      </c>
      <c r="G348" s="155">
        <v>1021.8</v>
      </c>
      <c r="H348" s="63">
        <f t="shared" si="7"/>
        <v>23.76279069767442</v>
      </c>
    </row>
    <row r="349" spans="1:8" ht="15" hidden="1">
      <c r="A349" s="67"/>
      <c r="B349" s="62">
        <v>3613</v>
      </c>
      <c r="C349" s="62">
        <v>2133</v>
      </c>
      <c r="D349" s="62" t="s">
        <v>271</v>
      </c>
      <c r="E349" s="63"/>
      <c r="F349" s="64"/>
      <c r="G349" s="65"/>
      <c r="H349" s="63" t="e">
        <f t="shared" si="7"/>
        <v>#DIV/0!</v>
      </c>
    </row>
    <row r="350" spans="1:8" ht="15" hidden="1">
      <c r="A350" s="67"/>
      <c r="B350" s="62">
        <v>3613</v>
      </c>
      <c r="C350" s="62">
        <v>2310</v>
      </c>
      <c r="D350" s="62" t="s">
        <v>272</v>
      </c>
      <c r="E350" s="63"/>
      <c r="F350" s="64"/>
      <c r="G350" s="65"/>
      <c r="H350" s="63" t="e">
        <f t="shared" si="7"/>
        <v>#DIV/0!</v>
      </c>
    </row>
    <row r="351" spans="1:8" ht="15" hidden="1">
      <c r="A351" s="67"/>
      <c r="B351" s="62">
        <v>3613</v>
      </c>
      <c r="C351" s="62">
        <v>2322</v>
      </c>
      <c r="D351" s="62" t="s">
        <v>273</v>
      </c>
      <c r="E351" s="63"/>
      <c r="F351" s="64"/>
      <c r="G351" s="65"/>
      <c r="H351" s="63" t="e">
        <f t="shared" si="7"/>
        <v>#DIV/0!</v>
      </c>
    </row>
    <row r="352" spans="1:8" ht="15">
      <c r="A352" s="67"/>
      <c r="B352" s="62">
        <v>3613</v>
      </c>
      <c r="C352" s="62">
        <v>2324</v>
      </c>
      <c r="D352" s="62" t="s">
        <v>274</v>
      </c>
      <c r="E352" s="63">
        <v>0</v>
      </c>
      <c r="F352" s="64">
        <v>0</v>
      </c>
      <c r="G352" s="65">
        <v>90.7</v>
      </c>
      <c r="H352" s="63" t="e">
        <f t="shared" si="7"/>
        <v>#DIV/0!</v>
      </c>
    </row>
    <row r="353" spans="1:8" ht="15">
      <c r="A353" s="67"/>
      <c r="B353" s="62">
        <v>3613</v>
      </c>
      <c r="C353" s="62">
        <v>3112</v>
      </c>
      <c r="D353" s="62" t="s">
        <v>275</v>
      </c>
      <c r="E353" s="63">
        <v>1027</v>
      </c>
      <c r="F353" s="64">
        <v>1027</v>
      </c>
      <c r="G353" s="65">
        <v>0</v>
      </c>
      <c r="H353" s="63">
        <f t="shared" si="7"/>
        <v>0</v>
      </c>
    </row>
    <row r="354" spans="1:8" ht="15" hidden="1">
      <c r="A354" s="67"/>
      <c r="B354" s="62">
        <v>3631</v>
      </c>
      <c r="C354" s="62">
        <v>2133</v>
      </c>
      <c r="D354" s="62" t="s">
        <v>276</v>
      </c>
      <c r="E354" s="63"/>
      <c r="F354" s="64"/>
      <c r="G354" s="65"/>
      <c r="H354" s="63" t="e">
        <f t="shared" si="7"/>
        <v>#DIV/0!</v>
      </c>
    </row>
    <row r="355" spans="1:8" ht="15">
      <c r="A355" s="67"/>
      <c r="B355" s="62">
        <v>3632</v>
      </c>
      <c r="C355" s="62">
        <v>2111</v>
      </c>
      <c r="D355" s="62" t="s">
        <v>277</v>
      </c>
      <c r="E355" s="63">
        <v>260</v>
      </c>
      <c r="F355" s="64">
        <v>260</v>
      </c>
      <c r="G355" s="65">
        <v>109.6</v>
      </c>
      <c r="H355" s="63">
        <f t="shared" si="7"/>
        <v>42.15384615384615</v>
      </c>
    </row>
    <row r="356" spans="1:8" ht="15">
      <c r="A356" s="67"/>
      <c r="B356" s="62">
        <v>3632</v>
      </c>
      <c r="C356" s="62">
        <v>2132</v>
      </c>
      <c r="D356" s="62" t="s">
        <v>278</v>
      </c>
      <c r="E356" s="63">
        <v>20</v>
      </c>
      <c r="F356" s="64">
        <v>20</v>
      </c>
      <c r="G356" s="65">
        <v>0</v>
      </c>
      <c r="H356" s="63">
        <f t="shared" si="7"/>
        <v>0</v>
      </c>
    </row>
    <row r="357" spans="1:8" ht="15">
      <c r="A357" s="67"/>
      <c r="B357" s="62">
        <v>3632</v>
      </c>
      <c r="C357" s="62">
        <v>2133</v>
      </c>
      <c r="D357" s="62" t="s">
        <v>279</v>
      </c>
      <c r="E357" s="63">
        <v>5</v>
      </c>
      <c r="F357" s="64">
        <v>5</v>
      </c>
      <c r="G357" s="65">
        <v>0</v>
      </c>
      <c r="H357" s="63">
        <f t="shared" si="7"/>
        <v>0</v>
      </c>
    </row>
    <row r="358" spans="1:8" ht="15">
      <c r="A358" s="67"/>
      <c r="B358" s="62">
        <v>3632</v>
      </c>
      <c r="C358" s="62">
        <v>2324</v>
      </c>
      <c r="D358" s="62" t="s">
        <v>280</v>
      </c>
      <c r="E358" s="63">
        <v>0</v>
      </c>
      <c r="F358" s="64">
        <v>0</v>
      </c>
      <c r="G358" s="65">
        <v>10.5</v>
      </c>
      <c r="H358" s="63" t="e">
        <f t="shared" si="7"/>
        <v>#DIV/0!</v>
      </c>
    </row>
    <row r="359" spans="1:8" ht="15">
      <c r="A359" s="67"/>
      <c r="B359" s="62">
        <v>3632</v>
      </c>
      <c r="C359" s="62">
        <v>2329</v>
      </c>
      <c r="D359" s="62" t="s">
        <v>281</v>
      </c>
      <c r="E359" s="63">
        <v>85</v>
      </c>
      <c r="F359" s="64">
        <v>85</v>
      </c>
      <c r="G359" s="65">
        <v>23.6</v>
      </c>
      <c r="H359" s="63">
        <f t="shared" si="7"/>
        <v>27.764705882352942</v>
      </c>
    </row>
    <row r="360" spans="1:8" ht="15">
      <c r="A360" s="67"/>
      <c r="B360" s="62">
        <v>3634</v>
      </c>
      <c r="C360" s="62">
        <v>2132</v>
      </c>
      <c r="D360" s="62" t="s">
        <v>282</v>
      </c>
      <c r="E360" s="63">
        <v>4100</v>
      </c>
      <c r="F360" s="64">
        <v>4100</v>
      </c>
      <c r="G360" s="65">
        <v>4080</v>
      </c>
      <c r="H360" s="63">
        <f t="shared" si="7"/>
        <v>99.51219512195122</v>
      </c>
    </row>
    <row r="361" spans="1:8" ht="15" hidden="1">
      <c r="A361" s="67"/>
      <c r="B361" s="62">
        <v>3636</v>
      </c>
      <c r="C361" s="62">
        <v>2131</v>
      </c>
      <c r="D361" s="62" t="s">
        <v>283</v>
      </c>
      <c r="E361" s="63"/>
      <c r="F361" s="64"/>
      <c r="G361" s="65"/>
      <c r="H361" s="63" t="e">
        <f t="shared" si="7"/>
        <v>#DIV/0!</v>
      </c>
    </row>
    <row r="362" spans="1:8" ht="15">
      <c r="A362" s="67"/>
      <c r="B362" s="62">
        <v>3639</v>
      </c>
      <c r="C362" s="62">
        <v>2119</v>
      </c>
      <c r="D362" s="62" t="s">
        <v>284</v>
      </c>
      <c r="E362" s="63">
        <v>150</v>
      </c>
      <c r="F362" s="64">
        <v>150</v>
      </c>
      <c r="G362" s="65">
        <v>0</v>
      </c>
      <c r="H362" s="63">
        <f t="shared" si="7"/>
        <v>0</v>
      </c>
    </row>
    <row r="363" spans="1:8" ht="15">
      <c r="A363" s="62"/>
      <c r="B363" s="62">
        <v>3639</v>
      </c>
      <c r="C363" s="62">
        <v>2131</v>
      </c>
      <c r="D363" s="62" t="s">
        <v>285</v>
      </c>
      <c r="E363" s="63">
        <v>1900</v>
      </c>
      <c r="F363" s="64">
        <v>1900</v>
      </c>
      <c r="G363" s="65">
        <v>506.2</v>
      </c>
      <c r="H363" s="63">
        <f t="shared" si="7"/>
        <v>26.642105263157895</v>
      </c>
    </row>
    <row r="364" spans="1:8" ht="15">
      <c r="A364" s="62"/>
      <c r="B364" s="62">
        <v>3639</v>
      </c>
      <c r="C364" s="62">
        <v>2132</v>
      </c>
      <c r="D364" s="62" t="s">
        <v>286</v>
      </c>
      <c r="E364" s="63">
        <v>18</v>
      </c>
      <c r="F364" s="64">
        <v>18</v>
      </c>
      <c r="G364" s="65">
        <v>0</v>
      </c>
      <c r="H364" s="63">
        <f t="shared" si="7"/>
        <v>0</v>
      </c>
    </row>
    <row r="365" spans="1:8" ht="15" customHeight="1">
      <c r="A365" s="62"/>
      <c r="B365" s="62">
        <v>3639</v>
      </c>
      <c r="C365" s="62">
        <v>2212</v>
      </c>
      <c r="D365" s="62" t="s">
        <v>287</v>
      </c>
      <c r="E365" s="63">
        <v>0</v>
      </c>
      <c r="F365" s="64">
        <v>0</v>
      </c>
      <c r="G365" s="65">
        <v>83.5</v>
      </c>
      <c r="H365" s="63" t="e">
        <f t="shared" si="7"/>
        <v>#DIV/0!</v>
      </c>
    </row>
    <row r="366" spans="1:8" ht="15">
      <c r="A366" s="62"/>
      <c r="B366" s="62">
        <v>3639</v>
      </c>
      <c r="C366" s="62">
        <v>2324</v>
      </c>
      <c r="D366" s="62" t="s">
        <v>288</v>
      </c>
      <c r="E366" s="63">
        <v>403</v>
      </c>
      <c r="F366" s="64">
        <v>403</v>
      </c>
      <c r="G366" s="65">
        <v>103.9</v>
      </c>
      <c r="H366" s="63">
        <f t="shared" si="7"/>
        <v>25.78163771712159</v>
      </c>
    </row>
    <row r="367" spans="1:8" ht="15" hidden="1">
      <c r="A367" s="62"/>
      <c r="B367" s="62">
        <v>3639</v>
      </c>
      <c r="C367" s="62">
        <v>2328</v>
      </c>
      <c r="D367" s="62" t="s">
        <v>289</v>
      </c>
      <c r="E367" s="63"/>
      <c r="F367" s="64"/>
      <c r="G367" s="65"/>
      <c r="H367" s="63" t="e">
        <f t="shared" si="7"/>
        <v>#DIV/0!</v>
      </c>
    </row>
    <row r="368" spans="1:8" ht="15" customHeight="1" hidden="1">
      <c r="A368" s="90"/>
      <c r="B368" s="90">
        <v>3639</v>
      </c>
      <c r="C368" s="90">
        <v>2329</v>
      </c>
      <c r="D368" s="90" t="s">
        <v>70</v>
      </c>
      <c r="E368" s="63"/>
      <c r="F368" s="64"/>
      <c r="G368" s="65"/>
      <c r="H368" s="63" t="e">
        <f t="shared" si="7"/>
        <v>#DIV/0!</v>
      </c>
    </row>
    <row r="369" spans="1:8" ht="15">
      <c r="A369" s="62"/>
      <c r="B369" s="62">
        <v>3639</v>
      </c>
      <c r="C369" s="62">
        <v>3111</v>
      </c>
      <c r="D369" s="62" t="s">
        <v>290</v>
      </c>
      <c r="E369" s="63">
        <v>2700</v>
      </c>
      <c r="F369" s="64">
        <v>2700</v>
      </c>
      <c r="G369" s="65">
        <v>12.5</v>
      </c>
      <c r="H369" s="63">
        <f t="shared" si="7"/>
        <v>0.4629629629629629</v>
      </c>
    </row>
    <row r="370" spans="1:8" ht="15" hidden="1">
      <c r="A370" s="62"/>
      <c r="B370" s="62">
        <v>3639</v>
      </c>
      <c r="C370" s="62">
        <v>3112</v>
      </c>
      <c r="D370" s="62" t="s">
        <v>291</v>
      </c>
      <c r="E370" s="63"/>
      <c r="F370" s="64"/>
      <c r="G370" s="65"/>
      <c r="H370" s="63" t="e">
        <f t="shared" si="7"/>
        <v>#DIV/0!</v>
      </c>
    </row>
    <row r="371" spans="1:8" ht="15" hidden="1">
      <c r="A371" s="62"/>
      <c r="B371" s="62">
        <v>3639</v>
      </c>
      <c r="C371" s="62">
        <v>3113</v>
      </c>
      <c r="D371" s="62" t="s">
        <v>292</v>
      </c>
      <c r="E371" s="63"/>
      <c r="F371" s="64"/>
      <c r="G371" s="65"/>
      <c r="H371" s="63" t="e">
        <f t="shared" si="7"/>
        <v>#DIV/0!</v>
      </c>
    </row>
    <row r="372" spans="1:8" ht="15" customHeight="1">
      <c r="A372" s="90"/>
      <c r="B372" s="90">
        <v>3639</v>
      </c>
      <c r="C372" s="90">
        <v>3119</v>
      </c>
      <c r="D372" s="90" t="s">
        <v>293</v>
      </c>
      <c r="E372" s="63">
        <v>4000</v>
      </c>
      <c r="F372" s="64">
        <v>4000</v>
      </c>
      <c r="G372" s="65">
        <v>0</v>
      </c>
      <c r="H372" s="63">
        <f t="shared" si="7"/>
        <v>0</v>
      </c>
    </row>
    <row r="373" spans="1:8" ht="15" hidden="1">
      <c r="A373" s="90"/>
      <c r="B373" s="90">
        <v>6171</v>
      </c>
      <c r="C373" s="90">
        <v>2131</v>
      </c>
      <c r="D373" s="90" t="s">
        <v>294</v>
      </c>
      <c r="E373" s="63"/>
      <c r="F373" s="64"/>
      <c r="G373" s="65"/>
      <c r="H373" s="63" t="e">
        <f t="shared" si="7"/>
        <v>#DIV/0!</v>
      </c>
    </row>
    <row r="374" spans="1:8" ht="15" hidden="1">
      <c r="A374" s="62"/>
      <c r="B374" s="62">
        <v>6171</v>
      </c>
      <c r="C374" s="62">
        <v>2324</v>
      </c>
      <c r="D374" s="62" t="s">
        <v>295</v>
      </c>
      <c r="E374" s="63"/>
      <c r="F374" s="64"/>
      <c r="G374" s="65"/>
      <c r="H374" s="63" t="e">
        <f t="shared" si="7"/>
        <v>#DIV/0!</v>
      </c>
    </row>
    <row r="375" spans="1:8" ht="15" hidden="1">
      <c r="A375" s="62"/>
      <c r="B375" s="62"/>
      <c r="C375" s="62"/>
      <c r="D375" s="62"/>
      <c r="E375" s="63"/>
      <c r="F375" s="64"/>
      <c r="G375" s="65"/>
      <c r="H375" s="63" t="e">
        <f t="shared" si="7"/>
        <v>#DIV/0!</v>
      </c>
    </row>
    <row r="376" spans="1:8" ht="15" customHeight="1" hidden="1">
      <c r="A376" s="90"/>
      <c r="B376" s="90">
        <v>6171</v>
      </c>
      <c r="C376" s="90">
        <v>2131</v>
      </c>
      <c r="D376" s="90" t="s">
        <v>296</v>
      </c>
      <c r="E376" s="63"/>
      <c r="F376" s="64"/>
      <c r="G376" s="65"/>
      <c r="H376" s="63" t="e">
        <f t="shared" si="7"/>
        <v>#DIV/0!</v>
      </c>
    </row>
    <row r="377" spans="1:8" ht="15" customHeight="1" hidden="1">
      <c r="A377" s="90"/>
      <c r="B377" s="90">
        <v>6171</v>
      </c>
      <c r="C377" s="90">
        <v>2133</v>
      </c>
      <c r="D377" s="90" t="s">
        <v>297</v>
      </c>
      <c r="E377" s="63"/>
      <c r="F377" s="64"/>
      <c r="G377" s="65"/>
      <c r="H377" s="63" t="e">
        <f t="shared" si="7"/>
        <v>#DIV/0!</v>
      </c>
    </row>
    <row r="378" spans="1:8" ht="15" customHeight="1" hidden="1">
      <c r="A378" s="62"/>
      <c r="B378" s="62">
        <v>6409</v>
      </c>
      <c r="C378" s="62">
        <v>2328</v>
      </c>
      <c r="D378" s="62" t="s">
        <v>298</v>
      </c>
      <c r="E378" s="63"/>
      <c r="F378" s="64"/>
      <c r="G378" s="65"/>
      <c r="H378" s="63" t="e">
        <f t="shared" si="7"/>
        <v>#DIV/0!</v>
      </c>
    </row>
    <row r="379" spans="1:8" ht="15" customHeight="1">
      <c r="A379" s="90"/>
      <c r="B379" s="90">
        <v>6409</v>
      </c>
      <c r="C379" s="90">
        <v>2328</v>
      </c>
      <c r="D379" s="90" t="s">
        <v>298</v>
      </c>
      <c r="E379" s="63">
        <v>0</v>
      </c>
      <c r="F379" s="64">
        <v>0</v>
      </c>
      <c r="G379" s="65">
        <v>24.2</v>
      </c>
      <c r="H379" s="63" t="e">
        <f t="shared" si="7"/>
        <v>#DIV/0!</v>
      </c>
    </row>
    <row r="380" spans="1:8" ht="15.75" customHeight="1" thickBot="1">
      <c r="A380" s="156"/>
      <c r="B380" s="156"/>
      <c r="C380" s="156"/>
      <c r="D380" s="156"/>
      <c r="E380" s="157"/>
      <c r="F380" s="158"/>
      <c r="G380" s="159"/>
      <c r="H380" s="157"/>
    </row>
    <row r="381" spans="1:8" s="82" customFormat="1" ht="22.5" customHeight="1" thickBot="1" thickTop="1">
      <c r="A381" s="124"/>
      <c r="B381" s="124"/>
      <c r="C381" s="124"/>
      <c r="D381" s="125" t="s">
        <v>299</v>
      </c>
      <c r="E381" s="126">
        <f>SUM(E339:E380)</f>
        <v>37718</v>
      </c>
      <c r="F381" s="127">
        <f>SUM(F339:F380)</f>
        <v>37718</v>
      </c>
      <c r="G381" s="128">
        <f>SUM(G339:G380)</f>
        <v>10931.100000000002</v>
      </c>
      <c r="H381" s="79">
        <f>(G381/F381)*100</f>
        <v>28.98112307121269</v>
      </c>
    </row>
    <row r="382" spans="1:8" ht="15" customHeight="1">
      <c r="A382" s="82"/>
      <c r="B382" s="103"/>
      <c r="C382" s="103"/>
      <c r="D382" s="103"/>
      <c r="E382" s="152"/>
      <c r="F382" s="152"/>
      <c r="G382" s="152"/>
      <c r="H382" s="152"/>
    </row>
    <row r="383" spans="1:8" ht="15" customHeight="1" hidden="1">
      <c r="A383" s="82"/>
      <c r="B383" s="103"/>
      <c r="C383" s="103"/>
      <c r="D383" s="103"/>
      <c r="E383" s="152"/>
      <c r="F383" s="152"/>
      <c r="G383" s="152"/>
      <c r="H383" s="152"/>
    </row>
    <row r="384" spans="1:8" ht="15" customHeight="1" hidden="1">
      <c r="A384" s="82"/>
      <c r="B384" s="103"/>
      <c r="C384" s="103"/>
      <c r="D384" s="103"/>
      <c r="E384" s="152"/>
      <c r="F384" s="152"/>
      <c r="G384" s="152"/>
      <c r="H384" s="152"/>
    </row>
    <row r="385" spans="1:8" ht="15" customHeight="1" hidden="1">
      <c r="A385" s="82"/>
      <c r="B385" s="103"/>
      <c r="C385" s="103"/>
      <c r="D385" s="103"/>
      <c r="E385" s="152"/>
      <c r="F385" s="152"/>
      <c r="G385" s="42"/>
      <c r="H385" s="42"/>
    </row>
    <row r="386" spans="1:8" ht="15" customHeight="1" hidden="1">
      <c r="A386" s="82"/>
      <c r="B386" s="103"/>
      <c r="C386" s="103"/>
      <c r="D386" s="103"/>
      <c r="E386" s="152"/>
      <c r="F386" s="152"/>
      <c r="G386" s="152"/>
      <c r="H386" s="152"/>
    </row>
    <row r="387" spans="1:8" ht="15" customHeight="1">
      <c r="A387" s="82"/>
      <c r="B387" s="103"/>
      <c r="C387" s="103"/>
      <c r="D387" s="103"/>
      <c r="E387" s="152"/>
      <c r="F387" s="152"/>
      <c r="G387" s="152"/>
      <c r="H387" s="152"/>
    </row>
    <row r="388" spans="1:8" ht="15" customHeight="1" thickBot="1">
      <c r="A388" s="82"/>
      <c r="B388" s="103"/>
      <c r="C388" s="103"/>
      <c r="D388" s="103"/>
      <c r="E388" s="152"/>
      <c r="F388" s="152"/>
      <c r="G388" s="152"/>
      <c r="H388" s="152"/>
    </row>
    <row r="389" spans="1:8" ht="15.75">
      <c r="A389" s="50" t="s">
        <v>25</v>
      </c>
      <c r="B389" s="50" t="s">
        <v>26</v>
      </c>
      <c r="C389" s="50" t="s">
        <v>27</v>
      </c>
      <c r="D389" s="51" t="s">
        <v>28</v>
      </c>
      <c r="E389" s="52" t="s">
        <v>29</v>
      </c>
      <c r="F389" s="52" t="s">
        <v>29</v>
      </c>
      <c r="G389" s="52" t="s">
        <v>7</v>
      </c>
      <c r="H389" s="52" t="s">
        <v>30</v>
      </c>
    </row>
    <row r="390" spans="1:8" ht="15.75" customHeight="1" thickBot="1">
      <c r="A390" s="53"/>
      <c r="B390" s="53"/>
      <c r="C390" s="53"/>
      <c r="D390" s="54"/>
      <c r="E390" s="55" t="s">
        <v>31</v>
      </c>
      <c r="F390" s="55" t="s">
        <v>32</v>
      </c>
      <c r="G390" s="56" t="s">
        <v>33</v>
      </c>
      <c r="H390" s="55" t="s">
        <v>34</v>
      </c>
    </row>
    <row r="391" spans="1:8" ht="16.5" thickTop="1">
      <c r="A391" s="57">
        <v>8888</v>
      </c>
      <c r="B391" s="57"/>
      <c r="C391" s="57"/>
      <c r="D391" s="58"/>
      <c r="E391" s="59"/>
      <c r="F391" s="60"/>
      <c r="G391" s="61"/>
      <c r="H391" s="59"/>
    </row>
    <row r="392" spans="1:8" ht="15">
      <c r="A392" s="62"/>
      <c r="B392" s="62">
        <v>6171</v>
      </c>
      <c r="C392" s="62">
        <v>2329</v>
      </c>
      <c r="D392" s="62" t="s">
        <v>300</v>
      </c>
      <c r="E392" s="63">
        <v>0</v>
      </c>
      <c r="F392" s="64">
        <v>0</v>
      </c>
      <c r="G392" s="65">
        <v>0</v>
      </c>
      <c r="H392" s="63" t="e">
        <f>(G392/F392)*100</f>
        <v>#DIV/0!</v>
      </c>
    </row>
    <row r="393" spans="1:8" ht="15">
      <c r="A393" s="62"/>
      <c r="B393" s="62"/>
      <c r="C393" s="62"/>
      <c r="D393" s="62" t="s">
        <v>301</v>
      </c>
      <c r="E393" s="63"/>
      <c r="F393" s="64"/>
      <c r="G393" s="65"/>
      <c r="H393" s="63"/>
    </row>
    <row r="394" spans="1:8" ht="15.75" thickBot="1">
      <c r="A394" s="119"/>
      <c r="B394" s="119"/>
      <c r="C394" s="119"/>
      <c r="D394" s="119" t="s">
        <v>302</v>
      </c>
      <c r="E394" s="120"/>
      <c r="F394" s="121"/>
      <c r="G394" s="122"/>
      <c r="H394" s="120"/>
    </row>
    <row r="395" spans="1:8" s="82" customFormat="1" ht="22.5" customHeight="1" thickBot="1" thickTop="1">
      <c r="A395" s="124"/>
      <c r="B395" s="124"/>
      <c r="C395" s="124"/>
      <c r="D395" s="125" t="s">
        <v>303</v>
      </c>
      <c r="E395" s="126">
        <f>SUM(E392:E393)</f>
        <v>0</v>
      </c>
      <c r="F395" s="127">
        <f>SUM(F392:F393)</f>
        <v>0</v>
      </c>
      <c r="G395" s="128">
        <f>SUM(G392:G393)</f>
        <v>0</v>
      </c>
      <c r="H395" s="79" t="e">
        <f>(G395/F395)*100</f>
        <v>#DIV/0!</v>
      </c>
    </row>
    <row r="396" spans="1:8" ht="15">
      <c r="A396" s="82"/>
      <c r="B396" s="103"/>
      <c r="C396" s="103"/>
      <c r="D396" s="103"/>
      <c r="E396" s="152"/>
      <c r="F396" s="152"/>
      <c r="G396" s="152"/>
      <c r="H396" s="152"/>
    </row>
    <row r="397" spans="1:8" ht="15" hidden="1">
      <c r="A397" s="82"/>
      <c r="B397" s="103"/>
      <c r="C397" s="103"/>
      <c r="D397" s="103"/>
      <c r="E397" s="152"/>
      <c r="F397" s="152"/>
      <c r="G397" s="152"/>
      <c r="H397" s="152"/>
    </row>
    <row r="398" spans="1:8" ht="15" hidden="1">
      <c r="A398" s="82"/>
      <c r="B398" s="103"/>
      <c r="C398" s="103"/>
      <c r="D398" s="103"/>
      <c r="E398" s="152"/>
      <c r="F398" s="152"/>
      <c r="G398" s="152"/>
      <c r="H398" s="152"/>
    </row>
    <row r="399" spans="1:8" ht="15" hidden="1">
      <c r="A399" s="82"/>
      <c r="B399" s="103"/>
      <c r="C399" s="103"/>
      <c r="D399" s="103"/>
      <c r="E399" s="152"/>
      <c r="F399" s="152"/>
      <c r="G399" s="152"/>
      <c r="H399" s="152"/>
    </row>
    <row r="400" spans="1:8" ht="15" hidden="1">
      <c r="A400" s="82"/>
      <c r="B400" s="103"/>
      <c r="C400" s="103"/>
      <c r="D400" s="103"/>
      <c r="E400" s="152"/>
      <c r="F400" s="152"/>
      <c r="G400" s="152"/>
      <c r="H400" s="152"/>
    </row>
    <row r="401" spans="1:8" ht="15" hidden="1">
      <c r="A401" s="82"/>
      <c r="B401" s="103"/>
      <c r="C401" s="103"/>
      <c r="D401" s="103"/>
      <c r="E401" s="152"/>
      <c r="F401" s="152"/>
      <c r="G401" s="152"/>
      <c r="H401" s="152"/>
    </row>
    <row r="402" spans="1:8" ht="15" customHeight="1">
      <c r="A402" s="82"/>
      <c r="B402" s="103"/>
      <c r="C402" s="103"/>
      <c r="D402" s="103"/>
      <c r="E402" s="152"/>
      <c r="F402" s="152"/>
      <c r="G402" s="152"/>
      <c r="H402" s="152"/>
    </row>
    <row r="403" spans="1:8" ht="15" customHeight="1" thickBot="1">
      <c r="A403" s="82"/>
      <c r="B403" s="82"/>
      <c r="C403" s="82"/>
      <c r="D403" s="82"/>
      <c r="E403" s="83"/>
      <c r="F403" s="83"/>
      <c r="G403" s="83"/>
      <c r="H403" s="83"/>
    </row>
    <row r="404" spans="1:8" ht="15.75">
      <c r="A404" s="50" t="s">
        <v>25</v>
      </c>
      <c r="B404" s="50" t="s">
        <v>26</v>
      </c>
      <c r="C404" s="50" t="s">
        <v>27</v>
      </c>
      <c r="D404" s="51" t="s">
        <v>28</v>
      </c>
      <c r="E404" s="52" t="s">
        <v>29</v>
      </c>
      <c r="F404" s="52" t="s">
        <v>29</v>
      </c>
      <c r="G404" s="52" t="s">
        <v>7</v>
      </c>
      <c r="H404" s="52" t="s">
        <v>30</v>
      </c>
    </row>
    <row r="405" spans="1:8" ht="15.75" customHeight="1" thickBot="1">
      <c r="A405" s="53"/>
      <c r="B405" s="53"/>
      <c r="C405" s="53"/>
      <c r="D405" s="54"/>
      <c r="E405" s="55" t="s">
        <v>31</v>
      </c>
      <c r="F405" s="55" t="s">
        <v>32</v>
      </c>
      <c r="G405" s="56" t="s">
        <v>33</v>
      </c>
      <c r="H405" s="55" t="s">
        <v>34</v>
      </c>
    </row>
    <row r="406" spans="1:8" s="82" customFormat="1" ht="30.75" customHeight="1" thickBot="1" thickTop="1">
      <c r="A406" s="125"/>
      <c r="B406" s="160"/>
      <c r="C406" s="161"/>
      <c r="D406" s="162" t="s">
        <v>304</v>
      </c>
      <c r="E406" s="163">
        <f>SUM(E60,E130,E173,E201,E228,E255,E274,E294,E331,E381,E395)</f>
        <v>487326</v>
      </c>
      <c r="F406" s="164">
        <f>SUM(F60,F130,F173,F201,F228,F255,F274,F294,F331,F381,F395)</f>
        <v>487092.6</v>
      </c>
      <c r="G406" s="165">
        <f>SUM(G60,G130,G173,G201,G228,G255,G274,G294,G331,G381,G395)</f>
        <v>69811.90000000001</v>
      </c>
      <c r="H406" s="163">
        <f>(G406/F406)*100</f>
        <v>14.332367192603627</v>
      </c>
    </row>
    <row r="407" spans="1:8" ht="15" customHeight="1">
      <c r="A407" s="46"/>
      <c r="B407" s="166"/>
      <c r="C407" s="167"/>
      <c r="D407" s="168"/>
      <c r="E407" s="169"/>
      <c r="F407" s="169"/>
      <c r="G407" s="169"/>
      <c r="H407" s="169"/>
    </row>
    <row r="408" spans="1:8" ht="15" customHeight="1" hidden="1">
      <c r="A408" s="46"/>
      <c r="B408" s="166"/>
      <c r="C408" s="167"/>
      <c r="D408" s="168"/>
      <c r="E408" s="169"/>
      <c r="F408" s="169"/>
      <c r="G408" s="169"/>
      <c r="H408" s="169"/>
    </row>
    <row r="409" spans="1:8" ht="12.75" customHeight="1" hidden="1">
      <c r="A409" s="46"/>
      <c r="B409" s="166"/>
      <c r="C409" s="167"/>
      <c r="D409" s="168"/>
      <c r="E409" s="169"/>
      <c r="F409" s="169"/>
      <c r="G409" s="169"/>
      <c r="H409" s="169"/>
    </row>
    <row r="410" spans="1:8" ht="12.75" customHeight="1" hidden="1">
      <c r="A410" s="46"/>
      <c r="B410" s="166"/>
      <c r="C410" s="167"/>
      <c r="D410" s="168"/>
      <c r="E410" s="169"/>
      <c r="F410" s="169"/>
      <c r="G410" s="169"/>
      <c r="H410" s="169"/>
    </row>
    <row r="411" spans="1:8" ht="12.75" customHeight="1" hidden="1">
      <c r="A411" s="46"/>
      <c r="B411" s="166"/>
      <c r="C411" s="167"/>
      <c r="D411" s="168"/>
      <c r="E411" s="169"/>
      <c r="F411" s="169"/>
      <c r="G411" s="169"/>
      <c r="H411" s="169"/>
    </row>
    <row r="412" spans="1:8" ht="12.75" customHeight="1" hidden="1">
      <c r="A412" s="46"/>
      <c r="B412" s="166"/>
      <c r="C412" s="167"/>
      <c r="D412" s="168"/>
      <c r="E412" s="169"/>
      <c r="F412" s="169"/>
      <c r="G412" s="169"/>
      <c r="H412" s="169"/>
    </row>
    <row r="413" spans="1:8" ht="12.75" customHeight="1" hidden="1">
      <c r="A413" s="46"/>
      <c r="B413" s="166"/>
      <c r="C413" s="167"/>
      <c r="D413" s="168"/>
      <c r="E413" s="169"/>
      <c r="F413" s="169"/>
      <c r="G413" s="169"/>
      <c r="H413" s="169"/>
    </row>
    <row r="414" spans="1:8" ht="12.75" customHeight="1" hidden="1">
      <c r="A414" s="46"/>
      <c r="B414" s="166"/>
      <c r="C414" s="167"/>
      <c r="D414" s="168"/>
      <c r="E414" s="169"/>
      <c r="F414" s="169"/>
      <c r="G414" s="169"/>
      <c r="H414" s="169"/>
    </row>
    <row r="415" spans="1:8" ht="15" customHeight="1">
      <c r="A415" s="46"/>
      <c r="B415" s="166"/>
      <c r="C415" s="167"/>
      <c r="D415" s="168"/>
      <c r="E415" s="169"/>
      <c r="F415" s="169"/>
      <c r="G415" s="169"/>
      <c r="H415" s="169"/>
    </row>
    <row r="416" spans="1:8" ht="15" customHeight="1" thickBot="1">
      <c r="A416" s="46"/>
      <c r="B416" s="166"/>
      <c r="C416" s="167"/>
      <c r="D416" s="168"/>
      <c r="E416" s="170"/>
      <c r="F416" s="170"/>
      <c r="G416" s="170"/>
      <c r="H416" s="170"/>
    </row>
    <row r="417" spans="1:8" ht="15.75">
      <c r="A417" s="50" t="s">
        <v>25</v>
      </c>
      <c r="B417" s="50" t="s">
        <v>26</v>
      </c>
      <c r="C417" s="50" t="s">
        <v>27</v>
      </c>
      <c r="D417" s="51" t="s">
        <v>28</v>
      </c>
      <c r="E417" s="52" t="s">
        <v>29</v>
      </c>
      <c r="F417" s="52" t="s">
        <v>29</v>
      </c>
      <c r="G417" s="52" t="s">
        <v>7</v>
      </c>
      <c r="H417" s="52" t="s">
        <v>30</v>
      </c>
    </row>
    <row r="418" spans="1:8" ht="15.75" customHeight="1" thickBot="1">
      <c r="A418" s="53"/>
      <c r="B418" s="53"/>
      <c r="C418" s="53"/>
      <c r="D418" s="54"/>
      <c r="E418" s="55" t="s">
        <v>31</v>
      </c>
      <c r="F418" s="55" t="s">
        <v>32</v>
      </c>
      <c r="G418" s="56" t="s">
        <v>33</v>
      </c>
      <c r="H418" s="55" t="s">
        <v>34</v>
      </c>
    </row>
    <row r="419" spans="1:8" ht="16.5" customHeight="1" thickTop="1">
      <c r="A419" s="141">
        <v>110</v>
      </c>
      <c r="B419" s="141"/>
      <c r="C419" s="141"/>
      <c r="D419" s="171" t="s">
        <v>305</v>
      </c>
      <c r="E419" s="172"/>
      <c r="F419" s="173"/>
      <c r="G419" s="174"/>
      <c r="H419" s="172"/>
    </row>
    <row r="420" spans="1:8" ht="14.25" customHeight="1">
      <c r="A420" s="175"/>
      <c r="B420" s="175"/>
      <c r="C420" s="175"/>
      <c r="D420" s="46"/>
      <c r="E420" s="172"/>
      <c r="F420" s="173"/>
      <c r="G420" s="174"/>
      <c r="H420" s="172"/>
    </row>
    <row r="421" spans="1:8" ht="15" customHeight="1">
      <c r="A421" s="62"/>
      <c r="B421" s="62"/>
      <c r="C421" s="62">
        <v>8115</v>
      </c>
      <c r="D421" s="93" t="s">
        <v>306</v>
      </c>
      <c r="E421" s="176">
        <v>18695</v>
      </c>
      <c r="F421" s="177">
        <v>50928.9</v>
      </c>
      <c r="G421" s="178">
        <v>-8683.1</v>
      </c>
      <c r="H421" s="63">
        <f>(G421/F421)*100</f>
        <v>-17.049455220906008</v>
      </c>
    </row>
    <row r="422" spans="1:8" ht="15" hidden="1">
      <c r="A422" s="62"/>
      <c r="B422" s="62"/>
      <c r="C422" s="62">
        <v>8123</v>
      </c>
      <c r="D422" s="179" t="s">
        <v>307</v>
      </c>
      <c r="E422" s="68"/>
      <c r="F422" s="69"/>
      <c r="G422" s="70"/>
      <c r="H422" s="63" t="e">
        <f>(G422/F422)*100</f>
        <v>#DIV/0!</v>
      </c>
    </row>
    <row r="423" spans="1:8" ht="15">
      <c r="A423" s="62"/>
      <c r="B423" s="62"/>
      <c r="C423" s="62">
        <v>8123</v>
      </c>
      <c r="D423" s="179" t="s">
        <v>308</v>
      </c>
      <c r="E423" s="68">
        <v>40000</v>
      </c>
      <c r="F423" s="69">
        <v>40000</v>
      </c>
      <c r="G423" s="70">
        <v>0</v>
      </c>
      <c r="H423" s="63">
        <f>(G423/F423)*100</f>
        <v>0</v>
      </c>
    </row>
    <row r="424" spans="1:8" ht="14.25" customHeight="1">
      <c r="A424" s="62"/>
      <c r="B424" s="62"/>
      <c r="C424" s="62">
        <v>8124</v>
      </c>
      <c r="D424" s="93" t="s">
        <v>309</v>
      </c>
      <c r="E424" s="63">
        <v>-14493</v>
      </c>
      <c r="F424" s="64">
        <v>-14493</v>
      </c>
      <c r="G424" s="70">
        <v>-1815</v>
      </c>
      <c r="H424" s="63">
        <f>(G424/F424)*100</f>
        <v>12.52328710411923</v>
      </c>
    </row>
    <row r="425" spans="1:8" ht="15" customHeight="1" hidden="1">
      <c r="A425" s="73"/>
      <c r="B425" s="73"/>
      <c r="C425" s="73">
        <v>8902</v>
      </c>
      <c r="D425" s="180" t="s">
        <v>310</v>
      </c>
      <c r="E425" s="74"/>
      <c r="F425" s="75"/>
      <c r="G425" s="76"/>
      <c r="H425" s="68" t="e">
        <f>(#REF!/F425)*100</f>
        <v>#REF!</v>
      </c>
    </row>
    <row r="426" spans="1:8" ht="14.25" customHeight="1" hidden="1">
      <c r="A426" s="62"/>
      <c r="B426" s="62"/>
      <c r="C426" s="62">
        <v>8905</v>
      </c>
      <c r="D426" s="93" t="s">
        <v>311</v>
      </c>
      <c r="E426" s="63"/>
      <c r="F426" s="64"/>
      <c r="G426" s="65"/>
      <c r="H426" s="63" t="e">
        <f>(#REF!/F426)*100</f>
        <v>#REF!</v>
      </c>
    </row>
    <row r="427" spans="1:8" ht="15" customHeight="1" thickBot="1">
      <c r="A427" s="119"/>
      <c r="B427" s="119"/>
      <c r="C427" s="119"/>
      <c r="D427" s="118"/>
      <c r="E427" s="120"/>
      <c r="F427" s="121"/>
      <c r="G427" s="122"/>
      <c r="H427" s="120"/>
    </row>
    <row r="428" spans="1:8" s="82" customFormat="1" ht="22.5" customHeight="1" thickBot="1" thickTop="1">
      <c r="A428" s="124"/>
      <c r="B428" s="124"/>
      <c r="C428" s="124"/>
      <c r="D428" s="181" t="s">
        <v>312</v>
      </c>
      <c r="E428" s="126">
        <f>SUM(E421:E426)</f>
        <v>44202</v>
      </c>
      <c r="F428" s="127">
        <f>SUM(F421:F426)</f>
        <v>76435.9</v>
      </c>
      <c r="G428" s="128">
        <f>SUM(G421:G426)</f>
        <v>-10498.1</v>
      </c>
      <c r="H428" s="126">
        <f>(G428/F428)*100</f>
        <v>-13.734514802599303</v>
      </c>
    </row>
    <row r="429" spans="1:8" s="82" customFormat="1" ht="22.5" customHeight="1">
      <c r="A429" s="103"/>
      <c r="B429" s="103"/>
      <c r="C429" s="103"/>
      <c r="D429" s="46"/>
      <c r="E429" s="104"/>
      <c r="F429" s="182"/>
      <c r="G429" s="104"/>
      <c r="H429" s="104"/>
    </row>
    <row r="430" spans="1:8" ht="15" customHeight="1">
      <c r="A430" s="82" t="s">
        <v>313</v>
      </c>
      <c r="B430" s="82"/>
      <c r="C430" s="82"/>
      <c r="D430" s="46"/>
      <c r="E430" s="104"/>
      <c r="F430" s="182"/>
      <c r="G430" s="104"/>
      <c r="H430" s="104"/>
    </row>
    <row r="431" spans="1:8" ht="15">
      <c r="A431" s="103"/>
      <c r="B431" s="82"/>
      <c r="C431" s="103"/>
      <c r="D431" s="82"/>
      <c r="E431" s="83"/>
      <c r="F431" s="183"/>
      <c r="G431" s="83"/>
      <c r="H431" s="83"/>
    </row>
    <row r="432" spans="1:8" ht="15">
      <c r="A432" s="103"/>
      <c r="B432" s="103"/>
      <c r="C432" s="103"/>
      <c r="D432" s="82"/>
      <c r="E432" s="83"/>
      <c r="F432" s="83"/>
      <c r="G432" s="83"/>
      <c r="H432" s="83"/>
    </row>
    <row r="433" spans="1:8" ht="15" hidden="1">
      <c r="A433" s="184"/>
      <c r="B433" s="184"/>
      <c r="C433" s="184"/>
      <c r="D433" s="185" t="s">
        <v>314</v>
      </c>
      <c r="E433" s="186" t="e">
        <f>SUM(E14,#REF!,#REF!,E264,E288,E320,#REF!)</f>
        <v>#REF!</v>
      </c>
      <c r="F433" s="186"/>
      <c r="G433" s="186"/>
      <c r="H433" s="186"/>
    </row>
    <row r="434" spans="1:8" ht="15">
      <c r="A434" s="184"/>
      <c r="B434" s="184"/>
      <c r="C434" s="184"/>
      <c r="D434" s="187" t="s">
        <v>315</v>
      </c>
      <c r="E434" s="188">
        <f>E406+E428</f>
        <v>531528</v>
      </c>
      <c r="F434" s="188">
        <f>F406+F428</f>
        <v>563528.5</v>
      </c>
      <c r="G434" s="188">
        <f>G406+G428</f>
        <v>59313.80000000001</v>
      </c>
      <c r="H434" s="63">
        <f>(G434/F434)*100</f>
        <v>10.525430390832053</v>
      </c>
    </row>
    <row r="435" spans="1:8" ht="15" hidden="1">
      <c r="A435" s="184"/>
      <c r="B435" s="184"/>
      <c r="C435" s="184"/>
      <c r="D435" s="187" t="s">
        <v>316</v>
      </c>
      <c r="E435" s="188"/>
      <c r="F435" s="188"/>
      <c r="G435" s="188"/>
      <c r="H435" s="188"/>
    </row>
    <row r="436" spans="1:8" ht="15" hidden="1">
      <c r="A436" s="184"/>
      <c r="B436" s="184"/>
      <c r="C436" s="184"/>
      <c r="D436" s="184" t="s">
        <v>317</v>
      </c>
      <c r="E436" s="189">
        <f>SUM(E291,E346,E353,E369,E372)</f>
        <v>14077</v>
      </c>
      <c r="F436" s="189"/>
      <c r="G436" s="189"/>
      <c r="H436" s="189"/>
    </row>
    <row r="437" spans="1:8" ht="15" hidden="1">
      <c r="A437" s="185"/>
      <c r="B437" s="185"/>
      <c r="C437" s="185"/>
      <c r="D437" s="185" t="s">
        <v>318</v>
      </c>
      <c r="E437" s="186"/>
      <c r="F437" s="186"/>
      <c r="G437" s="186"/>
      <c r="H437" s="186"/>
    </row>
    <row r="438" spans="1:8" ht="15" hidden="1">
      <c r="A438" s="185"/>
      <c r="B438" s="185"/>
      <c r="C438" s="185"/>
      <c r="D438" s="185" t="s">
        <v>317</v>
      </c>
      <c r="E438" s="186"/>
      <c r="F438" s="186"/>
      <c r="G438" s="186"/>
      <c r="H438" s="186"/>
    </row>
    <row r="439" spans="1:8" ht="15" hidden="1">
      <c r="A439" s="185"/>
      <c r="B439" s="185"/>
      <c r="C439" s="185"/>
      <c r="D439" s="185"/>
      <c r="E439" s="186"/>
      <c r="F439" s="186"/>
      <c r="G439" s="186"/>
      <c r="H439" s="186"/>
    </row>
    <row r="440" spans="1:8" ht="15" hidden="1">
      <c r="A440" s="185"/>
      <c r="B440" s="185"/>
      <c r="C440" s="185"/>
      <c r="D440" s="185" t="s">
        <v>319</v>
      </c>
      <c r="E440" s="186"/>
      <c r="F440" s="186"/>
      <c r="G440" s="186"/>
      <c r="H440" s="186"/>
    </row>
    <row r="441" spans="1:8" ht="15" hidden="1">
      <c r="A441" s="185"/>
      <c r="B441" s="185"/>
      <c r="C441" s="185"/>
      <c r="D441" s="185" t="s">
        <v>320</v>
      </c>
      <c r="E441" s="186"/>
      <c r="F441" s="186"/>
      <c r="G441" s="186"/>
      <c r="H441" s="186"/>
    </row>
    <row r="442" spans="1:8" ht="15" hidden="1">
      <c r="A442" s="185"/>
      <c r="B442" s="185"/>
      <c r="C442" s="185"/>
      <c r="D442" s="185" t="s">
        <v>321</v>
      </c>
      <c r="E442" s="186" t="e">
        <f>SUM(E9,E10,#REF!,#REF!,#REF!,E182,E212,E213,E214,E215,E216,#REF!,E239,E241,E289,E303,E304,E305,E306,E307,E308,#REF!,#REF!,E314,E316,E317,E318)</f>
        <v>#REF!</v>
      </c>
      <c r="F442" s="186"/>
      <c r="G442" s="186"/>
      <c r="H442" s="186"/>
    </row>
    <row r="443" spans="1:8" ht="15.75" hidden="1">
      <c r="A443" s="185"/>
      <c r="B443" s="185"/>
      <c r="C443" s="185"/>
      <c r="D443" s="190" t="s">
        <v>322</v>
      </c>
      <c r="E443" s="191">
        <v>0</v>
      </c>
      <c r="F443" s="191"/>
      <c r="G443" s="191"/>
      <c r="H443" s="191"/>
    </row>
    <row r="444" spans="1:8" ht="15" hidden="1">
      <c r="A444" s="185"/>
      <c r="B444" s="185"/>
      <c r="C444" s="185"/>
      <c r="D444" s="185"/>
      <c r="E444" s="186"/>
      <c r="F444" s="186"/>
      <c r="G444" s="186"/>
      <c r="H444" s="186"/>
    </row>
    <row r="445" spans="1:8" ht="15" hidden="1">
      <c r="A445" s="185"/>
      <c r="B445" s="185"/>
      <c r="C445" s="185"/>
      <c r="D445" s="185"/>
      <c r="E445" s="186"/>
      <c r="F445" s="186"/>
      <c r="G445" s="186"/>
      <c r="H445" s="186"/>
    </row>
    <row r="446" spans="1:8" ht="15">
      <c r="A446" s="185"/>
      <c r="B446" s="185"/>
      <c r="C446" s="185"/>
      <c r="D446" s="185"/>
      <c r="E446" s="186"/>
      <c r="F446" s="186"/>
      <c r="G446" s="186"/>
      <c r="H446" s="186"/>
    </row>
    <row r="447" spans="1:8" ht="15">
      <c r="A447" s="185"/>
      <c r="B447" s="185"/>
      <c r="C447" s="185"/>
      <c r="D447" s="185"/>
      <c r="E447" s="186"/>
      <c r="F447" s="186"/>
      <c r="G447" s="186"/>
      <c r="H447" s="186"/>
    </row>
    <row r="448" spans="1:8" ht="15.75" hidden="1">
      <c r="A448" s="185"/>
      <c r="B448" s="185"/>
      <c r="C448" s="185"/>
      <c r="D448" s="185" t="s">
        <v>318</v>
      </c>
      <c r="E448" s="191" t="e">
        <f>SUM(E9,E10,#REF!,#REF!,#REF!,E138,E182,E212,E213,E214,E215,E216,#REF!,E239,E240,E241,E288,E303,E304,E305,E306,E307,E308,#REF!,#REF!,E314,E316,E317,E318)</f>
        <v>#REF!</v>
      </c>
      <c r="F448" s="191" t="e">
        <f>SUM(F9,F10,#REF!,#REF!,#REF!,F138,F182,F212,F213,F214,F215,F216,#REF!,F239,F240,F241,F288,F303,F304,F305,F306,F307,F308,#REF!,#REF!,F314,F316,F317,F318)</f>
        <v>#REF!</v>
      </c>
      <c r="G448" s="191" t="e">
        <f>SUM(G9,G10,#REF!,#REF!,#REF!,G138,G182,G212,G213,G214,G215,G216,#REF!,G239,G240,G241,G288,G303,G304,G305,G306,G307,G308,#REF!,#REF!,G314,G316,G317,G318)</f>
        <v>#REF!</v>
      </c>
      <c r="H448" s="191" t="e">
        <f>SUM(H9,H10,#REF!,#REF!,#REF!,H138,H182,H212,H213,H214,H215,H216,#REF!,H239,H240,H241,H288,H303,H304,H305,H306,H307,H308,#REF!,#REF!,H314,H316,H317,H318)</f>
        <v>#REF!</v>
      </c>
    </row>
    <row r="449" spans="1:8" ht="15" hidden="1">
      <c r="A449" s="185"/>
      <c r="B449" s="185"/>
      <c r="C449" s="185"/>
      <c r="D449" s="185" t="s">
        <v>323</v>
      </c>
      <c r="E449" s="186">
        <f>SUM(E303,E304,E305,E306,E308)</f>
        <v>223700</v>
      </c>
      <c r="F449" s="186">
        <f>SUM(F303,F304,F305,F306,F308)</f>
        <v>223700</v>
      </c>
      <c r="G449" s="186">
        <f>SUM(G303,G304,G305,G306,G308)</f>
        <v>44505.100000000006</v>
      </c>
      <c r="H449" s="186">
        <f>SUM(H303,H304,H305,H306,H308)</f>
        <v>87.54557478579395</v>
      </c>
    </row>
    <row r="450" spans="1:8" ht="15" hidden="1">
      <c r="A450" s="185"/>
      <c r="B450" s="185"/>
      <c r="C450" s="185"/>
      <c r="D450" s="185" t="s">
        <v>324</v>
      </c>
      <c r="E450" s="186" t="e">
        <f>SUM(E9,#REF!,#REF!,#REF!,#REF!,#REF!,E314)</f>
        <v>#REF!</v>
      </c>
      <c r="F450" s="186" t="e">
        <f>SUM(F9,#REF!,#REF!,#REF!,#REF!,#REF!,F314)</f>
        <v>#REF!</v>
      </c>
      <c r="G450" s="186" t="e">
        <f>SUM(G9,#REF!,#REF!,#REF!,#REF!,#REF!,G314)</f>
        <v>#REF!</v>
      </c>
      <c r="H450" s="186" t="e">
        <f>SUM(H9,#REF!,#REF!,#REF!,#REF!,#REF!,H314)</f>
        <v>#REF!</v>
      </c>
    </row>
    <row r="451" spans="1:8" ht="15" hidden="1">
      <c r="A451" s="185"/>
      <c r="B451" s="185"/>
      <c r="C451" s="185"/>
      <c r="D451" s="185" t="s">
        <v>325</v>
      </c>
      <c r="E451" s="186" t="e">
        <f>SUM(E10,E138,E182,E216,#REF!,E241,E288,E317)</f>
        <v>#REF!</v>
      </c>
      <c r="F451" s="186" t="e">
        <f>SUM(F10,F138,F182,F216,#REF!,F241,F288,F317)</f>
        <v>#REF!</v>
      </c>
      <c r="G451" s="186" t="e">
        <f>SUM(G10,G138,G182,G216,#REF!,G241,G288,G317)</f>
        <v>#REF!</v>
      </c>
      <c r="H451" s="186" t="e">
        <f>SUM(H10,H138,H182,H216,#REF!,H241,H288,H317)</f>
        <v>#REF!</v>
      </c>
    </row>
    <row r="452" spans="1:8" ht="15" hidden="1">
      <c r="A452" s="185"/>
      <c r="B452" s="185"/>
      <c r="C452" s="185"/>
      <c r="D452" s="185" t="s">
        <v>326</v>
      </c>
      <c r="E452" s="186"/>
      <c r="F452" s="186"/>
      <c r="G452" s="186"/>
      <c r="H452" s="186"/>
    </row>
    <row r="453" spans="1:8" ht="15" hidden="1">
      <c r="A453" s="185"/>
      <c r="B453" s="185"/>
      <c r="C453" s="185"/>
      <c r="D453" s="185" t="s">
        <v>327</v>
      </c>
      <c r="E453" s="186" t="e">
        <f>+E406-E448-E456-E457</f>
        <v>#REF!</v>
      </c>
      <c r="F453" s="186" t="e">
        <f>+F406-F448-F456-F457</f>
        <v>#REF!</v>
      </c>
      <c r="G453" s="186" t="e">
        <f>+G406-G448-G456-G457</f>
        <v>#REF!</v>
      </c>
      <c r="H453" s="186" t="e">
        <f>+H406-H448-H456-H457</f>
        <v>#REF!</v>
      </c>
    </row>
    <row r="454" spans="1:8" ht="15" hidden="1">
      <c r="A454" s="185"/>
      <c r="B454" s="185"/>
      <c r="C454" s="185"/>
      <c r="D454" s="185" t="s">
        <v>328</v>
      </c>
      <c r="E454" s="186" t="e">
        <f>SUM(E28,E40,E51,E53,#REF!,#REF!,#REF!,E157,#REF!,E161,E340,E348,E360,E363)</f>
        <v>#REF!</v>
      </c>
      <c r="F454" s="186" t="e">
        <f>SUM(F28,F40,F51,F53,#REF!,#REF!,#REF!,F157,#REF!,F161,F340,F348,F360,F363)</f>
        <v>#REF!</v>
      </c>
      <c r="G454" s="186" t="e">
        <f>SUM(G28,G40,G51,G53,#REF!,#REF!,#REF!,G157,#REF!,G161,G340,G348,G360,G363)</f>
        <v>#REF!</v>
      </c>
      <c r="H454" s="186" t="e">
        <f>SUM(H28,H40,H51,H53,#REF!,#REF!,#REF!,H157,#REF!,H161,H340,H348,H360,H363)</f>
        <v>#REF!</v>
      </c>
    </row>
    <row r="455" spans="1:8" ht="15" hidden="1">
      <c r="A455" s="185"/>
      <c r="B455" s="185"/>
      <c r="C455" s="185"/>
      <c r="D455" s="185" t="s">
        <v>329</v>
      </c>
      <c r="E455" s="186" t="e">
        <f>SUM(E125,#REF!,E198,E224,#REF!,E248,E266,E290)</f>
        <v>#REF!</v>
      </c>
      <c r="F455" s="186" t="e">
        <f>SUM(F125,#REF!,F198,F224,#REF!,F248,F266,F290)</f>
        <v>#REF!</v>
      </c>
      <c r="G455" s="186" t="e">
        <f>SUM(G125,#REF!,G198,G224,#REF!,G248,G266,G290)</f>
        <v>#REF!</v>
      </c>
      <c r="H455" s="186" t="e">
        <f>SUM(H125,#REF!,H198,H224,#REF!,H248,H266,H290)</f>
        <v>#REF!</v>
      </c>
    </row>
    <row r="456" spans="1:8" ht="15" hidden="1">
      <c r="A456" s="185"/>
      <c r="B456" s="185"/>
      <c r="C456" s="185"/>
      <c r="D456" s="185" t="s">
        <v>317</v>
      </c>
      <c r="E456" s="186" t="e">
        <f>SUM(#REF!,E291,E346,E353,E369,E372)</f>
        <v>#REF!</v>
      </c>
      <c r="F456" s="186" t="e">
        <f>SUM(#REF!,F291,F346,F353,F369,F372)</f>
        <v>#REF!</v>
      </c>
      <c r="G456" s="186" t="e">
        <f>SUM(#REF!,G291,G346,G353,G369,G372)</f>
        <v>#REF!</v>
      </c>
      <c r="H456" s="186" t="e">
        <f>SUM(#REF!,H291,H346,H353,H369,H372)</f>
        <v>#REF!</v>
      </c>
    </row>
    <row r="457" spans="1:8" ht="15" hidden="1">
      <c r="A457" s="185"/>
      <c r="B457" s="185"/>
      <c r="C457" s="185"/>
      <c r="D457" s="185" t="s">
        <v>319</v>
      </c>
      <c r="E457" s="186" t="e">
        <f>SUM(E11,E14,E18,E92,#REF!,#REF!,#REF!,#REF!,E127,#REF!,#REF!,#REF!,#REF!,#REF!,#REF!,#REF!,E145,#REF!,E146,#REF!,E148,E150,#REF!,#REF!,#REF!,E218,E264,E289,E320)</f>
        <v>#REF!</v>
      </c>
      <c r="F457" s="186" t="e">
        <f>SUM(F11,F14,F18,F92,#REF!,#REF!,#REF!,#REF!,F127,#REF!,#REF!,#REF!,#REF!,#REF!,#REF!,#REF!,F145,#REF!,F146,#REF!,F148,F150,#REF!,#REF!,#REF!,F218,F264,F289,F320)</f>
        <v>#REF!</v>
      </c>
      <c r="G457" s="186" t="e">
        <f>SUM(G11,G14,G18,G92,#REF!,#REF!,#REF!,#REF!,G127,#REF!,#REF!,#REF!,#REF!,#REF!,#REF!,#REF!,G145,#REF!,G146,#REF!,G148,G150,#REF!,#REF!,#REF!,G218,G264,G289,G320)</f>
        <v>#REF!</v>
      </c>
      <c r="H457" s="186" t="e">
        <f>SUM(H11,H14,H18,H92,#REF!,#REF!,#REF!,#REF!,H127,#REF!,#REF!,#REF!,#REF!,#REF!,#REF!,#REF!,H145,#REF!,H146,#REF!,H148,H150,#REF!,#REF!,#REF!,H218,H264,H289,H320)</f>
        <v>#REF!</v>
      </c>
    </row>
    <row r="458" spans="1:8" ht="15" hidden="1">
      <c r="A458" s="185"/>
      <c r="B458" s="185"/>
      <c r="C458" s="185"/>
      <c r="D458" s="185"/>
      <c r="E458" s="186"/>
      <c r="F458" s="186"/>
      <c r="G458" s="186"/>
      <c r="H458" s="186"/>
    </row>
    <row r="459" spans="1:8" ht="15" hidden="1">
      <c r="A459" s="185"/>
      <c r="B459" s="185"/>
      <c r="C459" s="185"/>
      <c r="D459" s="185"/>
      <c r="E459" s="186"/>
      <c r="F459" s="186"/>
      <c r="G459" s="186"/>
      <c r="H459" s="186"/>
    </row>
    <row r="460" spans="1:8" ht="15" hidden="1">
      <c r="A460" s="185"/>
      <c r="B460" s="185"/>
      <c r="C460" s="185"/>
      <c r="D460" s="185"/>
      <c r="E460" s="186">
        <f>SUM(E343,E346,E353,E369,E372)</f>
        <v>14077</v>
      </c>
      <c r="F460" s="186">
        <f>SUM(F343,F346,F353,F369,F372)</f>
        <v>14077</v>
      </c>
      <c r="G460" s="186">
        <f>SUM(G343,G346,G353,G369,G372)</f>
        <v>2372.5</v>
      </c>
      <c r="H460" s="186" t="e">
        <f>SUM(H343,H346,H353,H369,H372)</f>
        <v>#DIV/0!</v>
      </c>
    </row>
    <row r="461" spans="1:8" ht="15" hidden="1">
      <c r="A461" s="185"/>
      <c r="B461" s="185"/>
      <c r="C461" s="185"/>
      <c r="D461" s="185"/>
      <c r="E461" s="186" t="e">
        <f>SUM(#REF!,#REF!,E127,#REF!,#REF!,#REF!,#REF!,#REF!,#REF!,E289)</f>
        <v>#REF!</v>
      </c>
      <c r="F461" s="186" t="e">
        <f>SUM(#REF!,#REF!,F127,#REF!,#REF!,#REF!,#REF!,#REF!,#REF!,F289)</f>
        <v>#REF!</v>
      </c>
      <c r="G461" s="186" t="e">
        <f>SUM(#REF!,#REF!,G127,#REF!,#REF!,#REF!,#REF!,#REF!,#REF!,G289)</f>
        <v>#REF!</v>
      </c>
      <c r="H461" s="186" t="e">
        <f>SUM(#REF!,#REF!,H127,#REF!,#REF!,#REF!,#REF!,#REF!,#REF!,H289)</f>
        <v>#REF!</v>
      </c>
    </row>
    <row r="462" spans="1:8" ht="15" hidden="1">
      <c r="A462" s="185"/>
      <c r="B462" s="185"/>
      <c r="C462" s="185"/>
      <c r="D462" s="185"/>
      <c r="E462" s="186"/>
      <c r="F462" s="186"/>
      <c r="G462" s="186"/>
      <c r="H462" s="186"/>
    </row>
    <row r="463" spans="1:8" ht="15" hidden="1">
      <c r="A463" s="185"/>
      <c r="B463" s="185"/>
      <c r="C463" s="185"/>
      <c r="D463" s="185"/>
      <c r="E463" s="186" t="e">
        <f>SUM(E460:E462)</f>
        <v>#REF!</v>
      </c>
      <c r="F463" s="186" t="e">
        <f>SUM(F460:F462)</f>
        <v>#REF!</v>
      </c>
      <c r="G463" s="186" t="e">
        <f>SUM(G460:G462)</f>
        <v>#REF!</v>
      </c>
      <c r="H463" s="186" t="e">
        <f>SUM(H460:H462)</f>
        <v>#DIV/0!</v>
      </c>
    </row>
    <row r="464" spans="1:8" ht="15">
      <c r="A464" s="185"/>
      <c r="B464" s="185"/>
      <c r="C464" s="185"/>
      <c r="D464" s="185"/>
      <c r="E464" s="186"/>
      <c r="F464" s="186"/>
      <c r="G464" s="186"/>
      <c r="H464" s="186"/>
    </row>
    <row r="465" spans="1:8" ht="15">
      <c r="A465" s="185"/>
      <c r="B465" s="185"/>
      <c r="C465" s="185"/>
      <c r="D465" s="185"/>
      <c r="E465" s="186"/>
      <c r="F465" s="186"/>
      <c r="G465" s="186"/>
      <c r="H465" s="186"/>
    </row>
    <row r="466" spans="1:8" ht="15">
      <c r="A466" s="185"/>
      <c r="B466" s="185"/>
      <c r="C466" s="185"/>
      <c r="D466" s="185"/>
      <c r="E466" s="186"/>
      <c r="F466" s="186"/>
      <c r="G466" s="186"/>
      <c r="H466" s="186"/>
    </row>
    <row r="467" spans="1:8" ht="15">
      <c r="A467" s="185"/>
      <c r="B467" s="185"/>
      <c r="C467" s="185"/>
      <c r="D467" s="185"/>
      <c r="E467" s="186"/>
      <c r="F467" s="186"/>
      <c r="G467" s="186"/>
      <c r="H467" s="186"/>
    </row>
    <row r="468" spans="1:8" ht="15">
      <c r="A468" s="185"/>
      <c r="B468" s="185"/>
      <c r="C468" s="185"/>
      <c r="D468" s="185"/>
      <c r="E468" s="186"/>
      <c r="F468" s="186"/>
      <c r="G468" s="186"/>
      <c r="H468" s="186"/>
    </row>
    <row r="469" spans="1:8" ht="15">
      <c r="A469" s="185"/>
      <c r="B469" s="185"/>
      <c r="C469" s="185"/>
      <c r="D469" s="185"/>
      <c r="E469" s="186"/>
      <c r="F469" s="186"/>
      <c r="G469" s="186"/>
      <c r="H469" s="186"/>
    </row>
    <row r="470" spans="1:8" ht="15">
      <c r="A470" s="185"/>
      <c r="B470" s="185"/>
      <c r="C470" s="185"/>
      <c r="D470" s="185"/>
      <c r="E470" s="186"/>
      <c r="F470" s="186"/>
      <c r="G470" s="186"/>
      <c r="H470" s="186"/>
    </row>
    <row r="471" spans="1:8" ht="15">
      <c r="A471" s="185"/>
      <c r="B471" s="185"/>
      <c r="C471" s="185"/>
      <c r="D471" s="185"/>
      <c r="E471" s="186"/>
      <c r="F471" s="186"/>
      <c r="G471" s="186"/>
      <c r="H471" s="186"/>
    </row>
    <row r="472" spans="1:8" ht="15">
      <c r="A472" s="185"/>
      <c r="B472" s="185"/>
      <c r="C472" s="185"/>
      <c r="D472" s="185"/>
      <c r="E472" s="186"/>
      <c r="F472" s="186"/>
      <c r="G472" s="186"/>
      <c r="H472" s="186"/>
    </row>
    <row r="473" spans="1:8" ht="15">
      <c r="A473" s="185"/>
      <c r="B473" s="185"/>
      <c r="C473" s="185"/>
      <c r="D473" s="185"/>
      <c r="E473" s="186"/>
      <c r="F473" s="186"/>
      <c r="G473" s="186"/>
      <c r="H473" s="186"/>
    </row>
    <row r="474" spans="1:8" ht="15">
      <c r="A474" s="185"/>
      <c r="B474" s="185"/>
      <c r="C474" s="185"/>
      <c r="D474" s="185"/>
      <c r="E474" s="186"/>
      <c r="F474" s="186"/>
      <c r="G474" s="186"/>
      <c r="H474" s="186"/>
    </row>
    <row r="475" spans="1:8" ht="15">
      <c r="A475" s="185"/>
      <c r="B475" s="185"/>
      <c r="C475" s="185"/>
      <c r="D475" s="185"/>
      <c r="E475" s="186"/>
      <c r="F475" s="186"/>
      <c r="G475" s="186"/>
      <c r="H475" s="186"/>
    </row>
    <row r="476" spans="1:8" ht="15">
      <c r="A476" s="185"/>
      <c r="B476" s="185"/>
      <c r="C476" s="185"/>
      <c r="D476" s="185"/>
      <c r="E476" s="186"/>
      <c r="F476" s="186"/>
      <c r="G476" s="186"/>
      <c r="H476" s="186"/>
    </row>
    <row r="477" spans="1:8" ht="15">
      <c r="A477" s="185"/>
      <c r="B477" s="185"/>
      <c r="C477" s="185"/>
      <c r="D477" s="185"/>
      <c r="E477" s="186"/>
      <c r="F477" s="186"/>
      <c r="G477" s="186"/>
      <c r="H477" s="186"/>
    </row>
    <row r="478" spans="1:8" ht="15">
      <c r="A478" s="185"/>
      <c r="B478" s="185"/>
      <c r="C478" s="185"/>
      <c r="D478" s="185"/>
      <c r="E478" s="186"/>
      <c r="F478" s="186"/>
      <c r="G478" s="186"/>
      <c r="H478" s="186"/>
    </row>
    <row r="479" spans="1:8" ht="15">
      <c r="A479" s="185"/>
      <c r="B479" s="185"/>
      <c r="C479" s="185"/>
      <c r="D479" s="185"/>
      <c r="E479" s="186"/>
      <c r="F479" s="186"/>
      <c r="G479" s="186"/>
      <c r="H479" s="186"/>
    </row>
    <row r="480" spans="1:8" ht="15">
      <c r="A480" s="185"/>
      <c r="B480" s="185"/>
      <c r="C480" s="185"/>
      <c r="D480" s="185"/>
      <c r="E480" s="186"/>
      <c r="F480" s="186"/>
      <c r="G480" s="186"/>
      <c r="H480" s="186"/>
    </row>
    <row r="481" spans="1:8" ht="15">
      <c r="A481" s="185"/>
      <c r="B481" s="185"/>
      <c r="C481" s="185"/>
      <c r="D481" s="185"/>
      <c r="E481" s="186"/>
      <c r="F481" s="186"/>
      <c r="G481" s="186"/>
      <c r="H481" s="186"/>
    </row>
    <row r="482" spans="1:8" ht="15">
      <c r="A482" s="185"/>
      <c r="B482" s="185"/>
      <c r="C482" s="185"/>
      <c r="D482" s="185"/>
      <c r="E482" s="186"/>
      <c r="F482" s="186"/>
      <c r="G482" s="186"/>
      <c r="H482" s="186"/>
    </row>
    <row r="483" spans="1:8" ht="15">
      <c r="A483" s="185"/>
      <c r="B483" s="185"/>
      <c r="C483" s="185"/>
      <c r="D483" s="185"/>
      <c r="E483" s="186"/>
      <c r="F483" s="186"/>
      <c r="G483" s="186"/>
      <c r="H483" s="186"/>
    </row>
    <row r="484" spans="1:8" ht="15">
      <c r="A484" s="185"/>
      <c r="B484" s="185"/>
      <c r="C484" s="185"/>
      <c r="D484" s="185"/>
      <c r="E484" s="186"/>
      <c r="F484" s="186"/>
      <c r="G484" s="186"/>
      <c r="H484" s="186"/>
    </row>
    <row r="485" spans="1:8" ht="15">
      <c r="A485" s="185"/>
      <c r="B485" s="185"/>
      <c r="C485" s="185"/>
      <c r="D485" s="185"/>
      <c r="E485" s="186"/>
      <c r="F485" s="186"/>
      <c r="G485" s="186"/>
      <c r="H485" s="186"/>
    </row>
    <row r="486" spans="1:8" ht="15">
      <c r="A486" s="185"/>
      <c r="B486" s="185"/>
      <c r="C486" s="185"/>
      <c r="D486" s="185"/>
      <c r="E486" s="186"/>
      <c r="F486" s="186"/>
      <c r="G486" s="186"/>
      <c r="H486" s="186"/>
    </row>
    <row r="487" spans="1:8" ht="15">
      <c r="A487" s="185"/>
      <c r="B487" s="185"/>
      <c r="C487" s="185"/>
      <c r="D487" s="185"/>
      <c r="E487" s="186"/>
      <c r="F487" s="186"/>
      <c r="G487" s="186"/>
      <c r="H487" s="186"/>
    </row>
    <row r="488" spans="1:8" ht="15">
      <c r="A488" s="185"/>
      <c r="B488" s="185"/>
      <c r="C488" s="185"/>
      <c r="D488" s="185"/>
      <c r="E488" s="186"/>
      <c r="F488" s="186"/>
      <c r="G488" s="186"/>
      <c r="H488" s="186"/>
    </row>
    <row r="489" spans="1:8" ht="15">
      <c r="A489" s="185"/>
      <c r="B489" s="185"/>
      <c r="C489" s="185"/>
      <c r="D489" s="185"/>
      <c r="E489" s="186"/>
      <c r="F489" s="186"/>
      <c r="G489" s="186"/>
      <c r="H489" s="186"/>
    </row>
    <row r="490" spans="1:8" ht="15">
      <c r="A490" s="185"/>
      <c r="B490" s="185"/>
      <c r="C490" s="185"/>
      <c r="D490" s="185"/>
      <c r="E490" s="186"/>
      <c r="F490" s="186"/>
      <c r="G490" s="186"/>
      <c r="H490" s="186"/>
    </row>
    <row r="491" spans="1:8" ht="15">
      <c r="A491" s="185"/>
      <c r="B491" s="185"/>
      <c r="C491" s="185"/>
      <c r="D491" s="185"/>
      <c r="E491" s="186"/>
      <c r="F491" s="186"/>
      <c r="G491" s="186"/>
      <c r="H491" s="186"/>
    </row>
    <row r="492" spans="1:8" ht="15">
      <c r="A492" s="185"/>
      <c r="B492" s="185"/>
      <c r="C492" s="185"/>
      <c r="D492" s="185"/>
      <c r="E492" s="186"/>
      <c r="F492" s="186"/>
      <c r="G492" s="186"/>
      <c r="H492" s="186"/>
    </row>
    <row r="493" spans="1:8" ht="15">
      <c r="A493" s="185"/>
      <c r="B493" s="185"/>
      <c r="C493" s="185"/>
      <c r="D493" s="185"/>
      <c r="E493" s="186"/>
      <c r="F493" s="186"/>
      <c r="G493" s="186"/>
      <c r="H493" s="186"/>
    </row>
    <row r="494" spans="1:8" ht="15">
      <c r="A494" s="185"/>
      <c r="B494" s="185"/>
      <c r="C494" s="185"/>
      <c r="D494" s="185"/>
      <c r="E494" s="186"/>
      <c r="F494" s="186"/>
      <c r="G494" s="186"/>
      <c r="H494" s="186"/>
    </row>
    <row r="495" spans="1:8" ht="15">
      <c r="A495" s="185"/>
      <c r="B495" s="185"/>
      <c r="C495" s="185"/>
      <c r="D495" s="185"/>
      <c r="E495" s="186"/>
      <c r="F495" s="186"/>
      <c r="G495" s="186"/>
      <c r="H495" s="186"/>
    </row>
    <row r="496" spans="1:8" ht="15">
      <c r="A496" s="185"/>
      <c r="B496" s="185"/>
      <c r="C496" s="185"/>
      <c r="D496" s="185"/>
      <c r="E496" s="186"/>
      <c r="F496" s="186"/>
      <c r="G496" s="186"/>
      <c r="H496" s="186"/>
    </row>
    <row r="497" spans="1:8" ht="15">
      <c r="A497" s="185"/>
      <c r="B497" s="185"/>
      <c r="C497" s="185"/>
      <c r="D497" s="185"/>
      <c r="E497" s="186"/>
      <c r="F497" s="186"/>
      <c r="G497" s="186"/>
      <c r="H497" s="186"/>
    </row>
    <row r="498" spans="1:8" ht="15">
      <c r="A498" s="185"/>
      <c r="B498" s="185"/>
      <c r="C498" s="185"/>
      <c r="D498" s="185"/>
      <c r="E498" s="186"/>
      <c r="F498" s="186"/>
      <c r="G498" s="186"/>
      <c r="H498" s="186"/>
    </row>
    <row r="499" spans="1:8" ht="15">
      <c r="A499" s="185"/>
      <c r="B499" s="185"/>
      <c r="C499" s="185"/>
      <c r="D499" s="185"/>
      <c r="E499" s="186"/>
      <c r="F499" s="186"/>
      <c r="G499" s="186"/>
      <c r="H499" s="186"/>
    </row>
  </sheetData>
  <sheetProtection/>
  <mergeCells count="2">
    <mergeCell ref="A1:C1"/>
    <mergeCell ref="A3:E3"/>
  </mergeCells>
  <printOptions/>
  <pageMargins left="0.34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42"/>
  <sheetViews>
    <sheetView tabSelected="1" zoomScale="80" zoomScaleNormal="80" zoomScaleSheetLayoutView="100" zoomScalePageLayoutView="0" workbookViewId="0" topLeftCell="A81">
      <selection activeCell="E111" sqref="E111"/>
    </sheetView>
  </sheetViews>
  <sheetFormatPr defaultColWidth="9.140625" defaultRowHeight="12.75"/>
  <cols>
    <col min="1" max="1" width="13.7109375" style="195" customWidth="1"/>
    <col min="2" max="2" width="12.7109375" style="195" customWidth="1"/>
    <col min="3" max="3" width="79.7109375" style="195" customWidth="1"/>
    <col min="4" max="4" width="15.7109375" style="195" customWidth="1"/>
    <col min="5" max="6" width="15.8515625" style="195" customWidth="1"/>
    <col min="7" max="7" width="13.28125" style="195" customWidth="1"/>
    <col min="8" max="8" width="9.140625" style="195" customWidth="1"/>
    <col min="9" max="9" width="10.140625" style="195" bestFit="1" customWidth="1"/>
    <col min="10" max="16384" width="9.140625" style="195" customWidth="1"/>
  </cols>
  <sheetData>
    <row r="1" spans="1:7" ht="21" customHeight="1">
      <c r="A1" s="44" t="s">
        <v>330</v>
      </c>
      <c r="B1" s="45"/>
      <c r="C1" s="192"/>
      <c r="D1" s="193"/>
      <c r="E1" s="194"/>
      <c r="F1" s="194"/>
      <c r="G1" s="194"/>
    </row>
    <row r="2" spans="1:6" ht="15.75" customHeight="1">
      <c r="A2" s="44"/>
      <c r="B2" s="45"/>
      <c r="C2" s="196"/>
      <c r="E2" s="197"/>
      <c r="F2" s="197"/>
    </row>
    <row r="3" spans="1:7" s="202" customFormat="1" ht="24" customHeight="1">
      <c r="A3" s="198" t="s">
        <v>331</v>
      </c>
      <c r="B3" s="198"/>
      <c r="C3" s="198"/>
      <c r="D3" s="199"/>
      <c r="E3" s="200"/>
      <c r="F3" s="201"/>
      <c r="G3" s="201"/>
    </row>
    <row r="4" spans="4:7" s="185" customFormat="1" ht="15.75" customHeight="1" thickBot="1">
      <c r="D4" s="203"/>
      <c r="E4" s="204"/>
      <c r="F4" s="201" t="s">
        <v>3</v>
      </c>
      <c r="G4" s="203"/>
    </row>
    <row r="5" spans="1:7" s="185" customFormat="1" ht="15.75" customHeight="1">
      <c r="A5" s="205" t="s">
        <v>25</v>
      </c>
      <c r="B5" s="206" t="s">
        <v>26</v>
      </c>
      <c r="C5" s="205" t="s">
        <v>28</v>
      </c>
      <c r="D5" s="205" t="s">
        <v>29</v>
      </c>
      <c r="E5" s="205" t="s">
        <v>29</v>
      </c>
      <c r="F5" s="52" t="s">
        <v>7</v>
      </c>
      <c r="G5" s="205" t="s">
        <v>332</v>
      </c>
    </row>
    <row r="6" spans="1:7" s="185" customFormat="1" ht="15.75" customHeight="1" thickBot="1">
      <c r="A6" s="207"/>
      <c r="B6" s="208"/>
      <c r="C6" s="209"/>
      <c r="D6" s="210" t="s">
        <v>31</v>
      </c>
      <c r="E6" s="210" t="s">
        <v>32</v>
      </c>
      <c r="F6" s="56" t="s">
        <v>33</v>
      </c>
      <c r="G6" s="210" t="s">
        <v>333</v>
      </c>
    </row>
    <row r="7" spans="1:7" s="185" customFormat="1" ht="16.5" customHeight="1" thickTop="1">
      <c r="A7" s="211">
        <v>10</v>
      </c>
      <c r="B7" s="212"/>
      <c r="C7" s="213" t="s">
        <v>334</v>
      </c>
      <c r="D7" s="214"/>
      <c r="E7" s="215"/>
      <c r="F7" s="216"/>
      <c r="G7" s="214"/>
    </row>
    <row r="8" spans="1:7" s="185" customFormat="1" ht="15" customHeight="1">
      <c r="A8" s="139"/>
      <c r="B8" s="217"/>
      <c r="C8" s="139"/>
      <c r="D8" s="143"/>
      <c r="E8" s="144"/>
      <c r="F8" s="142"/>
      <c r="G8" s="143"/>
    </row>
    <row r="9" spans="1:7" s="185" customFormat="1" ht="15" customHeight="1">
      <c r="A9" s="139"/>
      <c r="B9" s="218">
        <v>2143</v>
      </c>
      <c r="C9" s="86" t="s">
        <v>335</v>
      </c>
      <c r="D9" s="143">
        <v>2860</v>
      </c>
      <c r="E9" s="144">
        <v>2860</v>
      </c>
      <c r="F9" s="142">
        <v>738.4</v>
      </c>
      <c r="G9" s="143">
        <f>(F9/E9)*100</f>
        <v>25.818181818181817</v>
      </c>
    </row>
    <row r="10" spans="1:7" s="185" customFormat="1" ht="15">
      <c r="A10" s="86"/>
      <c r="B10" s="218">
        <v>3111</v>
      </c>
      <c r="C10" s="86" t="s">
        <v>336</v>
      </c>
      <c r="D10" s="219">
        <v>7820</v>
      </c>
      <c r="E10" s="220">
        <v>7907.2</v>
      </c>
      <c r="F10" s="221">
        <v>1389.1</v>
      </c>
      <c r="G10" s="143">
        <f aca="true" t="shared" si="0" ref="G10:G32">(F10/E10)*100</f>
        <v>17.567533387292595</v>
      </c>
    </row>
    <row r="11" spans="1:7" s="185" customFormat="1" ht="15">
      <c r="A11" s="86"/>
      <c r="B11" s="218">
        <v>3113</v>
      </c>
      <c r="C11" s="86" t="s">
        <v>337</v>
      </c>
      <c r="D11" s="219">
        <v>28600</v>
      </c>
      <c r="E11" s="220">
        <v>28600</v>
      </c>
      <c r="F11" s="221">
        <v>4766</v>
      </c>
      <c r="G11" s="143">
        <f t="shared" si="0"/>
        <v>16.664335664335663</v>
      </c>
    </row>
    <row r="12" spans="1:7" s="185" customFormat="1" ht="15" hidden="1">
      <c r="A12" s="86"/>
      <c r="B12" s="218">
        <v>3114</v>
      </c>
      <c r="C12" s="86" t="s">
        <v>338</v>
      </c>
      <c r="D12" s="219"/>
      <c r="E12" s="220"/>
      <c r="F12" s="221"/>
      <c r="G12" s="143" t="e">
        <f t="shared" si="0"/>
        <v>#DIV/0!</v>
      </c>
    </row>
    <row r="13" spans="1:7" s="185" customFormat="1" ht="15" hidden="1">
      <c r="A13" s="86"/>
      <c r="B13" s="218">
        <v>3122</v>
      </c>
      <c r="C13" s="86" t="s">
        <v>339</v>
      </c>
      <c r="D13" s="219"/>
      <c r="E13" s="220"/>
      <c r="F13" s="221"/>
      <c r="G13" s="143" t="e">
        <f t="shared" si="0"/>
        <v>#DIV/0!</v>
      </c>
    </row>
    <row r="14" spans="1:7" s="185" customFormat="1" ht="15">
      <c r="A14" s="86"/>
      <c r="B14" s="218">
        <v>3231</v>
      </c>
      <c r="C14" s="86" t="s">
        <v>340</v>
      </c>
      <c r="D14" s="219">
        <v>600</v>
      </c>
      <c r="E14" s="220">
        <v>600</v>
      </c>
      <c r="F14" s="221">
        <v>100</v>
      </c>
      <c r="G14" s="143">
        <f t="shared" si="0"/>
        <v>16.666666666666664</v>
      </c>
    </row>
    <row r="15" spans="1:7" s="185" customFormat="1" ht="15">
      <c r="A15" s="86"/>
      <c r="B15" s="218">
        <v>3313</v>
      </c>
      <c r="C15" s="86" t="s">
        <v>341</v>
      </c>
      <c r="D15" s="143">
        <v>1300</v>
      </c>
      <c r="E15" s="144">
        <v>1300</v>
      </c>
      <c r="F15" s="142">
        <v>197.6</v>
      </c>
      <c r="G15" s="143">
        <f t="shared" si="0"/>
        <v>15.2</v>
      </c>
    </row>
    <row r="16" spans="1:7" s="185" customFormat="1" ht="15" customHeight="1" hidden="1">
      <c r="A16" s="86"/>
      <c r="B16" s="218">
        <v>3314</v>
      </c>
      <c r="C16" s="86" t="s">
        <v>342</v>
      </c>
      <c r="D16" s="143"/>
      <c r="E16" s="144"/>
      <c r="F16" s="142"/>
      <c r="G16" s="143" t="e">
        <f t="shared" si="0"/>
        <v>#DIV/0!</v>
      </c>
    </row>
    <row r="17" spans="1:7" s="185" customFormat="1" ht="15">
      <c r="A17" s="86"/>
      <c r="B17" s="218">
        <v>3314</v>
      </c>
      <c r="C17" s="86" t="s">
        <v>343</v>
      </c>
      <c r="D17" s="143">
        <v>7080</v>
      </c>
      <c r="E17" s="144">
        <v>7080</v>
      </c>
      <c r="F17" s="142">
        <v>1180</v>
      </c>
      <c r="G17" s="143">
        <f t="shared" si="0"/>
        <v>16.666666666666664</v>
      </c>
    </row>
    <row r="18" spans="1:7" s="185" customFormat="1" ht="13.5" customHeight="1" hidden="1">
      <c r="A18" s="86"/>
      <c r="B18" s="218">
        <v>3315</v>
      </c>
      <c r="C18" s="86" t="s">
        <v>344</v>
      </c>
      <c r="D18" s="143"/>
      <c r="E18" s="144"/>
      <c r="F18" s="142"/>
      <c r="G18" s="143" t="e">
        <f t="shared" si="0"/>
        <v>#DIV/0!</v>
      </c>
    </row>
    <row r="19" spans="1:7" s="185" customFormat="1" ht="15">
      <c r="A19" s="86"/>
      <c r="B19" s="218">
        <v>3315</v>
      </c>
      <c r="C19" s="86" t="s">
        <v>345</v>
      </c>
      <c r="D19" s="143">
        <v>6620</v>
      </c>
      <c r="E19" s="144">
        <v>6620</v>
      </c>
      <c r="F19" s="142">
        <v>1100</v>
      </c>
      <c r="G19" s="143">
        <f t="shared" si="0"/>
        <v>16.61631419939577</v>
      </c>
    </row>
    <row r="20" spans="1:7" s="185" customFormat="1" ht="15">
      <c r="A20" s="86"/>
      <c r="B20" s="218">
        <v>3319</v>
      </c>
      <c r="C20" s="86" t="s">
        <v>346</v>
      </c>
      <c r="D20" s="143">
        <v>700</v>
      </c>
      <c r="E20" s="144">
        <v>700</v>
      </c>
      <c r="F20" s="142">
        <v>160.6</v>
      </c>
      <c r="G20" s="143">
        <f t="shared" si="0"/>
        <v>22.942857142857143</v>
      </c>
    </row>
    <row r="21" spans="1:7" s="185" customFormat="1" ht="15">
      <c r="A21" s="86"/>
      <c r="B21" s="218">
        <v>3322</v>
      </c>
      <c r="C21" s="86" t="s">
        <v>347</v>
      </c>
      <c r="D21" s="143">
        <v>50</v>
      </c>
      <c r="E21" s="144">
        <v>50</v>
      </c>
      <c r="F21" s="142">
        <v>0</v>
      </c>
      <c r="G21" s="143">
        <f t="shared" si="0"/>
        <v>0</v>
      </c>
    </row>
    <row r="22" spans="1:7" s="185" customFormat="1" ht="15">
      <c r="A22" s="86"/>
      <c r="B22" s="218">
        <v>3326</v>
      </c>
      <c r="C22" s="86" t="s">
        <v>348</v>
      </c>
      <c r="D22" s="143">
        <v>60</v>
      </c>
      <c r="E22" s="144">
        <v>60</v>
      </c>
      <c r="F22" s="142">
        <v>0</v>
      </c>
      <c r="G22" s="143">
        <f t="shared" si="0"/>
        <v>0</v>
      </c>
    </row>
    <row r="23" spans="1:7" s="185" customFormat="1" ht="15">
      <c r="A23" s="86"/>
      <c r="B23" s="218">
        <v>3330</v>
      </c>
      <c r="C23" s="86" t="s">
        <v>349</v>
      </c>
      <c r="D23" s="143">
        <v>50</v>
      </c>
      <c r="E23" s="144">
        <v>50</v>
      </c>
      <c r="F23" s="142">
        <v>0</v>
      </c>
      <c r="G23" s="143">
        <f t="shared" si="0"/>
        <v>0</v>
      </c>
    </row>
    <row r="24" spans="1:7" s="185" customFormat="1" ht="15">
      <c r="A24" s="86"/>
      <c r="B24" s="218">
        <v>3392</v>
      </c>
      <c r="C24" s="86" t="s">
        <v>350</v>
      </c>
      <c r="D24" s="143">
        <v>800</v>
      </c>
      <c r="E24" s="144">
        <v>808.3</v>
      </c>
      <c r="F24" s="142">
        <v>8.3</v>
      </c>
      <c r="G24" s="143">
        <f t="shared" si="0"/>
        <v>1.0268464678955833</v>
      </c>
    </row>
    <row r="25" spans="1:7" s="185" customFormat="1" ht="15">
      <c r="A25" s="86"/>
      <c r="B25" s="218">
        <v>3399</v>
      </c>
      <c r="C25" s="86" t="s">
        <v>351</v>
      </c>
      <c r="D25" s="143">
        <v>1800</v>
      </c>
      <c r="E25" s="144">
        <v>1800</v>
      </c>
      <c r="F25" s="142">
        <v>77.9</v>
      </c>
      <c r="G25" s="143">
        <f t="shared" si="0"/>
        <v>4.327777777777778</v>
      </c>
    </row>
    <row r="26" spans="1:7" s="185" customFormat="1" ht="15">
      <c r="A26" s="86"/>
      <c r="B26" s="218">
        <v>3412</v>
      </c>
      <c r="C26" s="86" t="s">
        <v>352</v>
      </c>
      <c r="D26" s="143">
        <v>20023</v>
      </c>
      <c r="E26" s="144">
        <v>20023</v>
      </c>
      <c r="F26" s="142">
        <v>4112.4</v>
      </c>
      <c r="G26" s="143">
        <f t="shared" si="0"/>
        <v>20.538380862008687</v>
      </c>
    </row>
    <row r="27" spans="1:7" s="185" customFormat="1" ht="15">
      <c r="A27" s="86"/>
      <c r="B27" s="218">
        <v>3412</v>
      </c>
      <c r="C27" s="86" t="s">
        <v>353</v>
      </c>
      <c r="D27" s="143">
        <f>22123-20023</f>
        <v>2100</v>
      </c>
      <c r="E27" s="144">
        <f>22126-20023</f>
        <v>2103</v>
      </c>
      <c r="F27" s="142">
        <f>5331.4-4112.4</f>
        <v>1219</v>
      </c>
      <c r="G27" s="143">
        <f t="shared" si="0"/>
        <v>57.96481217308607</v>
      </c>
    </row>
    <row r="28" spans="1:7" s="185" customFormat="1" ht="15">
      <c r="A28" s="86"/>
      <c r="B28" s="218">
        <v>3419</v>
      </c>
      <c r="C28" s="86" t="s">
        <v>354</v>
      </c>
      <c r="D28" s="219">
        <v>3600</v>
      </c>
      <c r="E28" s="220">
        <v>3600</v>
      </c>
      <c r="F28" s="221">
        <v>0</v>
      </c>
      <c r="G28" s="143">
        <f t="shared" si="0"/>
        <v>0</v>
      </c>
    </row>
    <row r="29" spans="1:7" s="185" customFormat="1" ht="15">
      <c r="A29" s="86"/>
      <c r="B29" s="218">
        <v>3421</v>
      </c>
      <c r="C29" s="86" t="s">
        <v>355</v>
      </c>
      <c r="D29" s="219">
        <v>2800</v>
      </c>
      <c r="E29" s="220">
        <v>2800</v>
      </c>
      <c r="F29" s="221">
        <v>728.5</v>
      </c>
      <c r="G29" s="143">
        <f t="shared" si="0"/>
        <v>26.017857142857142</v>
      </c>
    </row>
    <row r="30" spans="1:7" s="185" customFormat="1" ht="15">
      <c r="A30" s="86"/>
      <c r="B30" s="218">
        <v>3429</v>
      </c>
      <c r="C30" s="86" t="s">
        <v>356</v>
      </c>
      <c r="D30" s="219">
        <v>1500</v>
      </c>
      <c r="E30" s="220">
        <v>1500</v>
      </c>
      <c r="F30" s="221">
        <v>3</v>
      </c>
      <c r="G30" s="143">
        <f t="shared" si="0"/>
        <v>0.2</v>
      </c>
    </row>
    <row r="31" spans="1:7" s="185" customFormat="1" ht="15">
      <c r="A31" s="86"/>
      <c r="B31" s="218">
        <v>6223</v>
      </c>
      <c r="C31" s="86" t="s">
        <v>357</v>
      </c>
      <c r="D31" s="143">
        <v>150</v>
      </c>
      <c r="E31" s="144">
        <v>138.5</v>
      </c>
      <c r="F31" s="142">
        <v>0</v>
      </c>
      <c r="G31" s="143">
        <f t="shared" si="0"/>
        <v>0</v>
      </c>
    </row>
    <row r="32" spans="1:7" s="185" customFormat="1" ht="15">
      <c r="A32" s="86"/>
      <c r="B32" s="218">
        <v>6409</v>
      </c>
      <c r="C32" s="86" t="s">
        <v>358</v>
      </c>
      <c r="D32" s="143">
        <v>1580</v>
      </c>
      <c r="E32" s="144">
        <v>1493</v>
      </c>
      <c r="F32" s="142">
        <v>0</v>
      </c>
      <c r="G32" s="143">
        <f t="shared" si="0"/>
        <v>0</v>
      </c>
    </row>
    <row r="33" spans="1:7" s="185" customFormat="1" ht="14.25" customHeight="1" thickBot="1">
      <c r="A33" s="222"/>
      <c r="B33" s="223"/>
      <c r="C33" s="224"/>
      <c r="D33" s="225"/>
      <c r="E33" s="226"/>
      <c r="F33" s="227"/>
      <c r="G33" s="225"/>
    </row>
    <row r="34" spans="1:7" s="185" customFormat="1" ht="18.75" customHeight="1" thickBot="1" thickTop="1">
      <c r="A34" s="228"/>
      <c r="B34" s="229"/>
      <c r="C34" s="230" t="s">
        <v>359</v>
      </c>
      <c r="D34" s="231">
        <f>SUM(D9:D33)</f>
        <v>90093</v>
      </c>
      <c r="E34" s="232">
        <f>SUM(E9:E33)</f>
        <v>90093</v>
      </c>
      <c r="F34" s="233">
        <f>SUM(F9:F33)</f>
        <v>15780.8</v>
      </c>
      <c r="G34" s="231">
        <f>(F34/E34)*100</f>
        <v>17.516122229251994</v>
      </c>
    </row>
    <row r="35" spans="1:7" s="185" customFormat="1" ht="15.75" customHeight="1">
      <c r="A35" s="184"/>
      <c r="B35" s="187"/>
      <c r="C35" s="234"/>
      <c r="D35" s="235"/>
      <c r="E35" s="235"/>
      <c r="F35" s="235"/>
      <c r="G35" s="235"/>
    </row>
    <row r="36" spans="1:7" s="185" customFormat="1" ht="18.75" customHeight="1" hidden="1">
      <c r="A36" s="184"/>
      <c r="B36" s="187"/>
      <c r="C36" s="234"/>
      <c r="D36" s="235"/>
      <c r="E36" s="235"/>
      <c r="F36" s="235"/>
      <c r="G36" s="235"/>
    </row>
    <row r="37" spans="1:7" s="185" customFormat="1" ht="18.75" customHeight="1" hidden="1">
      <c r="A37" s="184"/>
      <c r="B37" s="187"/>
      <c r="C37" s="234"/>
      <c r="D37" s="235"/>
      <c r="E37" s="235"/>
      <c r="F37" s="235"/>
      <c r="G37" s="235"/>
    </row>
    <row r="38" spans="1:7" s="185" customFormat="1" ht="15.75" customHeight="1">
      <c r="A38" s="184"/>
      <c r="B38" s="187"/>
      <c r="C38" s="234"/>
      <c r="D38" s="235"/>
      <c r="E38" s="235"/>
      <c r="F38" s="235"/>
      <c r="G38" s="235"/>
    </row>
    <row r="39" spans="1:7" s="185" customFormat="1" ht="15.75" customHeight="1">
      <c r="A39" s="184"/>
      <c r="B39" s="187"/>
      <c r="C39" s="234"/>
      <c r="D39" s="236"/>
      <c r="E39" s="236"/>
      <c r="F39" s="236"/>
      <c r="G39" s="236"/>
    </row>
    <row r="40" spans="1:7" s="185" customFormat="1" ht="12.75" customHeight="1" hidden="1">
      <c r="A40" s="184"/>
      <c r="B40" s="187"/>
      <c r="C40" s="234"/>
      <c r="D40" s="236"/>
      <c r="E40" s="236"/>
      <c r="F40" s="236"/>
      <c r="G40" s="236"/>
    </row>
    <row r="41" spans="1:7" s="185" customFormat="1" ht="12.75" customHeight="1" hidden="1">
      <c r="A41" s="184"/>
      <c r="B41" s="187"/>
      <c r="C41" s="234"/>
      <c r="D41" s="236"/>
      <c r="E41" s="236"/>
      <c r="F41" s="236"/>
      <c r="G41" s="236"/>
    </row>
    <row r="42" s="185" customFormat="1" ht="15.75" customHeight="1" thickBot="1">
      <c r="B42" s="237"/>
    </row>
    <row r="43" spans="1:7" s="185" customFormat="1" ht="15.75">
      <c r="A43" s="205" t="s">
        <v>25</v>
      </c>
      <c r="B43" s="206" t="s">
        <v>26</v>
      </c>
      <c r="C43" s="205" t="s">
        <v>28</v>
      </c>
      <c r="D43" s="205" t="s">
        <v>29</v>
      </c>
      <c r="E43" s="205" t="s">
        <v>29</v>
      </c>
      <c r="F43" s="52" t="s">
        <v>7</v>
      </c>
      <c r="G43" s="205" t="s">
        <v>332</v>
      </c>
    </row>
    <row r="44" spans="1:7" s="185" customFormat="1" ht="15.75" customHeight="1" thickBot="1">
      <c r="A44" s="207"/>
      <c r="B44" s="208"/>
      <c r="C44" s="209"/>
      <c r="D44" s="210" t="s">
        <v>31</v>
      </c>
      <c r="E44" s="210" t="s">
        <v>32</v>
      </c>
      <c r="F44" s="56" t="s">
        <v>33</v>
      </c>
      <c r="G44" s="210" t="s">
        <v>333</v>
      </c>
    </row>
    <row r="45" spans="1:7" s="185" customFormat="1" ht="16.5" customHeight="1" thickTop="1">
      <c r="A45" s="211">
        <v>20</v>
      </c>
      <c r="B45" s="212"/>
      <c r="C45" s="58" t="s">
        <v>360</v>
      </c>
      <c r="D45" s="117"/>
      <c r="E45" s="115"/>
      <c r="F45" s="116"/>
      <c r="G45" s="117"/>
    </row>
    <row r="46" spans="1:7" s="185" customFormat="1" ht="16.5" customHeight="1">
      <c r="A46" s="211"/>
      <c r="B46" s="212"/>
      <c r="C46" s="58"/>
      <c r="D46" s="117"/>
      <c r="E46" s="115"/>
      <c r="F46" s="116"/>
      <c r="G46" s="117"/>
    </row>
    <row r="47" spans="1:7" s="185" customFormat="1" ht="15" customHeight="1">
      <c r="A47" s="139"/>
      <c r="B47" s="217"/>
      <c r="C47" s="58" t="s">
        <v>361</v>
      </c>
      <c r="D47" s="143"/>
      <c r="E47" s="144"/>
      <c r="F47" s="142"/>
      <c r="G47" s="143"/>
    </row>
    <row r="48" spans="1:7" s="185" customFormat="1" ht="15">
      <c r="A48" s="86"/>
      <c r="B48" s="218">
        <v>2143</v>
      </c>
      <c r="C48" s="145" t="s">
        <v>362</v>
      </c>
      <c r="D48" s="94">
        <v>2173.4</v>
      </c>
      <c r="E48" s="64">
        <v>2173.4</v>
      </c>
      <c r="F48" s="65">
        <v>0</v>
      </c>
      <c r="G48" s="143">
        <f aca="true" t="shared" si="1" ref="G48:G87">(F48/E48)*100</f>
        <v>0</v>
      </c>
    </row>
    <row r="49" spans="1:7" s="185" customFormat="1" ht="15">
      <c r="A49" s="86"/>
      <c r="B49" s="218">
        <v>2212</v>
      </c>
      <c r="C49" s="145" t="s">
        <v>363</v>
      </c>
      <c r="D49" s="94">
        <v>17195</v>
      </c>
      <c r="E49" s="64">
        <v>21966.7</v>
      </c>
      <c r="F49" s="65">
        <v>1015.8</v>
      </c>
      <c r="G49" s="143">
        <f t="shared" si="1"/>
        <v>4.624272193820646</v>
      </c>
    </row>
    <row r="50" spans="1:7" s="185" customFormat="1" ht="15" customHeight="1">
      <c r="A50" s="86"/>
      <c r="B50" s="218">
        <v>2219</v>
      </c>
      <c r="C50" s="145" t="s">
        <v>364</v>
      </c>
      <c r="D50" s="94">
        <v>29971.5</v>
      </c>
      <c r="E50" s="64">
        <v>33132.5</v>
      </c>
      <c r="F50" s="65">
        <v>1199.3</v>
      </c>
      <c r="G50" s="143">
        <f t="shared" si="1"/>
        <v>3.6197087451897683</v>
      </c>
    </row>
    <row r="51" spans="1:7" s="185" customFormat="1" ht="15">
      <c r="A51" s="86"/>
      <c r="B51" s="218">
        <v>2221</v>
      </c>
      <c r="C51" s="145" t="s">
        <v>365</v>
      </c>
      <c r="D51" s="94">
        <v>40921.5</v>
      </c>
      <c r="E51" s="64">
        <v>46435.7</v>
      </c>
      <c r="F51" s="65">
        <v>470.8</v>
      </c>
      <c r="G51" s="143">
        <f t="shared" si="1"/>
        <v>1.0138751004076605</v>
      </c>
    </row>
    <row r="52" spans="1:7" s="185" customFormat="1" ht="15">
      <c r="A52" s="86"/>
      <c r="B52" s="218">
        <v>2229</v>
      </c>
      <c r="C52" s="145" t="s">
        <v>366</v>
      </c>
      <c r="D52" s="94">
        <v>20</v>
      </c>
      <c r="E52" s="64">
        <v>20</v>
      </c>
      <c r="F52" s="65">
        <v>0</v>
      </c>
      <c r="G52" s="143">
        <f t="shared" si="1"/>
        <v>0</v>
      </c>
    </row>
    <row r="53" spans="1:7" s="185" customFormat="1" ht="15" hidden="1">
      <c r="A53" s="86"/>
      <c r="B53" s="218">
        <v>2241</v>
      </c>
      <c r="C53" s="145" t="s">
        <v>367</v>
      </c>
      <c r="D53" s="94"/>
      <c r="E53" s="64"/>
      <c r="F53" s="65"/>
      <c r="G53" s="143" t="e">
        <f t="shared" si="1"/>
        <v>#DIV/0!</v>
      </c>
    </row>
    <row r="54" spans="1:7" s="190" customFormat="1" ht="15.75">
      <c r="A54" s="86"/>
      <c r="B54" s="218">
        <v>2249</v>
      </c>
      <c r="C54" s="145" t="s">
        <v>368</v>
      </c>
      <c r="D54" s="143">
        <f>727-727</f>
        <v>0</v>
      </c>
      <c r="E54" s="144">
        <v>506.5</v>
      </c>
      <c r="F54" s="142">
        <v>0</v>
      </c>
      <c r="G54" s="143">
        <f t="shared" si="1"/>
        <v>0</v>
      </c>
    </row>
    <row r="55" spans="1:7" s="185" customFormat="1" ht="15" hidden="1">
      <c r="A55" s="86"/>
      <c r="B55" s="218">
        <v>2310</v>
      </c>
      <c r="C55" s="145" t="s">
        <v>369</v>
      </c>
      <c r="D55" s="94"/>
      <c r="E55" s="64"/>
      <c r="F55" s="65"/>
      <c r="G55" s="143" t="e">
        <f t="shared" si="1"/>
        <v>#DIV/0!</v>
      </c>
    </row>
    <row r="56" spans="1:7" s="185" customFormat="1" ht="15">
      <c r="A56" s="86"/>
      <c r="B56" s="218">
        <v>2321</v>
      </c>
      <c r="C56" s="145" t="s">
        <v>370</v>
      </c>
      <c r="D56" s="94">
        <v>50</v>
      </c>
      <c r="E56" s="64">
        <v>50</v>
      </c>
      <c r="F56" s="65">
        <v>5.3</v>
      </c>
      <c r="G56" s="143">
        <f t="shared" si="1"/>
        <v>10.6</v>
      </c>
    </row>
    <row r="57" spans="1:7" s="190" customFormat="1" ht="15.75">
      <c r="A57" s="86"/>
      <c r="B57" s="218">
        <v>2331</v>
      </c>
      <c r="C57" s="145" t="s">
        <v>371</v>
      </c>
      <c r="D57" s="143">
        <v>130</v>
      </c>
      <c r="E57" s="144">
        <v>130</v>
      </c>
      <c r="F57" s="142">
        <v>0</v>
      </c>
      <c r="G57" s="143">
        <f t="shared" si="1"/>
        <v>0</v>
      </c>
    </row>
    <row r="58" spans="1:7" s="185" customFormat="1" ht="15">
      <c r="A58" s="86"/>
      <c r="B58" s="218">
        <v>3111</v>
      </c>
      <c r="C58" s="238" t="s">
        <v>372</v>
      </c>
      <c r="D58" s="94">
        <v>11539.5</v>
      </c>
      <c r="E58" s="64">
        <v>14966.5</v>
      </c>
      <c r="F58" s="65">
        <v>427</v>
      </c>
      <c r="G58" s="143">
        <f t="shared" si="1"/>
        <v>2.853038452544015</v>
      </c>
    </row>
    <row r="59" spans="1:7" s="185" customFormat="1" ht="15">
      <c r="A59" s="86"/>
      <c r="B59" s="218">
        <v>3113</v>
      </c>
      <c r="C59" s="238" t="s">
        <v>373</v>
      </c>
      <c r="D59" s="94">
        <v>8007.3</v>
      </c>
      <c r="E59" s="64">
        <v>8500.8</v>
      </c>
      <c r="F59" s="65">
        <v>475.6</v>
      </c>
      <c r="G59" s="143">
        <f t="shared" si="1"/>
        <v>5.594767551289291</v>
      </c>
    </row>
    <row r="60" spans="1:7" s="190" customFormat="1" ht="15.75">
      <c r="A60" s="86"/>
      <c r="B60" s="218">
        <v>3231</v>
      </c>
      <c r="C60" s="145" t="s">
        <v>374</v>
      </c>
      <c r="D60" s="143">
        <v>1296.2</v>
      </c>
      <c r="E60" s="144">
        <v>1296.2</v>
      </c>
      <c r="F60" s="142">
        <v>0</v>
      </c>
      <c r="G60" s="143">
        <f t="shared" si="1"/>
        <v>0</v>
      </c>
    </row>
    <row r="61" spans="1:7" s="190" customFormat="1" ht="15.75">
      <c r="A61" s="86"/>
      <c r="B61" s="218">
        <v>3313</v>
      </c>
      <c r="C61" s="145" t="s">
        <v>375</v>
      </c>
      <c r="D61" s="143">
        <v>350</v>
      </c>
      <c r="E61" s="144">
        <v>350</v>
      </c>
      <c r="F61" s="142">
        <v>0</v>
      </c>
      <c r="G61" s="143">
        <f t="shared" si="1"/>
        <v>0</v>
      </c>
    </row>
    <row r="62" spans="1:7" s="185" customFormat="1" ht="15">
      <c r="A62" s="86"/>
      <c r="B62" s="218">
        <v>3322</v>
      </c>
      <c r="C62" s="238" t="s">
        <v>376</v>
      </c>
      <c r="D62" s="94">
        <v>15181.6</v>
      </c>
      <c r="E62" s="64">
        <v>16396.6</v>
      </c>
      <c r="F62" s="65">
        <v>324.3</v>
      </c>
      <c r="G62" s="143">
        <f t="shared" si="1"/>
        <v>1.9778490662698367</v>
      </c>
    </row>
    <row r="63" spans="1:7" s="185" customFormat="1" ht="15" hidden="1">
      <c r="A63" s="86"/>
      <c r="B63" s="218">
        <v>3326</v>
      </c>
      <c r="C63" s="238" t="s">
        <v>377</v>
      </c>
      <c r="D63" s="94"/>
      <c r="E63" s="64"/>
      <c r="F63" s="65"/>
      <c r="G63" s="143" t="e">
        <f t="shared" si="1"/>
        <v>#DIV/0!</v>
      </c>
    </row>
    <row r="64" spans="1:7" s="190" customFormat="1" ht="15.75" hidden="1">
      <c r="A64" s="86"/>
      <c r="B64" s="218">
        <v>3392</v>
      </c>
      <c r="C64" s="145" t="s">
        <v>378</v>
      </c>
      <c r="D64" s="143"/>
      <c r="E64" s="144"/>
      <c r="F64" s="142"/>
      <c r="G64" s="143" t="e">
        <f t="shared" si="1"/>
        <v>#DIV/0!</v>
      </c>
    </row>
    <row r="65" spans="1:7" s="185" customFormat="1" ht="15">
      <c r="A65" s="86"/>
      <c r="B65" s="218">
        <v>3412</v>
      </c>
      <c r="C65" s="238" t="s">
        <v>379</v>
      </c>
      <c r="D65" s="94">
        <v>10000</v>
      </c>
      <c r="E65" s="64">
        <v>10146.6</v>
      </c>
      <c r="F65" s="65">
        <v>185.5</v>
      </c>
      <c r="G65" s="143">
        <f t="shared" si="1"/>
        <v>1.8281986084008435</v>
      </c>
    </row>
    <row r="66" spans="1:7" s="185" customFormat="1" ht="15">
      <c r="A66" s="86"/>
      <c r="B66" s="218">
        <v>3421</v>
      </c>
      <c r="C66" s="238" t="s">
        <v>380</v>
      </c>
      <c r="D66" s="94">
        <v>1120</v>
      </c>
      <c r="E66" s="64">
        <v>2165.5</v>
      </c>
      <c r="F66" s="65">
        <v>1045.4</v>
      </c>
      <c r="G66" s="143">
        <f t="shared" si="1"/>
        <v>48.27522512121912</v>
      </c>
    </row>
    <row r="67" spans="1:7" s="185" customFormat="1" ht="15" hidden="1">
      <c r="A67" s="86"/>
      <c r="B67" s="218">
        <v>3612</v>
      </c>
      <c r="C67" s="238" t="s">
        <v>381</v>
      </c>
      <c r="D67" s="94"/>
      <c r="E67" s="64"/>
      <c r="F67" s="65"/>
      <c r="G67" s="143" t="e">
        <f t="shared" si="1"/>
        <v>#DIV/0!</v>
      </c>
    </row>
    <row r="68" spans="1:7" s="185" customFormat="1" ht="15">
      <c r="A68" s="86"/>
      <c r="B68" s="218">
        <v>3613</v>
      </c>
      <c r="C68" s="238" t="s">
        <v>382</v>
      </c>
      <c r="D68" s="94">
        <v>0</v>
      </c>
      <c r="E68" s="64">
        <v>1485</v>
      </c>
      <c r="F68" s="65">
        <v>0</v>
      </c>
      <c r="G68" s="143">
        <f t="shared" si="1"/>
        <v>0</v>
      </c>
    </row>
    <row r="69" spans="1:7" s="185" customFormat="1" ht="15">
      <c r="A69" s="86"/>
      <c r="B69" s="218">
        <v>3631</v>
      </c>
      <c r="C69" s="238" t="s">
        <v>383</v>
      </c>
      <c r="D69" s="94">
        <v>11100</v>
      </c>
      <c r="E69" s="64">
        <v>11100</v>
      </c>
      <c r="F69" s="65">
        <v>1214.5</v>
      </c>
      <c r="G69" s="143">
        <f t="shared" si="1"/>
        <v>10.941441441441443</v>
      </c>
    </row>
    <row r="70" spans="1:7" s="190" customFormat="1" ht="15.75" hidden="1">
      <c r="A70" s="86"/>
      <c r="B70" s="218">
        <v>3632</v>
      </c>
      <c r="C70" s="145" t="s">
        <v>384</v>
      </c>
      <c r="D70" s="143"/>
      <c r="E70" s="144"/>
      <c r="F70" s="142"/>
      <c r="G70" s="143" t="e">
        <f t="shared" si="1"/>
        <v>#DIV/0!</v>
      </c>
    </row>
    <row r="71" spans="1:7" s="185" customFormat="1" ht="15">
      <c r="A71" s="86"/>
      <c r="B71" s="218">
        <v>3635</v>
      </c>
      <c r="C71" s="238" t="s">
        <v>385</v>
      </c>
      <c r="D71" s="94">
        <v>2969</v>
      </c>
      <c r="E71" s="64">
        <v>2969</v>
      </c>
      <c r="F71" s="65">
        <v>0</v>
      </c>
      <c r="G71" s="143">
        <f t="shared" si="1"/>
        <v>0</v>
      </c>
    </row>
    <row r="72" spans="1:7" s="190" customFormat="1" ht="15.75" hidden="1">
      <c r="A72" s="86"/>
      <c r="B72" s="218">
        <v>3639</v>
      </c>
      <c r="C72" s="145" t="s">
        <v>386</v>
      </c>
      <c r="D72" s="143"/>
      <c r="E72" s="144"/>
      <c r="F72" s="142"/>
      <c r="G72" s="143" t="e">
        <f t="shared" si="1"/>
        <v>#DIV/0!</v>
      </c>
    </row>
    <row r="73" spans="1:7" s="185" customFormat="1" ht="15">
      <c r="A73" s="86"/>
      <c r="B73" s="218">
        <v>3699</v>
      </c>
      <c r="C73" s="238" t="s">
        <v>387</v>
      </c>
      <c r="D73" s="113">
        <v>123</v>
      </c>
      <c r="E73" s="60">
        <v>123</v>
      </c>
      <c r="F73" s="61">
        <v>78.7</v>
      </c>
      <c r="G73" s="143">
        <f t="shared" si="1"/>
        <v>63.98373983739838</v>
      </c>
    </row>
    <row r="74" spans="1:7" s="185" customFormat="1" ht="15">
      <c r="A74" s="86"/>
      <c r="B74" s="218">
        <v>3722</v>
      </c>
      <c r="C74" s="238" t="s">
        <v>388</v>
      </c>
      <c r="D74" s="94">
        <v>21070</v>
      </c>
      <c r="E74" s="64">
        <v>21070</v>
      </c>
      <c r="F74" s="65">
        <v>3445.7</v>
      </c>
      <c r="G74" s="143">
        <f t="shared" si="1"/>
        <v>16.353583293782627</v>
      </c>
    </row>
    <row r="75" spans="1:7" s="190" customFormat="1" ht="15.75" hidden="1">
      <c r="A75" s="86"/>
      <c r="B75" s="218">
        <v>3726</v>
      </c>
      <c r="C75" s="145" t="s">
        <v>389</v>
      </c>
      <c r="D75" s="143"/>
      <c r="E75" s="144"/>
      <c r="F75" s="142"/>
      <c r="G75" s="143" t="e">
        <f t="shared" si="1"/>
        <v>#DIV/0!</v>
      </c>
    </row>
    <row r="76" spans="1:7" s="190" customFormat="1" ht="15.75">
      <c r="A76" s="86"/>
      <c r="B76" s="218">
        <v>3733</v>
      </c>
      <c r="C76" s="145" t="s">
        <v>390</v>
      </c>
      <c r="D76" s="143">
        <v>40</v>
      </c>
      <c r="E76" s="144">
        <v>40</v>
      </c>
      <c r="F76" s="142">
        <v>30.8</v>
      </c>
      <c r="G76" s="143">
        <f t="shared" si="1"/>
        <v>77</v>
      </c>
    </row>
    <row r="77" spans="1:7" s="190" customFormat="1" ht="15.75">
      <c r="A77" s="86"/>
      <c r="B77" s="218">
        <v>3744</v>
      </c>
      <c r="C77" s="145" t="s">
        <v>391</v>
      </c>
      <c r="D77" s="143">
        <v>1185.7</v>
      </c>
      <c r="E77" s="144">
        <v>1185.7</v>
      </c>
      <c r="F77" s="61">
        <v>0</v>
      </c>
      <c r="G77" s="143">
        <f t="shared" si="1"/>
        <v>0</v>
      </c>
    </row>
    <row r="78" spans="1:7" s="190" customFormat="1" ht="15.75">
      <c r="A78" s="86"/>
      <c r="B78" s="218">
        <v>3745</v>
      </c>
      <c r="C78" s="145" t="s">
        <v>392</v>
      </c>
      <c r="D78" s="239">
        <v>21369.9</v>
      </c>
      <c r="E78" s="144">
        <v>24747.9</v>
      </c>
      <c r="F78" s="142">
        <v>2657.4</v>
      </c>
      <c r="G78" s="143">
        <f t="shared" si="1"/>
        <v>10.737880789885203</v>
      </c>
    </row>
    <row r="79" spans="1:7" s="190" customFormat="1" ht="15.75">
      <c r="A79" s="86"/>
      <c r="B79" s="218">
        <v>4349</v>
      </c>
      <c r="C79" s="145" t="s">
        <v>393</v>
      </c>
      <c r="D79" s="113">
        <v>0</v>
      </c>
      <c r="E79" s="60">
        <v>17.5</v>
      </c>
      <c r="F79" s="61">
        <v>4.5</v>
      </c>
      <c r="G79" s="143">
        <f t="shared" si="1"/>
        <v>25.71428571428571</v>
      </c>
    </row>
    <row r="80" spans="1:7" s="190" customFormat="1" ht="15.75">
      <c r="A80" s="91"/>
      <c r="B80" s="218">
        <v>4357</v>
      </c>
      <c r="C80" s="238" t="s">
        <v>394</v>
      </c>
      <c r="D80" s="113">
        <f>500-500</f>
        <v>0</v>
      </c>
      <c r="E80" s="60">
        <v>33.2</v>
      </c>
      <c r="F80" s="61">
        <v>33.1</v>
      </c>
      <c r="G80" s="143">
        <f t="shared" si="1"/>
        <v>99.69879518072288</v>
      </c>
    </row>
    <row r="81" spans="1:7" s="190" customFormat="1" ht="15.75">
      <c r="A81" s="91"/>
      <c r="B81" s="218">
        <v>4374</v>
      </c>
      <c r="C81" s="238" t="s">
        <v>395</v>
      </c>
      <c r="D81" s="113">
        <v>23000</v>
      </c>
      <c r="E81" s="60">
        <v>23000</v>
      </c>
      <c r="F81" s="61">
        <v>0</v>
      </c>
      <c r="G81" s="143">
        <f t="shared" si="1"/>
        <v>0</v>
      </c>
    </row>
    <row r="82" spans="1:7" s="185" customFormat="1" ht="15">
      <c r="A82" s="91"/>
      <c r="B82" s="218">
        <v>5311</v>
      </c>
      <c r="C82" s="238" t="s">
        <v>396</v>
      </c>
      <c r="D82" s="113">
        <v>0</v>
      </c>
      <c r="E82" s="60">
        <v>5800</v>
      </c>
      <c r="F82" s="61">
        <v>0</v>
      </c>
      <c r="G82" s="143">
        <f t="shared" si="1"/>
        <v>0</v>
      </c>
    </row>
    <row r="83" spans="1:7" s="185" customFormat="1" ht="15" hidden="1">
      <c r="A83" s="91"/>
      <c r="B83" s="218">
        <v>6223</v>
      </c>
      <c r="C83" s="238" t="s">
        <v>397</v>
      </c>
      <c r="D83" s="113"/>
      <c r="E83" s="60"/>
      <c r="F83" s="61"/>
      <c r="G83" s="143" t="e">
        <f t="shared" si="1"/>
        <v>#DIV/0!</v>
      </c>
    </row>
    <row r="84" spans="1:7" s="185" customFormat="1" ht="15">
      <c r="A84" s="91"/>
      <c r="B84" s="218">
        <v>6171</v>
      </c>
      <c r="C84" s="238" t="s">
        <v>398</v>
      </c>
      <c r="D84" s="113">
        <v>3812.9</v>
      </c>
      <c r="E84" s="60">
        <v>3846.1</v>
      </c>
      <c r="F84" s="61">
        <v>33.1</v>
      </c>
      <c r="G84" s="143">
        <f t="shared" si="1"/>
        <v>0.86061204856868</v>
      </c>
    </row>
    <row r="85" spans="1:7" s="185" customFormat="1" ht="15">
      <c r="A85" s="91">
        <v>6409</v>
      </c>
      <c r="B85" s="218">
        <v>6409</v>
      </c>
      <c r="C85" s="238" t="s">
        <v>399</v>
      </c>
      <c r="D85" s="113">
        <v>1100</v>
      </c>
      <c r="E85" s="60">
        <v>844.9</v>
      </c>
      <c r="F85" s="61">
        <v>0</v>
      </c>
      <c r="G85" s="143">
        <f t="shared" si="1"/>
        <v>0</v>
      </c>
    </row>
    <row r="86" spans="1:7" s="190" customFormat="1" ht="15.75">
      <c r="A86" s="86"/>
      <c r="B86" s="218"/>
      <c r="C86" s="145"/>
      <c r="D86" s="143"/>
      <c r="E86" s="144"/>
      <c r="F86" s="142"/>
      <c r="G86" s="143"/>
    </row>
    <row r="87" spans="1:7" s="190" customFormat="1" ht="15.75">
      <c r="A87" s="213"/>
      <c r="B87" s="217"/>
      <c r="C87" s="311" t="s">
        <v>523</v>
      </c>
      <c r="D87" s="241">
        <f>SUM(D48:D86)</f>
        <v>223726.5</v>
      </c>
      <c r="E87" s="242">
        <f>SUM(E48:E86)</f>
        <v>254499.30000000002</v>
      </c>
      <c r="F87" s="243">
        <f>SUM(F48:F86)</f>
        <v>12646.8</v>
      </c>
      <c r="G87" s="143">
        <f t="shared" si="1"/>
        <v>4.96928675245865</v>
      </c>
    </row>
    <row r="88" spans="1:7" s="190" customFormat="1" ht="15.75">
      <c r="A88" s="213"/>
      <c r="B88" s="217"/>
      <c r="C88" s="240"/>
      <c r="D88" s="241"/>
      <c r="E88" s="242"/>
      <c r="F88" s="243"/>
      <c r="G88" s="143"/>
    </row>
    <row r="89" spans="1:7" s="190" customFormat="1" ht="14.25" customHeight="1">
      <c r="A89" s="86"/>
      <c r="B89" s="218"/>
      <c r="C89" s="244" t="s">
        <v>400</v>
      </c>
      <c r="D89" s="245"/>
      <c r="E89" s="246"/>
      <c r="F89" s="247"/>
      <c r="G89" s="143"/>
    </row>
    <row r="90" spans="1:9" s="190" customFormat="1" ht="15.75">
      <c r="A90" s="86">
        <v>1090000000</v>
      </c>
      <c r="B90" s="218">
        <v>2143</v>
      </c>
      <c r="C90" s="248" t="s">
        <v>401</v>
      </c>
      <c r="D90" s="143">
        <v>2173.4</v>
      </c>
      <c r="E90" s="144">
        <v>2173.4</v>
      </c>
      <c r="F90" s="142">
        <v>0</v>
      </c>
      <c r="G90" s="143">
        <f aca="true" t="shared" si="2" ref="G90:G136">(F90/E90)*100</f>
        <v>0</v>
      </c>
      <c r="I90" s="249"/>
    </row>
    <row r="91" spans="1:7" s="190" customFormat="1" ht="15.75">
      <c r="A91" s="86">
        <v>1068000000</v>
      </c>
      <c r="B91" s="218">
        <v>2212</v>
      </c>
      <c r="C91" s="145" t="s">
        <v>402</v>
      </c>
      <c r="D91" s="143">
        <v>1000</v>
      </c>
      <c r="E91" s="144">
        <v>1000</v>
      </c>
      <c r="F91" s="142">
        <v>0</v>
      </c>
      <c r="G91" s="143">
        <f t="shared" si="2"/>
        <v>0</v>
      </c>
    </row>
    <row r="92" spans="1:7" s="190" customFormat="1" ht="15.75">
      <c r="A92" s="86">
        <v>1059000000</v>
      </c>
      <c r="B92" s="218">
        <v>2212</v>
      </c>
      <c r="C92" s="145" t="s">
        <v>403</v>
      </c>
      <c r="D92" s="143">
        <v>0</v>
      </c>
      <c r="E92" s="144">
        <v>3900</v>
      </c>
      <c r="F92" s="142">
        <v>0</v>
      </c>
      <c r="G92" s="143">
        <f t="shared" si="2"/>
        <v>0</v>
      </c>
    </row>
    <row r="93" spans="1:7" s="190" customFormat="1" ht="15.75">
      <c r="A93" s="86">
        <v>1006010023</v>
      </c>
      <c r="B93" s="218">
        <v>2219</v>
      </c>
      <c r="C93" s="145" t="s">
        <v>404</v>
      </c>
      <c r="D93" s="143">
        <v>5348.5</v>
      </c>
      <c r="E93" s="144">
        <v>5476.5</v>
      </c>
      <c r="F93" s="142">
        <v>75.5</v>
      </c>
      <c r="G93" s="143">
        <f t="shared" si="2"/>
        <v>1.3786177303022003</v>
      </c>
    </row>
    <row r="94" spans="1:7" s="190" customFormat="1" ht="15.75" customHeight="1">
      <c r="A94" s="86">
        <v>1037000000</v>
      </c>
      <c r="B94" s="218">
        <v>2219</v>
      </c>
      <c r="C94" s="250" t="s">
        <v>405</v>
      </c>
      <c r="D94" s="143">
        <v>0</v>
      </c>
      <c r="E94" s="144">
        <v>1486</v>
      </c>
      <c r="F94" s="142">
        <v>0</v>
      </c>
      <c r="G94" s="143">
        <f t="shared" si="2"/>
        <v>0</v>
      </c>
    </row>
    <row r="95" spans="1:7" s="190" customFormat="1" ht="15.75" customHeight="1">
      <c r="A95" s="86">
        <v>1043000000</v>
      </c>
      <c r="B95" s="218">
        <v>2219</v>
      </c>
      <c r="C95" s="250" t="s">
        <v>406</v>
      </c>
      <c r="D95" s="143">
        <v>936</v>
      </c>
      <c r="E95" s="144">
        <v>936</v>
      </c>
      <c r="F95" s="142">
        <v>0</v>
      </c>
      <c r="G95" s="143">
        <f t="shared" si="2"/>
        <v>0</v>
      </c>
    </row>
    <row r="96" spans="1:7" s="190" customFormat="1" ht="15.75">
      <c r="A96" s="86">
        <v>1044000000</v>
      </c>
      <c r="B96" s="218">
        <v>2219</v>
      </c>
      <c r="C96" s="145" t="s">
        <v>407</v>
      </c>
      <c r="D96" s="143">
        <v>100</v>
      </c>
      <c r="E96" s="144">
        <v>100</v>
      </c>
      <c r="F96" s="142">
        <v>0</v>
      </c>
      <c r="G96" s="143">
        <f t="shared" si="2"/>
        <v>0</v>
      </c>
    </row>
    <row r="97" spans="1:7" s="190" customFormat="1" ht="15.75">
      <c r="A97" s="86">
        <v>1051000000</v>
      </c>
      <c r="B97" s="218">
        <v>2219</v>
      </c>
      <c r="C97" s="145" t="s">
        <v>408</v>
      </c>
      <c r="D97" s="143">
        <v>1600</v>
      </c>
      <c r="E97" s="144">
        <v>1600</v>
      </c>
      <c r="F97" s="142">
        <v>0</v>
      </c>
      <c r="G97" s="143">
        <f t="shared" si="2"/>
        <v>0</v>
      </c>
    </row>
    <row r="98" spans="1:7" s="190" customFormat="1" ht="15.75" customHeight="1">
      <c r="A98" s="86">
        <v>1052000000</v>
      </c>
      <c r="B98" s="218">
        <v>2219</v>
      </c>
      <c r="C98" s="250" t="s">
        <v>409</v>
      </c>
      <c r="D98" s="143">
        <v>711</v>
      </c>
      <c r="E98" s="144">
        <v>711</v>
      </c>
      <c r="F98" s="142">
        <v>0</v>
      </c>
      <c r="G98" s="143">
        <f t="shared" si="2"/>
        <v>0</v>
      </c>
    </row>
    <row r="99" spans="1:7" s="190" customFormat="1" ht="15.75">
      <c r="A99" s="86">
        <v>1054000000</v>
      </c>
      <c r="B99" s="218">
        <v>2219</v>
      </c>
      <c r="C99" s="145" t="s">
        <v>410</v>
      </c>
      <c r="D99" s="143">
        <v>0</v>
      </c>
      <c r="E99" s="144">
        <v>347</v>
      </c>
      <c r="F99" s="142">
        <v>287.6</v>
      </c>
      <c r="G99" s="143">
        <f t="shared" si="2"/>
        <v>82.88184438040346</v>
      </c>
    </row>
    <row r="100" spans="1:7" s="190" customFormat="1" ht="15.75">
      <c r="A100" s="86">
        <v>1058000000</v>
      </c>
      <c r="B100" s="218">
        <v>2219</v>
      </c>
      <c r="C100" s="145" t="s">
        <v>411</v>
      </c>
      <c r="D100" s="143">
        <v>0</v>
      </c>
      <c r="E100" s="144">
        <v>400</v>
      </c>
      <c r="F100" s="142">
        <v>0</v>
      </c>
      <c r="G100" s="143">
        <f t="shared" si="2"/>
        <v>0</v>
      </c>
    </row>
    <row r="101" spans="1:9" s="190" customFormat="1" ht="15.75">
      <c r="A101" s="86">
        <v>1045000000</v>
      </c>
      <c r="B101" s="218">
        <v>2219</v>
      </c>
      <c r="C101" s="145" t="s">
        <v>412</v>
      </c>
      <c r="D101" s="143">
        <v>2446</v>
      </c>
      <c r="E101" s="144">
        <v>2446</v>
      </c>
      <c r="F101" s="142">
        <v>0</v>
      </c>
      <c r="G101" s="143">
        <f t="shared" si="2"/>
        <v>0</v>
      </c>
      <c r="I101" s="249"/>
    </row>
    <row r="102" spans="1:7" s="190" customFormat="1" ht="15.75">
      <c r="A102" s="86">
        <v>1039000000</v>
      </c>
      <c r="B102" s="218">
        <v>2221</v>
      </c>
      <c r="C102" s="145" t="s">
        <v>413</v>
      </c>
      <c r="D102" s="143">
        <v>240</v>
      </c>
      <c r="E102" s="144">
        <v>240</v>
      </c>
      <c r="F102" s="142">
        <v>60.6</v>
      </c>
      <c r="G102" s="143">
        <f t="shared" si="2"/>
        <v>25.25</v>
      </c>
    </row>
    <row r="103" spans="1:7" s="190" customFormat="1" ht="15.75">
      <c r="A103" s="62">
        <v>1003071007</v>
      </c>
      <c r="B103" s="251">
        <v>2221</v>
      </c>
      <c r="C103" s="93" t="s">
        <v>414</v>
      </c>
      <c r="D103" s="143">
        <v>40581.5</v>
      </c>
      <c r="E103" s="144">
        <v>40581.5</v>
      </c>
      <c r="F103" s="142">
        <v>342</v>
      </c>
      <c r="G103" s="143">
        <f t="shared" si="2"/>
        <v>0.8427485430553331</v>
      </c>
    </row>
    <row r="104" spans="1:7" s="190" customFormat="1" ht="15.75">
      <c r="A104" s="62">
        <v>1094000000</v>
      </c>
      <c r="B104" s="251">
        <v>2249</v>
      </c>
      <c r="C104" s="93" t="s">
        <v>415</v>
      </c>
      <c r="D104" s="143">
        <v>0</v>
      </c>
      <c r="E104" s="144">
        <v>300</v>
      </c>
      <c r="F104" s="142">
        <v>0</v>
      </c>
      <c r="G104" s="143">
        <f t="shared" si="2"/>
        <v>0</v>
      </c>
    </row>
    <row r="105" spans="1:7" s="190" customFormat="1" ht="15.75">
      <c r="A105" s="86">
        <v>1046000000</v>
      </c>
      <c r="B105" s="218">
        <v>3111</v>
      </c>
      <c r="C105" s="145" t="s">
        <v>416</v>
      </c>
      <c r="D105" s="143">
        <v>1434.9</v>
      </c>
      <c r="E105" s="144">
        <v>1434.9</v>
      </c>
      <c r="F105" s="142">
        <v>0</v>
      </c>
      <c r="G105" s="143">
        <f t="shared" si="2"/>
        <v>0</v>
      </c>
    </row>
    <row r="106" spans="1:7" s="190" customFormat="1" ht="15.75">
      <c r="A106" s="86">
        <v>1047000000</v>
      </c>
      <c r="B106" s="218">
        <v>3111</v>
      </c>
      <c r="C106" s="145" t="s">
        <v>417</v>
      </c>
      <c r="D106" s="143">
        <v>4527.6</v>
      </c>
      <c r="E106" s="144">
        <v>4527.6</v>
      </c>
      <c r="F106" s="142">
        <v>0</v>
      </c>
      <c r="G106" s="143">
        <f t="shared" si="2"/>
        <v>0</v>
      </c>
    </row>
    <row r="107" spans="1:7" s="190" customFormat="1" ht="15.75">
      <c r="A107" s="86">
        <v>1056000000</v>
      </c>
      <c r="B107" s="218">
        <v>3111</v>
      </c>
      <c r="C107" s="145" t="s">
        <v>418</v>
      </c>
      <c r="D107" s="143">
        <v>0</v>
      </c>
      <c r="E107" s="144">
        <v>427</v>
      </c>
      <c r="F107" s="142">
        <v>427</v>
      </c>
      <c r="G107" s="143">
        <f t="shared" si="2"/>
        <v>100</v>
      </c>
    </row>
    <row r="108" spans="1:7" s="190" customFormat="1" ht="15.75">
      <c r="A108" s="86">
        <v>1075000000</v>
      </c>
      <c r="B108" s="218">
        <v>3111</v>
      </c>
      <c r="C108" s="145" t="s">
        <v>419</v>
      </c>
      <c r="D108" s="143">
        <v>1653.7</v>
      </c>
      <c r="E108" s="144">
        <v>1653.7</v>
      </c>
      <c r="F108" s="142">
        <v>0</v>
      </c>
      <c r="G108" s="143">
        <f t="shared" si="2"/>
        <v>0</v>
      </c>
    </row>
    <row r="109" spans="1:7" s="190" customFormat="1" ht="15.75">
      <c r="A109" s="86">
        <v>1083000000</v>
      </c>
      <c r="B109" s="218">
        <v>3111</v>
      </c>
      <c r="C109" s="145" t="s">
        <v>420</v>
      </c>
      <c r="D109" s="143">
        <v>1796.9</v>
      </c>
      <c r="E109" s="144">
        <v>1796.9</v>
      </c>
      <c r="F109" s="142">
        <v>0</v>
      </c>
      <c r="G109" s="143">
        <f t="shared" si="2"/>
        <v>0</v>
      </c>
    </row>
    <row r="110" spans="1:7" s="190" customFormat="1" ht="15.75">
      <c r="A110" s="86">
        <v>1084000000</v>
      </c>
      <c r="B110" s="218">
        <v>3111</v>
      </c>
      <c r="C110" s="145" t="s">
        <v>421</v>
      </c>
      <c r="D110" s="143">
        <v>2126.4</v>
      </c>
      <c r="E110" s="144">
        <v>2126.4</v>
      </c>
      <c r="F110" s="142">
        <v>0</v>
      </c>
      <c r="G110" s="143">
        <f t="shared" si="2"/>
        <v>0</v>
      </c>
    </row>
    <row r="111" spans="1:7" s="190" customFormat="1" ht="15.75">
      <c r="A111" s="86">
        <v>1048000000</v>
      </c>
      <c r="B111" s="218">
        <v>3113</v>
      </c>
      <c r="C111" s="145" t="s">
        <v>422</v>
      </c>
      <c r="D111" s="143">
        <v>7207.3</v>
      </c>
      <c r="E111" s="144">
        <v>7207.3</v>
      </c>
      <c r="F111" s="142">
        <v>0</v>
      </c>
      <c r="G111" s="143">
        <f t="shared" si="2"/>
        <v>0</v>
      </c>
    </row>
    <row r="112" spans="1:7" s="190" customFormat="1" ht="15.75">
      <c r="A112" s="86">
        <v>1055000000</v>
      </c>
      <c r="B112" s="218">
        <v>3113</v>
      </c>
      <c r="C112" s="145" t="s">
        <v>423</v>
      </c>
      <c r="D112" s="143">
        <v>0</v>
      </c>
      <c r="E112" s="144">
        <v>171.2</v>
      </c>
      <c r="F112" s="142">
        <v>171.1</v>
      </c>
      <c r="G112" s="143">
        <f t="shared" si="2"/>
        <v>99.94158878504673</v>
      </c>
    </row>
    <row r="113" spans="1:7" s="190" customFormat="1" ht="15.75">
      <c r="A113" s="62">
        <v>1085000000</v>
      </c>
      <c r="B113" s="251">
        <v>3231</v>
      </c>
      <c r="C113" s="93" t="s">
        <v>424</v>
      </c>
      <c r="D113" s="143">
        <v>1296.2</v>
      </c>
      <c r="E113" s="144">
        <v>1296.2</v>
      </c>
      <c r="F113" s="142">
        <v>0</v>
      </c>
      <c r="G113" s="143">
        <f t="shared" si="2"/>
        <v>0</v>
      </c>
    </row>
    <row r="114" spans="1:7" s="190" customFormat="1" ht="15.75">
      <c r="A114" s="62">
        <v>1017000000</v>
      </c>
      <c r="B114" s="251">
        <v>3313</v>
      </c>
      <c r="C114" s="93" t="s">
        <v>425</v>
      </c>
      <c r="D114" s="143">
        <v>350</v>
      </c>
      <c r="E114" s="144">
        <v>350</v>
      </c>
      <c r="F114" s="142">
        <v>0</v>
      </c>
      <c r="G114" s="143">
        <f t="shared" si="2"/>
        <v>0</v>
      </c>
    </row>
    <row r="115" spans="1:7" s="190" customFormat="1" ht="15.75">
      <c r="A115" s="62">
        <v>1078000000</v>
      </c>
      <c r="B115" s="251">
        <v>3322</v>
      </c>
      <c r="C115" s="93" t="s">
        <v>426</v>
      </c>
      <c r="D115" s="143">
        <v>1233.7</v>
      </c>
      <c r="E115" s="144">
        <v>2433.7</v>
      </c>
      <c r="F115" s="142">
        <v>0</v>
      </c>
      <c r="G115" s="143">
        <f t="shared" si="2"/>
        <v>0</v>
      </c>
    </row>
    <row r="116" spans="1:7" s="190" customFormat="1" ht="15.75">
      <c r="A116" s="62">
        <v>1079000000</v>
      </c>
      <c r="B116" s="251">
        <v>3322</v>
      </c>
      <c r="C116" s="93" t="s">
        <v>427</v>
      </c>
      <c r="D116" s="143">
        <v>13747.9</v>
      </c>
      <c r="E116" s="144">
        <v>13747.9</v>
      </c>
      <c r="F116" s="142">
        <v>309.3</v>
      </c>
      <c r="G116" s="143">
        <f t="shared" si="2"/>
        <v>2.2497981509903333</v>
      </c>
    </row>
    <row r="117" spans="1:7" s="190" customFormat="1" ht="15.75">
      <c r="A117" s="62">
        <v>1076000000</v>
      </c>
      <c r="B117" s="251">
        <v>3412</v>
      </c>
      <c r="C117" s="93" t="s">
        <v>428</v>
      </c>
      <c r="D117" s="143">
        <v>6000</v>
      </c>
      <c r="E117" s="144">
        <v>6000</v>
      </c>
      <c r="F117" s="142">
        <v>0</v>
      </c>
      <c r="G117" s="143">
        <f t="shared" si="2"/>
        <v>0</v>
      </c>
    </row>
    <row r="118" spans="1:7" s="190" customFormat="1" ht="15.75">
      <c r="A118" s="62">
        <v>1082000000</v>
      </c>
      <c r="B118" s="251">
        <v>3412</v>
      </c>
      <c r="C118" s="93" t="s">
        <v>429</v>
      </c>
      <c r="D118" s="143">
        <v>4000</v>
      </c>
      <c r="E118" s="144">
        <v>4000</v>
      </c>
      <c r="F118" s="142">
        <v>155.5</v>
      </c>
      <c r="G118" s="143">
        <f t="shared" si="2"/>
        <v>3.8875</v>
      </c>
    </row>
    <row r="119" spans="1:7" s="190" customFormat="1" ht="15.75">
      <c r="A119" s="62">
        <v>1063000000</v>
      </c>
      <c r="B119" s="251">
        <v>3421</v>
      </c>
      <c r="C119" s="93" t="s">
        <v>430</v>
      </c>
      <c r="D119" s="143">
        <v>600</v>
      </c>
      <c r="E119" s="144">
        <v>600</v>
      </c>
      <c r="F119" s="142">
        <v>0</v>
      </c>
      <c r="G119" s="143">
        <f t="shared" si="2"/>
        <v>0</v>
      </c>
    </row>
    <row r="120" spans="1:7" s="190" customFormat="1" ht="15.75">
      <c r="A120" s="62">
        <v>1080000000</v>
      </c>
      <c r="B120" s="251">
        <v>3421</v>
      </c>
      <c r="C120" s="93" t="s">
        <v>431</v>
      </c>
      <c r="D120" s="143">
        <v>0</v>
      </c>
      <c r="E120" s="144">
        <v>1045.5</v>
      </c>
      <c r="F120" s="142">
        <v>1045.4</v>
      </c>
      <c r="G120" s="143">
        <f t="shared" si="2"/>
        <v>99.99043519846964</v>
      </c>
    </row>
    <row r="121" spans="1:7" s="190" customFormat="1" ht="15.75">
      <c r="A121" s="62">
        <v>1073000000</v>
      </c>
      <c r="B121" s="251">
        <v>3613</v>
      </c>
      <c r="C121" s="93" t="s">
        <v>432</v>
      </c>
      <c r="D121" s="143">
        <v>0</v>
      </c>
      <c r="E121" s="144">
        <v>1037</v>
      </c>
      <c r="F121" s="142">
        <v>0</v>
      </c>
      <c r="G121" s="143">
        <f t="shared" si="2"/>
        <v>0</v>
      </c>
    </row>
    <row r="122" spans="1:7" s="190" customFormat="1" ht="15.75">
      <c r="A122" s="62">
        <v>1074000000</v>
      </c>
      <c r="B122" s="251">
        <v>3613</v>
      </c>
      <c r="C122" s="93" t="s">
        <v>433</v>
      </c>
      <c r="D122" s="143">
        <v>0</v>
      </c>
      <c r="E122" s="144">
        <v>448</v>
      </c>
      <c r="F122" s="142">
        <v>0</v>
      </c>
      <c r="G122" s="143">
        <f t="shared" si="2"/>
        <v>0</v>
      </c>
    </row>
    <row r="123" spans="1:7" s="190" customFormat="1" ht="15.75">
      <c r="A123" s="62">
        <v>1088000000</v>
      </c>
      <c r="B123" s="251">
        <v>3631</v>
      </c>
      <c r="C123" s="93" t="s">
        <v>434</v>
      </c>
      <c r="D123" s="143">
        <v>1000</v>
      </c>
      <c r="E123" s="144">
        <v>1000</v>
      </c>
      <c r="F123" s="142">
        <v>0</v>
      </c>
      <c r="G123" s="143">
        <f t="shared" si="2"/>
        <v>0</v>
      </c>
    </row>
    <row r="124" spans="1:7" s="190" customFormat="1" ht="15.75">
      <c r="A124" s="62">
        <v>1074000000</v>
      </c>
      <c r="B124" s="251">
        <v>3631</v>
      </c>
      <c r="C124" s="93" t="s">
        <v>435</v>
      </c>
      <c r="D124" s="143">
        <v>1000</v>
      </c>
      <c r="E124" s="144">
        <v>1000</v>
      </c>
      <c r="F124" s="142">
        <v>0</v>
      </c>
      <c r="G124" s="143">
        <f t="shared" si="2"/>
        <v>0</v>
      </c>
    </row>
    <row r="125" spans="1:7" s="190" customFormat="1" ht="15.75">
      <c r="A125" s="86">
        <v>1016092001</v>
      </c>
      <c r="B125" s="218">
        <v>3635</v>
      </c>
      <c r="C125" s="145" t="s">
        <v>436</v>
      </c>
      <c r="D125" s="143">
        <v>518</v>
      </c>
      <c r="E125" s="144">
        <v>518</v>
      </c>
      <c r="F125" s="142">
        <v>0</v>
      </c>
      <c r="G125" s="143">
        <f t="shared" si="2"/>
        <v>0</v>
      </c>
    </row>
    <row r="126" spans="1:7" s="190" customFormat="1" ht="15.75">
      <c r="A126" s="86">
        <v>1091000000</v>
      </c>
      <c r="B126" s="218">
        <v>3744</v>
      </c>
      <c r="C126" s="145" t="s">
        <v>524</v>
      </c>
      <c r="D126" s="143">
        <v>1185.7</v>
      </c>
      <c r="E126" s="144">
        <v>1185.7</v>
      </c>
      <c r="F126" s="142">
        <v>0</v>
      </c>
      <c r="G126" s="143">
        <f t="shared" si="2"/>
        <v>0</v>
      </c>
    </row>
    <row r="127" spans="1:7" s="190" customFormat="1" ht="15.75">
      <c r="A127" s="86">
        <v>1069000000</v>
      </c>
      <c r="B127" s="218">
        <v>3745</v>
      </c>
      <c r="C127" s="145" t="s">
        <v>437</v>
      </c>
      <c r="D127" s="143">
        <v>2850.5</v>
      </c>
      <c r="E127" s="144">
        <v>2850.5</v>
      </c>
      <c r="F127" s="142">
        <v>0</v>
      </c>
      <c r="G127" s="143">
        <f t="shared" si="2"/>
        <v>0</v>
      </c>
    </row>
    <row r="128" spans="1:7" s="190" customFormat="1" ht="15.75">
      <c r="A128" s="86">
        <v>1070000000</v>
      </c>
      <c r="B128" s="218">
        <v>3745</v>
      </c>
      <c r="C128" s="145" t="s">
        <v>438</v>
      </c>
      <c r="D128" s="143">
        <v>291.9</v>
      </c>
      <c r="E128" s="144">
        <v>291.9</v>
      </c>
      <c r="F128" s="142">
        <v>0</v>
      </c>
      <c r="G128" s="143">
        <f t="shared" si="2"/>
        <v>0</v>
      </c>
    </row>
    <row r="129" spans="1:7" s="190" customFormat="1" ht="15.75">
      <c r="A129" s="86">
        <v>1071000000</v>
      </c>
      <c r="B129" s="218">
        <v>3745</v>
      </c>
      <c r="C129" s="145" t="s">
        <v>439</v>
      </c>
      <c r="D129" s="143">
        <v>371.5</v>
      </c>
      <c r="E129" s="144">
        <v>371.5</v>
      </c>
      <c r="F129" s="142">
        <v>24.2</v>
      </c>
      <c r="G129" s="143">
        <f t="shared" si="2"/>
        <v>6.5141318977119775</v>
      </c>
    </row>
    <row r="130" spans="1:7" s="190" customFormat="1" ht="15.75">
      <c r="A130" s="86">
        <v>1095000000</v>
      </c>
      <c r="B130" s="218">
        <v>3745</v>
      </c>
      <c r="C130" s="145" t="s">
        <v>440</v>
      </c>
      <c r="D130" s="143">
        <v>0</v>
      </c>
      <c r="E130" s="144">
        <v>3238</v>
      </c>
      <c r="F130" s="142">
        <v>0</v>
      </c>
      <c r="G130" s="143">
        <f t="shared" si="2"/>
        <v>0</v>
      </c>
    </row>
    <row r="131" spans="1:7" s="190" customFormat="1" ht="15.75">
      <c r="A131" s="86">
        <v>1041000000</v>
      </c>
      <c r="B131" s="218">
        <v>4349</v>
      </c>
      <c r="C131" s="145" t="s">
        <v>441</v>
      </c>
      <c r="D131" s="143">
        <v>0</v>
      </c>
      <c r="E131" s="144">
        <v>17.5</v>
      </c>
      <c r="F131" s="142">
        <v>4.5</v>
      </c>
      <c r="G131" s="143">
        <f t="shared" si="2"/>
        <v>25.71428571428571</v>
      </c>
    </row>
    <row r="132" spans="1:7" s="190" customFormat="1" ht="15.75">
      <c r="A132" s="86">
        <v>1008010025</v>
      </c>
      <c r="B132" s="218">
        <v>4374</v>
      </c>
      <c r="C132" s="145" t="s">
        <v>442</v>
      </c>
      <c r="D132" s="143">
        <v>23000</v>
      </c>
      <c r="E132" s="144">
        <v>23000</v>
      </c>
      <c r="F132" s="142">
        <v>0</v>
      </c>
      <c r="G132" s="143">
        <f t="shared" si="2"/>
        <v>0</v>
      </c>
    </row>
    <row r="133" spans="1:7" s="190" customFormat="1" ht="15.75">
      <c r="A133" s="86">
        <v>1093000000</v>
      </c>
      <c r="B133" s="218">
        <v>5311</v>
      </c>
      <c r="C133" s="145" t="s">
        <v>443</v>
      </c>
      <c r="D133" s="143">
        <v>0</v>
      </c>
      <c r="E133" s="144">
        <v>5800</v>
      </c>
      <c r="F133" s="142">
        <v>0</v>
      </c>
      <c r="G133" s="143">
        <f t="shared" si="2"/>
        <v>0</v>
      </c>
    </row>
    <row r="134" spans="1:7" s="190" customFormat="1" ht="15.75">
      <c r="A134" s="86">
        <v>1092000000</v>
      </c>
      <c r="B134" s="218">
        <v>6171</v>
      </c>
      <c r="C134" s="145" t="s">
        <v>444</v>
      </c>
      <c r="D134" s="143">
        <v>3812.9</v>
      </c>
      <c r="E134" s="144">
        <v>3812.9</v>
      </c>
      <c r="F134" s="142">
        <v>0</v>
      </c>
      <c r="G134" s="143">
        <f t="shared" si="2"/>
        <v>0</v>
      </c>
    </row>
    <row r="135" spans="1:7" s="190" customFormat="1" ht="15.75">
      <c r="A135" s="86"/>
      <c r="B135" s="218"/>
      <c r="C135" s="145"/>
      <c r="D135" s="143"/>
      <c r="E135" s="144"/>
      <c r="F135" s="142"/>
      <c r="G135" s="143"/>
    </row>
    <row r="136" spans="1:7" s="196" customFormat="1" ht="16.5" customHeight="1">
      <c r="A136" s="109"/>
      <c r="B136" s="252"/>
      <c r="C136" s="108" t="s">
        <v>445</v>
      </c>
      <c r="D136" s="253">
        <f>SUM(D90:D135)</f>
        <v>135141.49999999997</v>
      </c>
      <c r="E136" s="254">
        <f>SUM(E90:E135)</f>
        <v>155086.69999999998</v>
      </c>
      <c r="F136" s="255">
        <f>SUM(F90:F135)</f>
        <v>2902.7</v>
      </c>
      <c r="G136" s="143">
        <f t="shared" si="2"/>
        <v>1.8716627538015833</v>
      </c>
    </row>
    <row r="137" spans="1:7" s="196" customFormat="1" ht="16.5" customHeight="1" hidden="1">
      <c r="A137" s="109"/>
      <c r="B137" s="252"/>
      <c r="C137" s="108" t="s">
        <v>446</v>
      </c>
      <c r="D137" s="253" t="e">
        <f>SUM(#REF!+#REF!+#REF!+#REF!)</f>
        <v>#REF!</v>
      </c>
      <c r="E137" s="254" t="e">
        <f>SUM(#REF!+92+#REF!+#REF!)</f>
        <v>#REF!</v>
      </c>
      <c r="F137" s="255" t="e">
        <f>SUM(#REF!+#REF!+#REF!+#REF!)</f>
        <v>#REF!</v>
      </c>
      <c r="G137" s="143" t="e">
        <f>(#REF!/E137)*100</f>
        <v>#REF!</v>
      </c>
    </row>
    <row r="138" spans="1:7" s="190" customFormat="1" ht="15.75" customHeight="1" thickBot="1">
      <c r="A138" s="86"/>
      <c r="B138" s="218"/>
      <c r="C138" s="145"/>
      <c r="D138" s="143"/>
      <c r="E138" s="144"/>
      <c r="F138" s="142"/>
      <c r="G138" s="143"/>
    </row>
    <row r="139" spans="1:7" s="190" customFormat="1" ht="12.75" customHeight="1" hidden="1" thickBot="1">
      <c r="A139" s="256"/>
      <c r="B139" s="257"/>
      <c r="C139" s="258"/>
      <c r="D139" s="259"/>
      <c r="E139" s="260"/>
      <c r="F139" s="261"/>
      <c r="G139" s="259"/>
    </row>
    <row r="140" spans="1:7" s="185" customFormat="1" ht="18.75" customHeight="1" thickBot="1" thickTop="1">
      <c r="A140" s="262"/>
      <c r="B140" s="229"/>
      <c r="C140" s="263" t="s">
        <v>447</v>
      </c>
      <c r="D140" s="231">
        <f>SUM(D87)</f>
        <v>223726.5</v>
      </c>
      <c r="E140" s="232">
        <f>SUM(E87)</f>
        <v>254499.30000000002</v>
      </c>
      <c r="F140" s="233">
        <f>SUM(F87)</f>
        <v>12646.8</v>
      </c>
      <c r="G140" s="231">
        <f>(F140/E140)*100</f>
        <v>4.96928675245865</v>
      </c>
    </row>
    <row r="141" spans="1:7" s="190" customFormat="1" ht="16.5" customHeight="1">
      <c r="A141" s="234"/>
      <c r="B141" s="264"/>
      <c r="C141" s="234"/>
      <c r="D141" s="236"/>
      <c r="E141" s="265"/>
      <c r="F141" s="194"/>
      <c r="G141" s="194"/>
    </row>
    <row r="142" spans="1:7" s="185" customFormat="1" ht="12.75" customHeight="1" hidden="1">
      <c r="A142" s="184"/>
      <c r="B142" s="187"/>
      <c r="C142" s="234"/>
      <c r="D142" s="236"/>
      <c r="E142" s="236"/>
      <c r="F142" s="236"/>
      <c r="G142" s="236"/>
    </row>
    <row r="143" spans="1:7" s="185" customFormat="1" ht="12.75" customHeight="1" hidden="1">
      <c r="A143" s="184"/>
      <c r="B143" s="187"/>
      <c r="C143" s="234"/>
      <c r="D143" s="236"/>
      <c r="E143" s="236"/>
      <c r="F143" s="236"/>
      <c r="G143" s="236"/>
    </row>
    <row r="144" spans="1:7" s="185" customFormat="1" ht="12.75" customHeight="1" hidden="1">
      <c r="A144" s="184"/>
      <c r="B144" s="187"/>
      <c r="C144" s="234"/>
      <c r="D144" s="236"/>
      <c r="E144" s="236"/>
      <c r="F144" s="236"/>
      <c r="G144" s="236"/>
    </row>
    <row r="145" spans="1:7" s="185" customFormat="1" ht="12.75" customHeight="1" hidden="1">
      <c r="A145" s="184"/>
      <c r="B145" s="187"/>
      <c r="C145" s="234"/>
      <c r="D145" s="236"/>
      <c r="E145" s="236"/>
      <c r="F145" s="236"/>
      <c r="G145" s="236"/>
    </row>
    <row r="146" spans="1:7" s="185" customFormat="1" ht="12.75" customHeight="1" hidden="1">
      <c r="A146" s="184"/>
      <c r="B146" s="187"/>
      <c r="C146" s="234"/>
      <c r="D146" s="236"/>
      <c r="E146" s="236"/>
      <c r="F146" s="236"/>
      <c r="G146" s="236"/>
    </row>
    <row r="147" spans="1:7" s="185" customFormat="1" ht="12.75" customHeight="1" hidden="1">
      <c r="A147" s="184"/>
      <c r="B147" s="187"/>
      <c r="C147" s="234"/>
      <c r="D147" s="236"/>
      <c r="E147" s="236"/>
      <c r="F147" s="236"/>
      <c r="G147" s="236"/>
    </row>
    <row r="148" spans="1:7" s="185" customFormat="1" ht="15.75" customHeight="1" thickBot="1">
      <c r="A148" s="184"/>
      <c r="B148" s="187"/>
      <c r="C148" s="234"/>
      <c r="D148" s="236"/>
      <c r="E148" s="201"/>
      <c r="F148" s="201"/>
      <c r="G148" s="201"/>
    </row>
    <row r="149" spans="1:7" s="185" customFormat="1" ht="15.75">
      <c r="A149" s="205" t="s">
        <v>25</v>
      </c>
      <c r="B149" s="206" t="s">
        <v>26</v>
      </c>
      <c r="C149" s="205" t="s">
        <v>28</v>
      </c>
      <c r="D149" s="205" t="s">
        <v>29</v>
      </c>
      <c r="E149" s="205" t="s">
        <v>29</v>
      </c>
      <c r="F149" s="52" t="s">
        <v>7</v>
      </c>
      <c r="G149" s="205" t="s">
        <v>332</v>
      </c>
    </row>
    <row r="150" spans="1:7" s="185" customFormat="1" ht="15.75" customHeight="1" thickBot="1">
      <c r="A150" s="207"/>
      <c r="B150" s="208"/>
      <c r="C150" s="209"/>
      <c r="D150" s="210" t="s">
        <v>31</v>
      </c>
      <c r="E150" s="210" t="s">
        <v>32</v>
      </c>
      <c r="F150" s="56" t="s">
        <v>33</v>
      </c>
      <c r="G150" s="210" t="s">
        <v>333</v>
      </c>
    </row>
    <row r="151" spans="1:7" s="185" customFormat="1" ht="16.5" customHeight="1" thickTop="1">
      <c r="A151" s="211">
        <v>30</v>
      </c>
      <c r="B151" s="211"/>
      <c r="C151" s="109" t="s">
        <v>141</v>
      </c>
      <c r="D151" s="117"/>
      <c r="E151" s="115"/>
      <c r="F151" s="116"/>
      <c r="G151" s="117"/>
    </row>
    <row r="152" spans="1:7" s="185" customFormat="1" ht="16.5" customHeight="1">
      <c r="A152" s="266">
        <v>31</v>
      </c>
      <c r="B152" s="266"/>
      <c r="C152" s="109"/>
      <c r="D152" s="143"/>
      <c r="E152" s="144"/>
      <c r="F152" s="142"/>
      <c r="G152" s="143"/>
    </row>
    <row r="153" spans="1:7" s="185" customFormat="1" ht="15">
      <c r="A153" s="86"/>
      <c r="B153" s="267">
        <v>3341</v>
      </c>
      <c r="C153" s="184" t="s">
        <v>448</v>
      </c>
      <c r="D153" s="143">
        <v>30</v>
      </c>
      <c r="E153" s="144">
        <v>30</v>
      </c>
      <c r="F153" s="142">
        <v>0</v>
      </c>
      <c r="G153" s="143">
        <f aca="true" t="shared" si="3" ref="G153:G163">(F153/E153)*100</f>
        <v>0</v>
      </c>
    </row>
    <row r="154" spans="1:7" s="185" customFormat="1" ht="15.75" customHeight="1">
      <c r="A154" s="86"/>
      <c r="B154" s="267">
        <v>3349</v>
      </c>
      <c r="C154" s="145" t="s">
        <v>449</v>
      </c>
      <c r="D154" s="143">
        <v>760</v>
      </c>
      <c r="E154" s="144">
        <v>760</v>
      </c>
      <c r="F154" s="142">
        <v>121.3</v>
      </c>
      <c r="G154" s="143">
        <f t="shared" si="3"/>
        <v>15.960526315789473</v>
      </c>
    </row>
    <row r="155" spans="1:7" s="185" customFormat="1" ht="15.75" customHeight="1">
      <c r="A155" s="86"/>
      <c r="B155" s="267">
        <v>5212</v>
      </c>
      <c r="C155" s="86" t="s">
        <v>450</v>
      </c>
      <c r="D155" s="268">
        <v>20</v>
      </c>
      <c r="E155" s="269">
        <v>20</v>
      </c>
      <c r="F155" s="142">
        <v>0</v>
      </c>
      <c r="G155" s="143">
        <f t="shared" si="3"/>
        <v>0</v>
      </c>
    </row>
    <row r="156" spans="1:7" s="185" customFormat="1" ht="15.75" customHeight="1">
      <c r="A156" s="86"/>
      <c r="B156" s="267">
        <v>5279</v>
      </c>
      <c r="C156" s="86" t="s">
        <v>451</v>
      </c>
      <c r="D156" s="268">
        <v>50</v>
      </c>
      <c r="E156" s="269">
        <v>50</v>
      </c>
      <c r="F156" s="142">
        <v>0</v>
      </c>
      <c r="G156" s="143">
        <f t="shared" si="3"/>
        <v>0</v>
      </c>
    </row>
    <row r="157" spans="1:7" s="185" customFormat="1" ht="15">
      <c r="A157" s="86"/>
      <c r="B157" s="267">
        <v>5512</v>
      </c>
      <c r="C157" s="184" t="s">
        <v>452</v>
      </c>
      <c r="D157" s="143">
        <v>1939</v>
      </c>
      <c r="E157" s="144">
        <v>1939</v>
      </c>
      <c r="F157" s="142">
        <f>1.5+259.4</f>
        <v>260.9</v>
      </c>
      <c r="G157" s="143">
        <f t="shared" si="3"/>
        <v>13.455389375966991</v>
      </c>
    </row>
    <row r="158" spans="1:7" s="185" customFormat="1" ht="15.75" customHeight="1">
      <c r="A158" s="86"/>
      <c r="B158" s="267">
        <v>6112</v>
      </c>
      <c r="C158" s="145" t="s">
        <v>453</v>
      </c>
      <c r="D158" s="143">
        <v>4921</v>
      </c>
      <c r="E158" s="144">
        <v>4921</v>
      </c>
      <c r="F158" s="142">
        <v>803.3</v>
      </c>
      <c r="G158" s="143">
        <f t="shared" si="3"/>
        <v>16.32391790286527</v>
      </c>
    </row>
    <row r="159" spans="1:7" s="185" customFormat="1" ht="15.75" customHeight="1" hidden="1">
      <c r="A159" s="86"/>
      <c r="B159" s="267">
        <v>6114</v>
      </c>
      <c r="C159" s="145" t="s">
        <v>454</v>
      </c>
      <c r="D159" s="143">
        <v>0</v>
      </c>
      <c r="E159" s="144">
        <v>0</v>
      </c>
      <c r="F159" s="142"/>
      <c r="G159" s="143" t="e">
        <f t="shared" si="3"/>
        <v>#DIV/0!</v>
      </c>
    </row>
    <row r="160" spans="1:7" s="185" customFormat="1" ht="15.75" customHeight="1" hidden="1">
      <c r="A160" s="86"/>
      <c r="B160" s="267">
        <v>6115</v>
      </c>
      <c r="C160" s="145" t="s">
        <v>455</v>
      </c>
      <c r="D160" s="143">
        <v>0</v>
      </c>
      <c r="E160" s="144"/>
      <c r="F160" s="142"/>
      <c r="G160" s="143" t="e">
        <f t="shared" si="3"/>
        <v>#DIV/0!</v>
      </c>
    </row>
    <row r="161" spans="1:7" s="185" customFormat="1" ht="15.75" customHeight="1" hidden="1">
      <c r="A161" s="86"/>
      <c r="B161" s="267">
        <v>6118</v>
      </c>
      <c r="C161" s="145" t="s">
        <v>456</v>
      </c>
      <c r="D161" s="268">
        <v>0</v>
      </c>
      <c r="E161" s="269">
        <v>0</v>
      </c>
      <c r="F161" s="142"/>
      <c r="G161" s="143" t="e">
        <f t="shared" si="3"/>
        <v>#DIV/0!</v>
      </c>
    </row>
    <row r="162" spans="1:7" s="185" customFormat="1" ht="15.75" customHeight="1" hidden="1">
      <c r="A162" s="86"/>
      <c r="B162" s="267">
        <v>6149</v>
      </c>
      <c r="C162" s="145" t="s">
        <v>457</v>
      </c>
      <c r="D162" s="268">
        <v>0</v>
      </c>
      <c r="E162" s="269">
        <v>0</v>
      </c>
      <c r="F162" s="142"/>
      <c r="G162" s="143" t="e">
        <f t="shared" si="3"/>
        <v>#DIV/0!</v>
      </c>
    </row>
    <row r="163" spans="1:7" s="185" customFormat="1" ht="17.25" customHeight="1">
      <c r="A163" s="267" t="s">
        <v>458</v>
      </c>
      <c r="B163" s="267">
        <v>6171</v>
      </c>
      <c r="C163" s="145" t="s">
        <v>459</v>
      </c>
      <c r="D163" s="143">
        <f>105832+200</f>
        <v>106032</v>
      </c>
      <c r="E163" s="144">
        <f>106832+200</f>
        <v>107032</v>
      </c>
      <c r="F163" s="142">
        <f>14036.4+43.1</f>
        <v>14079.5</v>
      </c>
      <c r="G163" s="143">
        <f t="shared" si="3"/>
        <v>13.154477165707451</v>
      </c>
    </row>
    <row r="164" spans="1:7" s="185" customFormat="1" ht="15.75" customHeight="1" thickBot="1">
      <c r="A164" s="270"/>
      <c r="B164" s="271"/>
      <c r="C164" s="272"/>
      <c r="D164" s="268"/>
      <c r="E164" s="269"/>
      <c r="F164" s="273"/>
      <c r="G164" s="268"/>
    </row>
    <row r="165" spans="1:7" s="185" customFormat="1" ht="18.75" customHeight="1" thickBot="1" thickTop="1">
      <c r="A165" s="262"/>
      <c r="B165" s="274"/>
      <c r="C165" s="275" t="s">
        <v>460</v>
      </c>
      <c r="D165" s="231">
        <f>SUM(D153:D164)</f>
        <v>113752</v>
      </c>
      <c r="E165" s="232">
        <f>SUM(E153:E164)</f>
        <v>114752</v>
      </c>
      <c r="F165" s="233">
        <f>SUM(F153:F164)</f>
        <v>15265</v>
      </c>
      <c r="G165" s="231">
        <f>(F165/E165)*100</f>
        <v>13.302600390407138</v>
      </c>
    </row>
    <row r="166" spans="1:7" s="185" customFormat="1" ht="15.75" customHeight="1">
      <c r="A166" s="184"/>
      <c r="B166" s="187"/>
      <c r="C166" s="234"/>
      <c r="D166" s="236"/>
      <c r="E166" s="276"/>
      <c r="F166" s="236"/>
      <c r="G166" s="236"/>
    </row>
    <row r="167" spans="1:7" s="185" customFormat="1" ht="12.75" customHeight="1" hidden="1">
      <c r="A167" s="184"/>
      <c r="B167" s="187"/>
      <c r="C167" s="234"/>
      <c r="D167" s="236"/>
      <c r="E167" s="236"/>
      <c r="F167" s="236"/>
      <c r="G167" s="236"/>
    </row>
    <row r="168" spans="1:7" s="185" customFormat="1" ht="12.75" customHeight="1" hidden="1">
      <c r="A168" s="184"/>
      <c r="B168" s="187"/>
      <c r="C168" s="234"/>
      <c r="D168" s="236"/>
      <c r="E168" s="236"/>
      <c r="F168" s="236"/>
      <c r="G168" s="236"/>
    </row>
    <row r="169" spans="1:7" s="185" customFormat="1" ht="12.75" customHeight="1" hidden="1">
      <c r="A169" s="184"/>
      <c r="B169" s="187"/>
      <c r="C169" s="234"/>
      <c r="D169" s="236"/>
      <c r="E169" s="236"/>
      <c r="F169" s="236"/>
      <c r="G169" s="236"/>
    </row>
    <row r="170" spans="1:7" s="185" customFormat="1" ht="12.75" customHeight="1" hidden="1">
      <c r="A170" s="184"/>
      <c r="B170" s="187"/>
      <c r="C170" s="234"/>
      <c r="D170" s="236"/>
      <c r="E170" s="236"/>
      <c r="F170" s="236"/>
      <c r="G170" s="236"/>
    </row>
    <row r="171" spans="1:7" s="185" customFormat="1" ht="15.75" customHeight="1" thickBot="1">
      <c r="A171" s="184"/>
      <c r="B171" s="187"/>
      <c r="C171" s="234"/>
      <c r="D171" s="236"/>
      <c r="E171" s="236"/>
      <c r="F171" s="236"/>
      <c r="G171" s="236"/>
    </row>
    <row r="172" spans="1:7" s="185" customFormat="1" ht="15.75">
      <c r="A172" s="205" t="s">
        <v>25</v>
      </c>
      <c r="B172" s="206" t="s">
        <v>26</v>
      </c>
      <c r="C172" s="205" t="s">
        <v>28</v>
      </c>
      <c r="D172" s="205" t="s">
        <v>29</v>
      </c>
      <c r="E172" s="205" t="s">
        <v>29</v>
      </c>
      <c r="F172" s="52" t="s">
        <v>7</v>
      </c>
      <c r="G172" s="205" t="s">
        <v>332</v>
      </c>
    </row>
    <row r="173" spans="1:7" s="185" customFormat="1" ht="15.75" customHeight="1" thickBot="1">
      <c r="A173" s="207"/>
      <c r="B173" s="208"/>
      <c r="C173" s="209"/>
      <c r="D173" s="210" t="s">
        <v>31</v>
      </c>
      <c r="E173" s="210" t="s">
        <v>32</v>
      </c>
      <c r="F173" s="56" t="s">
        <v>33</v>
      </c>
      <c r="G173" s="210" t="s">
        <v>333</v>
      </c>
    </row>
    <row r="174" spans="1:7" s="185" customFormat="1" ht="16.5" thickTop="1">
      <c r="A174" s="211">
        <v>50</v>
      </c>
      <c r="B174" s="212"/>
      <c r="C174" s="213" t="s">
        <v>174</v>
      </c>
      <c r="D174" s="117"/>
      <c r="E174" s="115"/>
      <c r="F174" s="116"/>
      <c r="G174" s="117"/>
    </row>
    <row r="175" spans="1:7" s="185" customFormat="1" ht="14.25" customHeight="1">
      <c r="A175" s="211"/>
      <c r="B175" s="212"/>
      <c r="C175" s="213"/>
      <c r="D175" s="117"/>
      <c r="E175" s="115"/>
      <c r="F175" s="116"/>
      <c r="G175" s="117"/>
    </row>
    <row r="176" spans="1:7" s="185" customFormat="1" ht="15">
      <c r="A176" s="86"/>
      <c r="B176" s="218">
        <v>3541</v>
      </c>
      <c r="C176" s="86" t="s">
        <v>461</v>
      </c>
      <c r="D176" s="94">
        <v>400</v>
      </c>
      <c r="E176" s="64">
        <v>400</v>
      </c>
      <c r="F176" s="65">
        <v>0</v>
      </c>
      <c r="G176" s="143">
        <f aca="true" t="shared" si="4" ref="G176:G192">(F176/E176)*100</f>
        <v>0</v>
      </c>
    </row>
    <row r="177" spans="1:7" s="185" customFormat="1" ht="15">
      <c r="A177" s="86"/>
      <c r="B177" s="218">
        <v>3599</v>
      </c>
      <c r="C177" s="86" t="s">
        <v>462</v>
      </c>
      <c r="D177" s="94">
        <v>5</v>
      </c>
      <c r="E177" s="64">
        <v>5</v>
      </c>
      <c r="F177" s="65">
        <v>3.3</v>
      </c>
      <c r="G177" s="143">
        <f t="shared" si="4"/>
        <v>65.99999999999999</v>
      </c>
    </row>
    <row r="178" spans="1:7" s="185" customFormat="1" ht="15" hidden="1">
      <c r="A178" s="86"/>
      <c r="B178" s="218">
        <v>4193</v>
      </c>
      <c r="C178" s="86" t="s">
        <v>463</v>
      </c>
      <c r="D178" s="94"/>
      <c r="E178" s="64"/>
      <c r="F178" s="65"/>
      <c r="G178" s="143" t="e">
        <f t="shared" si="4"/>
        <v>#DIV/0!</v>
      </c>
    </row>
    <row r="179" spans="1:7" s="185" customFormat="1" ht="15">
      <c r="A179" s="277"/>
      <c r="B179" s="218">
        <v>4329</v>
      </c>
      <c r="C179" s="86" t="s">
        <v>464</v>
      </c>
      <c r="D179" s="94">
        <v>40</v>
      </c>
      <c r="E179" s="64">
        <v>40</v>
      </c>
      <c r="F179" s="65">
        <v>0</v>
      </c>
      <c r="G179" s="143">
        <f t="shared" si="4"/>
        <v>0</v>
      </c>
    </row>
    <row r="180" spans="1:7" s="185" customFormat="1" ht="15">
      <c r="A180" s="86"/>
      <c r="B180" s="218">
        <v>4333</v>
      </c>
      <c r="C180" s="86" t="s">
        <v>465</v>
      </c>
      <c r="D180" s="94">
        <v>150</v>
      </c>
      <c r="E180" s="64">
        <v>150</v>
      </c>
      <c r="F180" s="65">
        <v>0</v>
      </c>
      <c r="G180" s="143">
        <f t="shared" si="4"/>
        <v>0</v>
      </c>
    </row>
    <row r="181" spans="1:7" s="185" customFormat="1" ht="15" customHeight="1" hidden="1">
      <c r="A181" s="86"/>
      <c r="B181" s="218">
        <v>4341</v>
      </c>
      <c r="C181" s="86" t="s">
        <v>466</v>
      </c>
      <c r="D181" s="94">
        <v>0</v>
      </c>
      <c r="E181" s="64">
        <v>0</v>
      </c>
      <c r="F181" s="65"/>
      <c r="G181" s="143" t="e">
        <f t="shared" si="4"/>
        <v>#DIV/0!</v>
      </c>
    </row>
    <row r="182" spans="1:7" s="185" customFormat="1" ht="15">
      <c r="A182" s="86"/>
      <c r="B182" s="218">
        <v>4342</v>
      </c>
      <c r="C182" s="86" t="s">
        <v>467</v>
      </c>
      <c r="D182" s="94">
        <v>20</v>
      </c>
      <c r="E182" s="64">
        <v>20</v>
      </c>
      <c r="F182" s="65">
        <v>0</v>
      </c>
      <c r="G182" s="143">
        <f t="shared" si="4"/>
        <v>0</v>
      </c>
    </row>
    <row r="183" spans="1:7" s="185" customFormat="1" ht="15">
      <c r="A183" s="86"/>
      <c r="B183" s="218">
        <v>4343</v>
      </c>
      <c r="C183" s="86" t="s">
        <v>468</v>
      </c>
      <c r="D183" s="94">
        <v>50</v>
      </c>
      <c r="E183" s="64">
        <v>50</v>
      </c>
      <c r="F183" s="65">
        <v>0</v>
      </c>
      <c r="G183" s="143">
        <f t="shared" si="4"/>
        <v>0</v>
      </c>
    </row>
    <row r="184" spans="1:7" s="185" customFormat="1" ht="15">
      <c r="A184" s="86"/>
      <c r="B184" s="218">
        <v>4349</v>
      </c>
      <c r="C184" s="86" t="s">
        <v>469</v>
      </c>
      <c r="D184" s="94">
        <v>560</v>
      </c>
      <c r="E184" s="64">
        <v>557</v>
      </c>
      <c r="F184" s="65">
        <v>0</v>
      </c>
      <c r="G184" s="143">
        <f t="shared" si="4"/>
        <v>0</v>
      </c>
    </row>
    <row r="185" spans="1:7" s="185" customFormat="1" ht="15">
      <c r="A185" s="277"/>
      <c r="B185" s="278">
        <v>4351</v>
      </c>
      <c r="C185" s="277" t="s">
        <v>470</v>
      </c>
      <c r="D185" s="94">
        <v>2124</v>
      </c>
      <c r="E185" s="64">
        <v>2127</v>
      </c>
      <c r="F185" s="65">
        <v>240.5</v>
      </c>
      <c r="G185" s="143">
        <f t="shared" si="4"/>
        <v>11.307005171603198</v>
      </c>
    </row>
    <row r="186" spans="1:7" s="185" customFormat="1" ht="15">
      <c r="A186" s="277"/>
      <c r="B186" s="278">
        <v>4356</v>
      </c>
      <c r="C186" s="277" t="s">
        <v>471</v>
      </c>
      <c r="D186" s="94">
        <v>600</v>
      </c>
      <c r="E186" s="64">
        <v>600</v>
      </c>
      <c r="F186" s="65">
        <v>150</v>
      </c>
      <c r="G186" s="143">
        <f t="shared" si="4"/>
        <v>25</v>
      </c>
    </row>
    <row r="187" spans="1:7" s="185" customFormat="1" ht="15">
      <c r="A187" s="277"/>
      <c r="B187" s="278">
        <v>4357</v>
      </c>
      <c r="C187" s="277" t="s">
        <v>472</v>
      </c>
      <c r="D187" s="94">
        <v>8700</v>
      </c>
      <c r="E187" s="64">
        <v>8700</v>
      </c>
      <c r="F187" s="65">
        <v>4325</v>
      </c>
      <c r="G187" s="143">
        <f t="shared" si="4"/>
        <v>49.712643678160916</v>
      </c>
    </row>
    <row r="188" spans="1:7" s="185" customFormat="1" ht="15">
      <c r="A188" s="277"/>
      <c r="B188" s="278">
        <v>4357</v>
      </c>
      <c r="C188" s="277" t="s">
        <v>473</v>
      </c>
      <c r="D188" s="94">
        <v>100</v>
      </c>
      <c r="E188" s="64">
        <v>100</v>
      </c>
      <c r="F188" s="65">
        <v>50</v>
      </c>
      <c r="G188" s="143">
        <f t="shared" si="4"/>
        <v>50</v>
      </c>
    </row>
    <row r="189" spans="1:7" s="185" customFormat="1" ht="15" hidden="1">
      <c r="A189" s="277"/>
      <c r="B189" s="279">
        <v>4359</v>
      </c>
      <c r="C189" s="280" t="s">
        <v>474</v>
      </c>
      <c r="D189" s="281"/>
      <c r="E189" s="69"/>
      <c r="F189" s="70"/>
      <c r="G189" s="143" t="e">
        <f t="shared" si="4"/>
        <v>#DIV/0!</v>
      </c>
    </row>
    <row r="190" spans="1:7" s="185" customFormat="1" ht="15">
      <c r="A190" s="86"/>
      <c r="B190" s="218">
        <v>4371</v>
      </c>
      <c r="C190" s="248" t="s">
        <v>475</v>
      </c>
      <c r="D190" s="94">
        <v>520</v>
      </c>
      <c r="E190" s="64">
        <v>520</v>
      </c>
      <c r="F190" s="65">
        <v>130</v>
      </c>
      <c r="G190" s="143">
        <f t="shared" si="4"/>
        <v>25</v>
      </c>
    </row>
    <row r="191" spans="1:7" s="185" customFormat="1" ht="15">
      <c r="A191" s="86"/>
      <c r="B191" s="218">
        <v>4374</v>
      </c>
      <c r="C191" s="86" t="s">
        <v>476</v>
      </c>
      <c r="D191" s="94">
        <v>700</v>
      </c>
      <c r="E191" s="64">
        <v>700</v>
      </c>
      <c r="F191" s="65">
        <v>0</v>
      </c>
      <c r="G191" s="143">
        <f t="shared" si="4"/>
        <v>0</v>
      </c>
    </row>
    <row r="192" spans="1:7" s="185" customFormat="1" ht="15">
      <c r="A192" s="277"/>
      <c r="B192" s="278">
        <v>4399</v>
      </c>
      <c r="C192" s="277" t="s">
        <v>477</v>
      </c>
      <c r="D192" s="281">
        <v>679</v>
      </c>
      <c r="E192" s="69">
        <v>679</v>
      </c>
      <c r="F192" s="70">
        <v>2.3</v>
      </c>
      <c r="G192" s="143">
        <f t="shared" si="4"/>
        <v>0.33873343151693663</v>
      </c>
    </row>
    <row r="193" spans="1:7" s="185" customFormat="1" ht="15" hidden="1">
      <c r="A193" s="277"/>
      <c r="B193" s="278">
        <v>6402</v>
      </c>
      <c r="C193" s="277" t="s">
        <v>478</v>
      </c>
      <c r="D193" s="268"/>
      <c r="E193" s="269"/>
      <c r="F193" s="273"/>
      <c r="G193" s="143" t="e">
        <f>(#REF!/E193)*100</f>
        <v>#REF!</v>
      </c>
    </row>
    <row r="194" spans="1:7" s="185" customFormat="1" ht="15" customHeight="1" hidden="1">
      <c r="A194" s="277"/>
      <c r="B194" s="278">
        <v>6409</v>
      </c>
      <c r="C194" s="277" t="s">
        <v>479</v>
      </c>
      <c r="D194" s="268">
        <v>0</v>
      </c>
      <c r="E194" s="269">
        <v>0</v>
      </c>
      <c r="F194" s="273"/>
      <c r="G194" s="143" t="e">
        <f>(F194/E194)*100</f>
        <v>#DIV/0!</v>
      </c>
    </row>
    <row r="195" spans="1:7" s="185" customFormat="1" ht="15" customHeight="1" thickBot="1">
      <c r="A195" s="277"/>
      <c r="B195" s="278"/>
      <c r="C195" s="277"/>
      <c r="D195" s="268"/>
      <c r="E195" s="269"/>
      <c r="F195" s="273"/>
      <c r="G195" s="143"/>
    </row>
    <row r="196" spans="1:7" s="185" customFormat="1" ht="18.75" customHeight="1" thickBot="1" thickTop="1">
      <c r="A196" s="262"/>
      <c r="B196" s="229"/>
      <c r="C196" s="230" t="s">
        <v>480</v>
      </c>
      <c r="D196" s="231">
        <f>SUM(D176:D195)</f>
        <v>14648</v>
      </c>
      <c r="E196" s="232">
        <f>SUM(E176:E195)</f>
        <v>14648</v>
      </c>
      <c r="F196" s="233">
        <f>SUM(F176:F195)</f>
        <v>4901.1</v>
      </c>
      <c r="G196" s="231">
        <f>(F196/E196)*100</f>
        <v>33.45917531403605</v>
      </c>
    </row>
    <row r="197" spans="1:7" s="185" customFormat="1" ht="15.75" customHeight="1">
      <c r="A197" s="184"/>
      <c r="B197" s="187"/>
      <c r="C197" s="234"/>
      <c r="D197" s="235"/>
      <c r="E197" s="235"/>
      <c r="F197" s="235"/>
      <c r="G197" s="235"/>
    </row>
    <row r="198" spans="1:7" s="185" customFormat="1" ht="15.75" customHeight="1">
      <c r="A198" s="184"/>
      <c r="B198" s="187"/>
      <c r="C198" s="234"/>
      <c r="D198" s="236"/>
      <c r="E198" s="236"/>
      <c r="F198" s="236"/>
      <c r="G198" s="236"/>
    </row>
    <row r="199" spans="1:7" s="185" customFormat="1" ht="12.75" customHeight="1" hidden="1">
      <c r="A199" s="184"/>
      <c r="C199" s="187"/>
      <c r="D199" s="236"/>
      <c r="E199" s="236"/>
      <c r="F199" s="236"/>
      <c r="G199" s="236"/>
    </row>
    <row r="200" spans="1:7" s="185" customFormat="1" ht="12.75" customHeight="1" hidden="1">
      <c r="A200" s="184"/>
      <c r="B200" s="187"/>
      <c r="C200" s="234"/>
      <c r="D200" s="236"/>
      <c r="E200" s="236"/>
      <c r="F200" s="236"/>
      <c r="G200" s="236"/>
    </row>
    <row r="201" spans="1:7" s="185" customFormat="1" ht="12.75" customHeight="1" hidden="1">
      <c r="A201" s="184"/>
      <c r="B201" s="187"/>
      <c r="C201" s="234"/>
      <c r="D201" s="236"/>
      <c r="E201" s="236"/>
      <c r="F201" s="236"/>
      <c r="G201" s="236"/>
    </row>
    <row r="202" spans="1:7" s="185" customFormat="1" ht="12.75" customHeight="1" hidden="1">
      <c r="A202" s="184"/>
      <c r="B202" s="187"/>
      <c r="C202" s="234"/>
      <c r="D202" s="236"/>
      <c r="E202" s="236"/>
      <c r="F202" s="236"/>
      <c r="G202" s="236"/>
    </row>
    <row r="203" spans="1:7" s="185" customFormat="1" ht="12.75" customHeight="1" hidden="1">
      <c r="A203" s="184"/>
      <c r="B203" s="187"/>
      <c r="C203" s="234"/>
      <c r="D203" s="236"/>
      <c r="E203" s="236"/>
      <c r="F203" s="236"/>
      <c r="G203" s="236"/>
    </row>
    <row r="204" spans="1:7" s="185" customFormat="1" ht="12.75" customHeight="1" hidden="1">
      <c r="A204" s="184"/>
      <c r="B204" s="187"/>
      <c r="C204" s="234"/>
      <c r="D204" s="236"/>
      <c r="E204" s="236"/>
      <c r="F204" s="236"/>
      <c r="G204" s="236"/>
    </row>
    <row r="205" spans="1:7" s="185" customFormat="1" ht="12.75" customHeight="1" hidden="1">
      <c r="A205" s="184"/>
      <c r="B205" s="187"/>
      <c r="C205" s="234"/>
      <c r="D205" s="236"/>
      <c r="E205" s="194"/>
      <c r="F205" s="194"/>
      <c r="G205" s="194"/>
    </row>
    <row r="206" spans="1:7" s="185" customFormat="1" ht="12.75" customHeight="1" hidden="1">
      <c r="A206" s="184"/>
      <c r="B206" s="187"/>
      <c r="C206" s="234"/>
      <c r="D206" s="236"/>
      <c r="E206" s="236"/>
      <c r="F206" s="236"/>
      <c r="G206" s="236"/>
    </row>
    <row r="207" spans="1:7" s="185" customFormat="1" ht="12.75" customHeight="1" hidden="1">
      <c r="A207" s="184"/>
      <c r="B207" s="187"/>
      <c r="C207" s="234"/>
      <c r="D207" s="236"/>
      <c r="E207" s="236"/>
      <c r="F207" s="236"/>
      <c r="G207" s="236"/>
    </row>
    <row r="208" spans="1:7" s="185" customFormat="1" ht="18" customHeight="1" hidden="1">
      <c r="A208" s="184"/>
      <c r="B208" s="187"/>
      <c r="C208" s="234"/>
      <c r="D208" s="236"/>
      <c r="E208" s="194"/>
      <c r="F208" s="194"/>
      <c r="G208" s="194"/>
    </row>
    <row r="209" spans="1:7" s="185" customFormat="1" ht="15.75" customHeight="1" thickBot="1">
      <c r="A209" s="184"/>
      <c r="B209" s="187"/>
      <c r="C209" s="234"/>
      <c r="D209" s="236"/>
      <c r="E209" s="201"/>
      <c r="F209" s="201"/>
      <c r="G209" s="201"/>
    </row>
    <row r="210" spans="1:7" s="185" customFormat="1" ht="15.75">
      <c r="A210" s="205" t="s">
        <v>25</v>
      </c>
      <c r="B210" s="206" t="s">
        <v>26</v>
      </c>
      <c r="C210" s="205" t="s">
        <v>28</v>
      </c>
      <c r="D210" s="205" t="s">
        <v>29</v>
      </c>
      <c r="E210" s="205" t="s">
        <v>29</v>
      </c>
      <c r="F210" s="52" t="s">
        <v>7</v>
      </c>
      <c r="G210" s="205" t="s">
        <v>332</v>
      </c>
    </row>
    <row r="211" spans="1:7" s="185" customFormat="1" ht="15.75" customHeight="1" thickBot="1">
      <c r="A211" s="207"/>
      <c r="B211" s="208"/>
      <c r="C211" s="209"/>
      <c r="D211" s="210" t="s">
        <v>31</v>
      </c>
      <c r="E211" s="210" t="s">
        <v>32</v>
      </c>
      <c r="F211" s="56" t="s">
        <v>33</v>
      </c>
      <c r="G211" s="210" t="s">
        <v>333</v>
      </c>
    </row>
    <row r="212" spans="1:7" s="185" customFormat="1" ht="16.5" thickTop="1">
      <c r="A212" s="211">
        <v>60</v>
      </c>
      <c r="B212" s="212"/>
      <c r="C212" s="213" t="s">
        <v>192</v>
      </c>
      <c r="D212" s="117"/>
      <c r="E212" s="115"/>
      <c r="F212" s="116"/>
      <c r="G212" s="117"/>
    </row>
    <row r="213" spans="1:7" s="185" customFormat="1" ht="15.75">
      <c r="A213" s="139"/>
      <c r="B213" s="217"/>
      <c r="C213" s="139"/>
      <c r="D213" s="143"/>
      <c r="E213" s="144"/>
      <c r="F213" s="142"/>
      <c r="G213" s="143"/>
    </row>
    <row r="214" spans="1:7" s="185" customFormat="1" ht="15">
      <c r="A214" s="86"/>
      <c r="B214" s="218">
        <v>1014</v>
      </c>
      <c r="C214" s="86" t="s">
        <v>481</v>
      </c>
      <c r="D214" s="63">
        <v>650</v>
      </c>
      <c r="E214" s="64">
        <v>650</v>
      </c>
      <c r="F214" s="65">
        <v>91.7</v>
      </c>
      <c r="G214" s="143">
        <f aca="true" t="shared" si="5" ref="G214:G224">(F214/E214)*100</f>
        <v>14.107692307692307</v>
      </c>
    </row>
    <row r="215" spans="1:7" s="185" customFormat="1" ht="15" customHeight="1" hidden="1">
      <c r="A215" s="277"/>
      <c r="B215" s="278">
        <v>1031</v>
      </c>
      <c r="C215" s="277" t="s">
        <v>482</v>
      </c>
      <c r="D215" s="68"/>
      <c r="E215" s="69"/>
      <c r="F215" s="70"/>
      <c r="G215" s="143" t="e">
        <f t="shared" si="5"/>
        <v>#DIV/0!</v>
      </c>
    </row>
    <row r="216" spans="1:7" s="185" customFormat="1" ht="15" hidden="1">
      <c r="A216" s="86"/>
      <c r="B216" s="218">
        <v>1036</v>
      </c>
      <c r="C216" s="86" t="s">
        <v>483</v>
      </c>
      <c r="D216" s="63"/>
      <c r="E216" s="64"/>
      <c r="F216" s="65"/>
      <c r="G216" s="143" t="e">
        <f t="shared" si="5"/>
        <v>#DIV/0!</v>
      </c>
    </row>
    <row r="217" spans="1:7" s="185" customFormat="1" ht="15" customHeight="1" hidden="1">
      <c r="A217" s="277"/>
      <c r="B217" s="278">
        <v>1037</v>
      </c>
      <c r="C217" s="277" t="s">
        <v>484</v>
      </c>
      <c r="D217" s="68"/>
      <c r="E217" s="69"/>
      <c r="F217" s="70"/>
      <c r="G217" s="143" t="e">
        <f t="shared" si="5"/>
        <v>#DIV/0!</v>
      </c>
    </row>
    <row r="218" spans="1:7" s="185" customFormat="1" ht="15" hidden="1">
      <c r="A218" s="277"/>
      <c r="B218" s="278">
        <v>1039</v>
      </c>
      <c r="C218" s="277" t="s">
        <v>485</v>
      </c>
      <c r="D218" s="68">
        <v>0</v>
      </c>
      <c r="E218" s="69"/>
      <c r="F218" s="70"/>
      <c r="G218" s="143" t="e">
        <f t="shared" si="5"/>
        <v>#DIV/0!</v>
      </c>
    </row>
    <row r="219" spans="1:7" s="185" customFormat="1" ht="15">
      <c r="A219" s="277"/>
      <c r="B219" s="278">
        <v>1070</v>
      </c>
      <c r="C219" s="277" t="s">
        <v>486</v>
      </c>
      <c r="D219" s="68">
        <v>7</v>
      </c>
      <c r="E219" s="69">
        <v>7</v>
      </c>
      <c r="F219" s="70">
        <v>0</v>
      </c>
      <c r="G219" s="143">
        <f t="shared" si="5"/>
        <v>0</v>
      </c>
    </row>
    <row r="220" spans="1:7" s="185" customFormat="1" ht="15" hidden="1">
      <c r="A220" s="277"/>
      <c r="B220" s="278">
        <v>2331</v>
      </c>
      <c r="C220" s="277" t="s">
        <v>487</v>
      </c>
      <c r="D220" s="68"/>
      <c r="E220" s="69"/>
      <c r="F220" s="65"/>
      <c r="G220" s="143" t="e">
        <f t="shared" si="5"/>
        <v>#DIV/0!</v>
      </c>
    </row>
    <row r="221" spans="1:7" s="185" customFormat="1" ht="15">
      <c r="A221" s="277"/>
      <c r="B221" s="278">
        <v>3739</v>
      </c>
      <c r="C221" s="277" t="s">
        <v>488</v>
      </c>
      <c r="D221" s="63">
        <v>50</v>
      </c>
      <c r="E221" s="64">
        <v>50</v>
      </c>
      <c r="F221" s="65">
        <v>0</v>
      </c>
      <c r="G221" s="143">
        <f t="shared" si="5"/>
        <v>0</v>
      </c>
    </row>
    <row r="222" spans="1:7" s="185" customFormat="1" ht="15">
      <c r="A222" s="86"/>
      <c r="B222" s="218">
        <v>3749</v>
      </c>
      <c r="C222" s="86" t="s">
        <v>489</v>
      </c>
      <c r="D222" s="63">
        <v>100</v>
      </c>
      <c r="E222" s="64">
        <v>100</v>
      </c>
      <c r="F222" s="65">
        <v>0</v>
      </c>
      <c r="G222" s="143">
        <f t="shared" si="5"/>
        <v>0</v>
      </c>
    </row>
    <row r="223" spans="1:7" s="185" customFormat="1" ht="15" hidden="1">
      <c r="A223" s="86"/>
      <c r="B223" s="218">
        <v>5272</v>
      </c>
      <c r="C223" s="86" t="s">
        <v>490</v>
      </c>
      <c r="D223" s="63"/>
      <c r="E223" s="64"/>
      <c r="F223" s="65"/>
      <c r="G223" s="143" t="e">
        <f t="shared" si="5"/>
        <v>#DIV/0!</v>
      </c>
    </row>
    <row r="224" spans="1:7" s="185" customFormat="1" ht="15">
      <c r="A224" s="86"/>
      <c r="B224" s="218">
        <v>6171</v>
      </c>
      <c r="C224" s="86" t="s">
        <v>491</v>
      </c>
      <c r="D224" s="63">
        <v>10</v>
      </c>
      <c r="E224" s="64">
        <v>10</v>
      </c>
      <c r="F224" s="65">
        <v>0</v>
      </c>
      <c r="G224" s="143">
        <f t="shared" si="5"/>
        <v>0</v>
      </c>
    </row>
    <row r="225" spans="1:7" s="185" customFormat="1" ht="15.75" thickBot="1">
      <c r="A225" s="222"/>
      <c r="B225" s="282"/>
      <c r="C225" s="222"/>
      <c r="D225" s="268"/>
      <c r="E225" s="269"/>
      <c r="F225" s="273"/>
      <c r="G225" s="268"/>
    </row>
    <row r="226" spans="1:7" s="185" customFormat="1" ht="18.75" customHeight="1" thickBot="1" thickTop="1">
      <c r="A226" s="228"/>
      <c r="B226" s="283"/>
      <c r="C226" s="284" t="s">
        <v>492</v>
      </c>
      <c r="D226" s="231">
        <f>SUM(D212:D225)</f>
        <v>817</v>
      </c>
      <c r="E226" s="232">
        <f>SUM(E213:E225)</f>
        <v>817</v>
      </c>
      <c r="F226" s="233">
        <f>SUM(F212:F225)</f>
        <v>91.7</v>
      </c>
      <c r="G226" s="231">
        <f>(F226/E226)*100</f>
        <v>11.223990208078336</v>
      </c>
    </row>
    <row r="227" spans="1:7" s="185" customFormat="1" ht="12.75" customHeight="1">
      <c r="A227" s="184"/>
      <c r="B227" s="187"/>
      <c r="C227" s="234"/>
      <c r="D227" s="236"/>
      <c r="E227" s="236"/>
      <c r="F227" s="236"/>
      <c r="G227" s="236"/>
    </row>
    <row r="228" spans="1:7" s="185" customFormat="1" ht="12.75" customHeight="1" hidden="1">
      <c r="A228" s="184"/>
      <c r="B228" s="187"/>
      <c r="C228" s="234"/>
      <c r="D228" s="236"/>
      <c r="E228" s="236"/>
      <c r="F228" s="236"/>
      <c r="G228" s="236"/>
    </row>
    <row r="229" spans="1:7" s="185" customFormat="1" ht="12.75" customHeight="1" hidden="1">
      <c r="A229" s="184"/>
      <c r="B229" s="187"/>
      <c r="C229" s="234"/>
      <c r="D229" s="236"/>
      <c r="E229" s="236"/>
      <c r="F229" s="236"/>
      <c r="G229" s="236"/>
    </row>
    <row r="230" spans="1:7" s="185" customFormat="1" ht="12.75" customHeight="1" hidden="1">
      <c r="A230" s="184"/>
      <c r="B230" s="187"/>
      <c r="C230" s="234"/>
      <c r="D230" s="236"/>
      <c r="E230" s="236"/>
      <c r="F230" s="236"/>
      <c r="G230" s="236"/>
    </row>
    <row r="231" s="185" customFormat="1" ht="12.75" customHeight="1" hidden="1">
      <c r="B231" s="237"/>
    </row>
    <row r="232" s="185" customFormat="1" ht="12.75" customHeight="1">
      <c r="B232" s="237"/>
    </row>
    <row r="233" s="185" customFormat="1" ht="12.75" customHeight="1" thickBot="1">
      <c r="B233" s="237"/>
    </row>
    <row r="234" spans="1:7" s="185" customFormat="1" ht="15.75">
      <c r="A234" s="205" t="s">
        <v>25</v>
      </c>
      <c r="B234" s="206" t="s">
        <v>26</v>
      </c>
      <c r="C234" s="205" t="s">
        <v>28</v>
      </c>
      <c r="D234" s="205" t="s">
        <v>29</v>
      </c>
      <c r="E234" s="205" t="s">
        <v>29</v>
      </c>
      <c r="F234" s="52" t="s">
        <v>7</v>
      </c>
      <c r="G234" s="205" t="s">
        <v>332</v>
      </c>
    </row>
    <row r="235" spans="1:7" s="185" customFormat="1" ht="15.75" customHeight="1" thickBot="1">
      <c r="A235" s="207"/>
      <c r="B235" s="208"/>
      <c r="C235" s="209"/>
      <c r="D235" s="210" t="s">
        <v>31</v>
      </c>
      <c r="E235" s="210" t="s">
        <v>32</v>
      </c>
      <c r="F235" s="56" t="s">
        <v>33</v>
      </c>
      <c r="G235" s="210" t="s">
        <v>333</v>
      </c>
    </row>
    <row r="236" spans="1:7" s="185" customFormat="1" ht="16.5" thickTop="1">
      <c r="A236" s="211">
        <v>80</v>
      </c>
      <c r="B236" s="211"/>
      <c r="C236" s="213" t="s">
        <v>206</v>
      </c>
      <c r="D236" s="117"/>
      <c r="E236" s="115"/>
      <c r="F236" s="116"/>
      <c r="G236" s="117"/>
    </row>
    <row r="237" spans="1:7" s="185" customFormat="1" ht="15.75">
      <c r="A237" s="139"/>
      <c r="B237" s="266"/>
      <c r="C237" s="139"/>
      <c r="D237" s="143"/>
      <c r="E237" s="144"/>
      <c r="F237" s="142"/>
      <c r="G237" s="143"/>
    </row>
    <row r="238" spans="1:7" s="185" customFormat="1" ht="15">
      <c r="A238" s="86"/>
      <c r="B238" s="267">
        <v>2219</v>
      </c>
      <c r="C238" s="86" t="s">
        <v>493</v>
      </c>
      <c r="D238" s="147">
        <v>3830</v>
      </c>
      <c r="E238" s="64">
        <v>3830</v>
      </c>
      <c r="F238" s="65">
        <v>592.2</v>
      </c>
      <c r="G238" s="143">
        <f aca="true" t="shared" si="6" ref="G238:G244">(F238/E238)*100</f>
        <v>15.462140992167104</v>
      </c>
    </row>
    <row r="239" spans="1:82" s="184" customFormat="1" ht="15">
      <c r="A239" s="86"/>
      <c r="B239" s="267">
        <v>2221</v>
      </c>
      <c r="C239" s="86" t="s">
        <v>494</v>
      </c>
      <c r="D239" s="147">
        <v>18432</v>
      </c>
      <c r="E239" s="64">
        <v>18417</v>
      </c>
      <c r="F239" s="65">
        <v>2855.7</v>
      </c>
      <c r="G239" s="143">
        <f t="shared" si="6"/>
        <v>15.505782700765597</v>
      </c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85"/>
      <c r="AE239" s="185"/>
      <c r="AF239" s="185"/>
      <c r="AG239" s="185"/>
      <c r="AH239" s="185"/>
      <c r="AI239" s="185"/>
      <c r="AJ239" s="185"/>
      <c r="AK239" s="185"/>
      <c r="AL239" s="185"/>
      <c r="AM239" s="185"/>
      <c r="AN239" s="185"/>
      <c r="AO239" s="185"/>
      <c r="AP239" s="185"/>
      <c r="AQ239" s="185"/>
      <c r="AR239" s="185"/>
      <c r="AS239" s="185"/>
      <c r="AT239" s="185"/>
      <c r="AU239" s="185"/>
      <c r="AV239" s="185"/>
      <c r="AW239" s="185"/>
      <c r="AX239" s="185"/>
      <c r="AY239" s="185"/>
      <c r="AZ239" s="185"/>
      <c r="BA239" s="185"/>
      <c r="BB239" s="185"/>
      <c r="BC239" s="185"/>
      <c r="BD239" s="185"/>
      <c r="BE239" s="185"/>
      <c r="BF239" s="185"/>
      <c r="BG239" s="185"/>
      <c r="BH239" s="185"/>
      <c r="BI239" s="185"/>
      <c r="BJ239" s="185"/>
      <c r="BK239" s="185"/>
      <c r="BL239" s="185"/>
      <c r="BM239" s="185"/>
      <c r="BN239" s="185"/>
      <c r="BO239" s="185"/>
      <c r="BP239" s="185"/>
      <c r="BQ239" s="185"/>
      <c r="BR239" s="185"/>
      <c r="BS239" s="185"/>
      <c r="BT239" s="185"/>
      <c r="BU239" s="185"/>
      <c r="BV239" s="185"/>
      <c r="BW239" s="185"/>
      <c r="BX239" s="185"/>
      <c r="BY239" s="185"/>
      <c r="BZ239" s="185"/>
      <c r="CA239" s="185"/>
      <c r="CB239" s="185"/>
      <c r="CC239" s="185"/>
      <c r="CD239" s="185"/>
    </row>
    <row r="240" spans="1:82" s="184" customFormat="1" ht="15" hidden="1">
      <c r="A240" s="86"/>
      <c r="B240" s="267">
        <v>2229</v>
      </c>
      <c r="C240" s="86" t="s">
        <v>495</v>
      </c>
      <c r="D240" s="147"/>
      <c r="E240" s="64"/>
      <c r="F240" s="65">
        <v>0</v>
      </c>
      <c r="G240" s="143" t="e">
        <f t="shared" si="6"/>
        <v>#DIV/0!</v>
      </c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5"/>
      <c r="BS240" s="185"/>
      <c r="BT240" s="185"/>
      <c r="BU240" s="185"/>
      <c r="BV240" s="185"/>
      <c r="BW240" s="185"/>
      <c r="BX240" s="185"/>
      <c r="BY240" s="185"/>
      <c r="BZ240" s="185"/>
      <c r="CA240" s="185"/>
      <c r="CB240" s="185"/>
      <c r="CC240" s="185"/>
      <c r="CD240" s="185"/>
    </row>
    <row r="241" spans="1:82" s="184" customFormat="1" ht="15">
      <c r="A241" s="86"/>
      <c r="B241" s="267">
        <v>2232</v>
      </c>
      <c r="C241" s="86" t="s">
        <v>496</v>
      </c>
      <c r="D241" s="63">
        <v>260</v>
      </c>
      <c r="E241" s="64">
        <v>260</v>
      </c>
      <c r="F241" s="65">
        <v>0</v>
      </c>
      <c r="G241" s="143">
        <f t="shared" si="6"/>
        <v>0</v>
      </c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85"/>
      <c r="AV241" s="185"/>
      <c r="AW241" s="185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5"/>
      <c r="BI241" s="185"/>
      <c r="BJ241" s="185"/>
      <c r="BK241" s="185"/>
      <c r="BL241" s="185"/>
      <c r="BM241" s="185"/>
      <c r="BN241" s="185"/>
      <c r="BO241" s="185"/>
      <c r="BP241" s="185"/>
      <c r="BQ241" s="185"/>
      <c r="BR241" s="185"/>
      <c r="BS241" s="185"/>
      <c r="BT241" s="185"/>
      <c r="BU241" s="185"/>
      <c r="BV241" s="185"/>
      <c r="BW241" s="185"/>
      <c r="BX241" s="185"/>
      <c r="BY241" s="185"/>
      <c r="BZ241" s="185"/>
      <c r="CA241" s="185"/>
      <c r="CB241" s="185"/>
      <c r="CC241" s="185"/>
      <c r="CD241" s="185"/>
    </row>
    <row r="242" spans="1:82" s="184" customFormat="1" ht="15">
      <c r="A242" s="86"/>
      <c r="B242" s="267">
        <v>2299</v>
      </c>
      <c r="C242" s="86" t="s">
        <v>495</v>
      </c>
      <c r="D242" s="63">
        <v>0</v>
      </c>
      <c r="E242" s="64">
        <v>15</v>
      </c>
      <c r="F242" s="65">
        <v>0</v>
      </c>
      <c r="G242" s="143">
        <f t="shared" si="6"/>
        <v>0</v>
      </c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5"/>
      <c r="AT242" s="185"/>
      <c r="AU242" s="185"/>
      <c r="AV242" s="185"/>
      <c r="AW242" s="185"/>
      <c r="AX242" s="185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5"/>
      <c r="BI242" s="185"/>
      <c r="BJ242" s="185"/>
      <c r="BK242" s="185"/>
      <c r="BL242" s="185"/>
      <c r="BM242" s="185"/>
      <c r="BN242" s="185"/>
      <c r="BO242" s="185"/>
      <c r="BP242" s="185"/>
      <c r="BQ242" s="185"/>
      <c r="BR242" s="185"/>
      <c r="BS242" s="185"/>
      <c r="BT242" s="185"/>
      <c r="BU242" s="185"/>
      <c r="BV242" s="185"/>
      <c r="BW242" s="185"/>
      <c r="BX242" s="185"/>
      <c r="BY242" s="185"/>
      <c r="BZ242" s="185"/>
      <c r="CA242" s="185"/>
      <c r="CB242" s="185"/>
      <c r="CC242" s="185"/>
      <c r="CD242" s="185"/>
    </row>
    <row r="243" spans="1:82" s="184" customFormat="1" ht="15">
      <c r="A243" s="277"/>
      <c r="B243" s="285">
        <v>6171</v>
      </c>
      <c r="C243" s="277" t="s">
        <v>497</v>
      </c>
      <c r="D243" s="143">
        <v>0</v>
      </c>
      <c r="E243" s="144">
        <v>0</v>
      </c>
      <c r="F243" s="142">
        <v>27</v>
      </c>
      <c r="G243" s="143" t="e">
        <f t="shared" si="6"/>
        <v>#DIV/0!</v>
      </c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  <c r="BI243" s="185"/>
      <c r="BJ243" s="185"/>
      <c r="BK243" s="185"/>
      <c r="BL243" s="185"/>
      <c r="BM243" s="185"/>
      <c r="BN243" s="185"/>
      <c r="BO243" s="185"/>
      <c r="BP243" s="185"/>
      <c r="BQ243" s="185"/>
      <c r="BR243" s="185"/>
      <c r="BS243" s="185"/>
      <c r="BT243" s="185"/>
      <c r="BU243" s="185"/>
      <c r="BV243" s="185"/>
      <c r="BW243" s="185"/>
      <c r="BX243" s="185"/>
      <c r="BY243" s="185"/>
      <c r="BZ243" s="185"/>
      <c r="CA243" s="185"/>
      <c r="CB243" s="185"/>
      <c r="CC243" s="185"/>
      <c r="CD243" s="185"/>
    </row>
    <row r="244" spans="1:82" s="184" customFormat="1" ht="15">
      <c r="A244" s="277"/>
      <c r="B244" s="285">
        <v>6409</v>
      </c>
      <c r="C244" s="277" t="s">
        <v>498</v>
      </c>
      <c r="D244" s="143">
        <v>0</v>
      </c>
      <c r="E244" s="144">
        <v>0</v>
      </c>
      <c r="F244" s="142">
        <v>-9.5</v>
      </c>
      <c r="G244" s="143" t="e">
        <f t="shared" si="6"/>
        <v>#DIV/0!</v>
      </c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  <c r="AW244" s="185"/>
      <c r="AX244" s="185"/>
      <c r="AY244" s="185"/>
      <c r="AZ244" s="185"/>
      <c r="BA244" s="185"/>
      <c r="BB244" s="185"/>
      <c r="BC244" s="185"/>
      <c r="BD244" s="185"/>
      <c r="BE244" s="185"/>
      <c r="BF244" s="185"/>
      <c r="BG244" s="185"/>
      <c r="BH244" s="185"/>
      <c r="BI244" s="185"/>
      <c r="BJ244" s="185"/>
      <c r="BK244" s="185"/>
      <c r="BL244" s="185"/>
      <c r="BM244" s="185"/>
      <c r="BN244" s="185"/>
      <c r="BO244" s="185"/>
      <c r="BP244" s="185"/>
      <c r="BQ244" s="185"/>
      <c r="BR244" s="185"/>
      <c r="BS244" s="185"/>
      <c r="BT244" s="185"/>
      <c r="BU244" s="185"/>
      <c r="BV244" s="185"/>
      <c r="BW244" s="185"/>
      <c r="BX244" s="185"/>
      <c r="BY244" s="185"/>
      <c r="BZ244" s="185"/>
      <c r="CA244" s="185"/>
      <c r="CB244" s="185"/>
      <c r="CC244" s="185"/>
      <c r="CD244" s="185"/>
    </row>
    <row r="245" spans="1:82" s="184" customFormat="1" ht="15.75" thickBot="1">
      <c r="A245" s="272"/>
      <c r="B245" s="271"/>
      <c r="C245" s="272"/>
      <c r="D245" s="225"/>
      <c r="E245" s="226"/>
      <c r="F245" s="227"/>
      <c r="G245" s="22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5"/>
      <c r="AT245" s="185"/>
      <c r="AU245" s="185"/>
      <c r="AV245" s="185"/>
      <c r="AW245" s="185"/>
      <c r="AX245" s="185"/>
      <c r="AY245" s="185"/>
      <c r="AZ245" s="185"/>
      <c r="BA245" s="185"/>
      <c r="BB245" s="185"/>
      <c r="BC245" s="185"/>
      <c r="BD245" s="185"/>
      <c r="BE245" s="185"/>
      <c r="BF245" s="185"/>
      <c r="BG245" s="185"/>
      <c r="BH245" s="185"/>
      <c r="BI245" s="185"/>
      <c r="BJ245" s="185"/>
      <c r="BK245" s="185"/>
      <c r="BL245" s="185"/>
      <c r="BM245" s="185"/>
      <c r="BN245" s="185"/>
      <c r="BO245" s="185"/>
      <c r="BP245" s="185"/>
      <c r="BQ245" s="185"/>
      <c r="BR245" s="185"/>
      <c r="BS245" s="185"/>
      <c r="BT245" s="185"/>
      <c r="BU245" s="185"/>
      <c r="BV245" s="185"/>
      <c r="BW245" s="185"/>
      <c r="BX245" s="185"/>
      <c r="BY245" s="185"/>
      <c r="BZ245" s="185"/>
      <c r="CA245" s="185"/>
      <c r="CB245" s="185"/>
      <c r="CC245" s="185"/>
      <c r="CD245" s="185"/>
    </row>
    <row r="246" spans="1:82" s="184" customFormat="1" ht="18.75" customHeight="1" thickBot="1" thickTop="1">
      <c r="A246" s="228"/>
      <c r="B246" s="286"/>
      <c r="C246" s="284" t="s">
        <v>499</v>
      </c>
      <c r="D246" s="231">
        <f>SUM(D238:D244)</f>
        <v>22522</v>
      </c>
      <c r="E246" s="232">
        <f>SUM(E238:E244)</f>
        <v>22522</v>
      </c>
      <c r="F246" s="233">
        <f>SUM(F238:F244)</f>
        <v>3465.3999999999996</v>
      </c>
      <c r="G246" s="231">
        <f>(F246/E246)*100</f>
        <v>15.386732972204953</v>
      </c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5"/>
      <c r="AT246" s="185"/>
      <c r="AU246" s="185"/>
      <c r="AV246" s="185"/>
      <c r="AW246" s="185"/>
      <c r="AX246" s="185"/>
      <c r="AY246" s="185"/>
      <c r="AZ246" s="185"/>
      <c r="BA246" s="185"/>
      <c r="BB246" s="185"/>
      <c r="BC246" s="185"/>
      <c r="BD246" s="185"/>
      <c r="BE246" s="185"/>
      <c r="BF246" s="185"/>
      <c r="BG246" s="185"/>
      <c r="BH246" s="185"/>
      <c r="BI246" s="185"/>
      <c r="BJ246" s="185"/>
      <c r="BK246" s="185"/>
      <c r="BL246" s="185"/>
      <c r="BM246" s="185"/>
      <c r="BN246" s="185"/>
      <c r="BO246" s="185"/>
      <c r="BP246" s="185"/>
      <c r="BQ246" s="185"/>
      <c r="BR246" s="185"/>
      <c r="BS246" s="185"/>
      <c r="BT246" s="185"/>
      <c r="BU246" s="185"/>
      <c r="BV246" s="185"/>
      <c r="BW246" s="185"/>
      <c r="BX246" s="185"/>
      <c r="BY246" s="185"/>
      <c r="BZ246" s="185"/>
      <c r="CA246" s="185"/>
      <c r="CB246" s="185"/>
      <c r="CC246" s="185"/>
      <c r="CD246" s="185"/>
    </row>
    <row r="247" spans="2:82" s="184" customFormat="1" ht="15.75" customHeight="1">
      <c r="B247" s="187"/>
      <c r="C247" s="234"/>
      <c r="D247" s="236"/>
      <c r="E247" s="236"/>
      <c r="F247" s="236"/>
      <c r="G247" s="236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5"/>
      <c r="AT247" s="185"/>
      <c r="AU247" s="185"/>
      <c r="AV247" s="185"/>
      <c r="AW247" s="185"/>
      <c r="AX247" s="185"/>
      <c r="AY247" s="185"/>
      <c r="AZ247" s="185"/>
      <c r="BA247" s="185"/>
      <c r="BB247" s="185"/>
      <c r="BC247" s="185"/>
      <c r="BD247" s="185"/>
      <c r="BE247" s="185"/>
      <c r="BF247" s="185"/>
      <c r="BG247" s="185"/>
      <c r="BH247" s="185"/>
      <c r="BI247" s="185"/>
      <c r="BJ247" s="185"/>
      <c r="BK247" s="185"/>
      <c r="BL247" s="185"/>
      <c r="BM247" s="185"/>
      <c r="BN247" s="185"/>
      <c r="BO247" s="185"/>
      <c r="BP247" s="185"/>
      <c r="BQ247" s="185"/>
      <c r="BR247" s="185"/>
      <c r="BS247" s="185"/>
      <c r="BT247" s="185"/>
      <c r="BU247" s="185"/>
      <c r="BV247" s="185"/>
      <c r="BW247" s="185"/>
      <c r="BX247" s="185"/>
      <c r="BY247" s="185"/>
      <c r="BZ247" s="185"/>
      <c r="CA247" s="185"/>
      <c r="CB247" s="185"/>
      <c r="CC247" s="185"/>
      <c r="CD247" s="185"/>
    </row>
    <row r="248" spans="2:82" s="184" customFormat="1" ht="12.75" customHeight="1" hidden="1">
      <c r="B248" s="187"/>
      <c r="C248" s="234"/>
      <c r="D248" s="236"/>
      <c r="E248" s="236"/>
      <c r="F248" s="236"/>
      <c r="G248" s="236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  <c r="BI248" s="185"/>
      <c r="BJ248" s="185"/>
      <c r="BK248" s="185"/>
      <c r="BL248" s="185"/>
      <c r="BM248" s="185"/>
      <c r="BN248" s="185"/>
      <c r="BO248" s="185"/>
      <c r="BP248" s="185"/>
      <c r="BQ248" s="185"/>
      <c r="BR248" s="185"/>
      <c r="BS248" s="185"/>
      <c r="BT248" s="185"/>
      <c r="BU248" s="185"/>
      <c r="BV248" s="185"/>
      <c r="BW248" s="185"/>
      <c r="BX248" s="185"/>
      <c r="BY248" s="185"/>
      <c r="BZ248" s="185"/>
      <c r="CA248" s="185"/>
      <c r="CB248" s="185"/>
      <c r="CC248" s="185"/>
      <c r="CD248" s="185"/>
    </row>
    <row r="249" spans="2:82" s="184" customFormat="1" ht="12.75" customHeight="1" hidden="1">
      <c r="B249" s="187"/>
      <c r="C249" s="234"/>
      <c r="D249" s="236"/>
      <c r="E249" s="236"/>
      <c r="F249" s="236"/>
      <c r="G249" s="236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5"/>
      <c r="AT249" s="185"/>
      <c r="AU249" s="185"/>
      <c r="AV249" s="185"/>
      <c r="AW249" s="185"/>
      <c r="AX249" s="185"/>
      <c r="AY249" s="185"/>
      <c r="AZ249" s="185"/>
      <c r="BA249" s="185"/>
      <c r="BB249" s="185"/>
      <c r="BC249" s="185"/>
      <c r="BD249" s="185"/>
      <c r="BE249" s="185"/>
      <c r="BF249" s="185"/>
      <c r="BG249" s="185"/>
      <c r="BH249" s="185"/>
      <c r="BI249" s="185"/>
      <c r="BJ249" s="185"/>
      <c r="BK249" s="185"/>
      <c r="BL249" s="185"/>
      <c r="BM249" s="185"/>
      <c r="BN249" s="185"/>
      <c r="BO249" s="185"/>
      <c r="BP249" s="185"/>
      <c r="BQ249" s="185"/>
      <c r="BR249" s="185"/>
      <c r="BS249" s="185"/>
      <c r="BT249" s="185"/>
      <c r="BU249" s="185"/>
      <c r="BV249" s="185"/>
      <c r="BW249" s="185"/>
      <c r="BX249" s="185"/>
      <c r="BY249" s="185"/>
      <c r="BZ249" s="185"/>
      <c r="CA249" s="185"/>
      <c r="CB249" s="185"/>
      <c r="CC249" s="185"/>
      <c r="CD249" s="185"/>
    </row>
    <row r="250" spans="2:82" s="184" customFormat="1" ht="12.75" customHeight="1" hidden="1">
      <c r="B250" s="187"/>
      <c r="C250" s="234"/>
      <c r="D250" s="236"/>
      <c r="E250" s="236"/>
      <c r="F250" s="236"/>
      <c r="G250" s="236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5"/>
      <c r="AE250" s="185"/>
      <c r="AF250" s="185"/>
      <c r="AG250" s="185"/>
      <c r="AH250" s="185"/>
      <c r="AI250" s="185"/>
      <c r="AJ250" s="185"/>
      <c r="AK250" s="185"/>
      <c r="AL250" s="185"/>
      <c r="AM250" s="185"/>
      <c r="AN250" s="185"/>
      <c r="AO250" s="185"/>
      <c r="AP250" s="185"/>
      <c r="AQ250" s="185"/>
      <c r="AR250" s="185"/>
      <c r="AS250" s="185"/>
      <c r="AT250" s="185"/>
      <c r="AU250" s="185"/>
      <c r="AV250" s="185"/>
      <c r="AW250" s="185"/>
      <c r="AX250" s="185"/>
      <c r="AY250" s="185"/>
      <c r="AZ250" s="185"/>
      <c r="BA250" s="185"/>
      <c r="BB250" s="185"/>
      <c r="BC250" s="185"/>
      <c r="BD250" s="185"/>
      <c r="BE250" s="185"/>
      <c r="BF250" s="185"/>
      <c r="BG250" s="185"/>
      <c r="BH250" s="185"/>
      <c r="BI250" s="185"/>
      <c r="BJ250" s="185"/>
      <c r="BK250" s="185"/>
      <c r="BL250" s="185"/>
      <c r="BM250" s="185"/>
      <c r="BN250" s="185"/>
      <c r="BO250" s="185"/>
      <c r="BP250" s="185"/>
      <c r="BQ250" s="185"/>
      <c r="BR250" s="185"/>
      <c r="BS250" s="185"/>
      <c r="BT250" s="185"/>
      <c r="BU250" s="185"/>
      <c r="BV250" s="185"/>
      <c r="BW250" s="185"/>
      <c r="BX250" s="185"/>
      <c r="BY250" s="185"/>
      <c r="BZ250" s="185"/>
      <c r="CA250" s="185"/>
      <c r="CB250" s="185"/>
      <c r="CC250" s="185"/>
      <c r="CD250" s="185"/>
    </row>
    <row r="251" spans="2:82" s="184" customFormat="1" ht="12.75" customHeight="1" hidden="1">
      <c r="B251" s="187"/>
      <c r="C251" s="234"/>
      <c r="D251" s="236"/>
      <c r="E251" s="236"/>
      <c r="F251" s="236"/>
      <c r="G251" s="236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85"/>
      <c r="AE251" s="185"/>
      <c r="AF251" s="185"/>
      <c r="AG251" s="185"/>
      <c r="AH251" s="185"/>
      <c r="AI251" s="185"/>
      <c r="AJ251" s="185"/>
      <c r="AK251" s="185"/>
      <c r="AL251" s="185"/>
      <c r="AM251" s="185"/>
      <c r="AN251" s="185"/>
      <c r="AO251" s="185"/>
      <c r="AP251" s="185"/>
      <c r="AQ251" s="185"/>
      <c r="AR251" s="185"/>
      <c r="AS251" s="185"/>
      <c r="AT251" s="185"/>
      <c r="AU251" s="185"/>
      <c r="AV251" s="185"/>
      <c r="AW251" s="185"/>
      <c r="AX251" s="185"/>
      <c r="AY251" s="185"/>
      <c r="AZ251" s="185"/>
      <c r="BA251" s="185"/>
      <c r="BB251" s="185"/>
      <c r="BC251" s="185"/>
      <c r="BD251" s="185"/>
      <c r="BE251" s="185"/>
      <c r="BF251" s="185"/>
      <c r="BG251" s="185"/>
      <c r="BH251" s="185"/>
      <c r="BI251" s="185"/>
      <c r="BJ251" s="185"/>
      <c r="BK251" s="185"/>
      <c r="BL251" s="185"/>
      <c r="BM251" s="185"/>
      <c r="BN251" s="185"/>
      <c r="BO251" s="185"/>
      <c r="BP251" s="185"/>
      <c r="BQ251" s="185"/>
      <c r="BR251" s="185"/>
      <c r="BS251" s="185"/>
      <c r="BT251" s="185"/>
      <c r="BU251" s="185"/>
      <c r="BV251" s="185"/>
      <c r="BW251" s="185"/>
      <c r="BX251" s="185"/>
      <c r="BY251" s="185"/>
      <c r="BZ251" s="185"/>
      <c r="CA251" s="185"/>
      <c r="CB251" s="185"/>
      <c r="CC251" s="185"/>
      <c r="CD251" s="185"/>
    </row>
    <row r="252" spans="2:82" s="184" customFormat="1" ht="12.75" customHeight="1" hidden="1">
      <c r="B252" s="187"/>
      <c r="C252" s="234"/>
      <c r="D252" s="236"/>
      <c r="E252" s="236"/>
      <c r="F252" s="236"/>
      <c r="G252" s="236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85"/>
      <c r="AV252" s="185"/>
      <c r="AW252" s="185"/>
      <c r="AX252" s="185"/>
      <c r="AY252" s="185"/>
      <c r="AZ252" s="185"/>
      <c r="BA252" s="185"/>
      <c r="BB252" s="185"/>
      <c r="BC252" s="185"/>
      <c r="BD252" s="185"/>
      <c r="BE252" s="185"/>
      <c r="BF252" s="185"/>
      <c r="BG252" s="185"/>
      <c r="BH252" s="185"/>
      <c r="BI252" s="185"/>
      <c r="BJ252" s="185"/>
      <c r="BK252" s="185"/>
      <c r="BL252" s="185"/>
      <c r="BM252" s="185"/>
      <c r="BN252" s="185"/>
      <c r="BO252" s="185"/>
      <c r="BP252" s="185"/>
      <c r="BQ252" s="185"/>
      <c r="BR252" s="185"/>
      <c r="BS252" s="185"/>
      <c r="BT252" s="185"/>
      <c r="BU252" s="185"/>
      <c r="BV252" s="185"/>
      <c r="BW252" s="185"/>
      <c r="BX252" s="185"/>
      <c r="BY252" s="185"/>
      <c r="BZ252" s="185"/>
      <c r="CA252" s="185"/>
      <c r="CB252" s="185"/>
      <c r="CC252" s="185"/>
      <c r="CD252" s="185"/>
    </row>
    <row r="253" spans="2:82" s="184" customFormat="1" ht="12.75" customHeight="1" hidden="1">
      <c r="B253" s="187"/>
      <c r="C253" s="234"/>
      <c r="D253" s="236"/>
      <c r="E253" s="236"/>
      <c r="F253" s="236"/>
      <c r="G253" s="236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85"/>
      <c r="AE253" s="185"/>
      <c r="AF253" s="185"/>
      <c r="AG253" s="185"/>
      <c r="AH253" s="185"/>
      <c r="AI253" s="185"/>
      <c r="AJ253" s="185"/>
      <c r="AK253" s="185"/>
      <c r="AL253" s="185"/>
      <c r="AM253" s="185"/>
      <c r="AN253" s="185"/>
      <c r="AO253" s="185"/>
      <c r="AP253" s="185"/>
      <c r="AQ253" s="185"/>
      <c r="AR253" s="185"/>
      <c r="AS253" s="185"/>
      <c r="AT253" s="185"/>
      <c r="AU253" s="185"/>
      <c r="AV253" s="185"/>
      <c r="AW253" s="185"/>
      <c r="AX253" s="185"/>
      <c r="AY253" s="185"/>
      <c r="AZ253" s="185"/>
      <c r="BA253" s="185"/>
      <c r="BB253" s="185"/>
      <c r="BC253" s="185"/>
      <c r="BD253" s="185"/>
      <c r="BE253" s="185"/>
      <c r="BF253" s="185"/>
      <c r="BG253" s="185"/>
      <c r="BH253" s="185"/>
      <c r="BI253" s="185"/>
      <c r="BJ253" s="185"/>
      <c r="BK253" s="185"/>
      <c r="BL253" s="185"/>
      <c r="BM253" s="185"/>
      <c r="BN253" s="185"/>
      <c r="BO253" s="185"/>
      <c r="BP253" s="185"/>
      <c r="BQ253" s="185"/>
      <c r="BR253" s="185"/>
      <c r="BS253" s="185"/>
      <c r="BT253" s="185"/>
      <c r="BU253" s="185"/>
      <c r="BV253" s="185"/>
      <c r="BW253" s="185"/>
      <c r="BX253" s="185"/>
      <c r="BY253" s="185"/>
      <c r="BZ253" s="185"/>
      <c r="CA253" s="185"/>
      <c r="CB253" s="185"/>
      <c r="CC253" s="185"/>
      <c r="CD253" s="185"/>
    </row>
    <row r="254" spans="2:82" s="184" customFormat="1" ht="12.75" customHeight="1" hidden="1">
      <c r="B254" s="187"/>
      <c r="C254" s="234"/>
      <c r="D254" s="236"/>
      <c r="E254" s="236"/>
      <c r="F254" s="236"/>
      <c r="G254" s="236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5"/>
      <c r="AR254" s="185"/>
      <c r="AS254" s="185"/>
      <c r="AT254" s="185"/>
      <c r="AU254" s="185"/>
      <c r="AV254" s="185"/>
      <c r="AW254" s="185"/>
      <c r="AX254" s="185"/>
      <c r="AY254" s="185"/>
      <c r="AZ254" s="185"/>
      <c r="BA254" s="185"/>
      <c r="BB254" s="185"/>
      <c r="BC254" s="185"/>
      <c r="BD254" s="185"/>
      <c r="BE254" s="185"/>
      <c r="BF254" s="185"/>
      <c r="BG254" s="185"/>
      <c r="BH254" s="185"/>
      <c r="BI254" s="185"/>
      <c r="BJ254" s="185"/>
      <c r="BK254" s="185"/>
      <c r="BL254" s="185"/>
      <c r="BM254" s="185"/>
      <c r="BN254" s="185"/>
      <c r="BO254" s="185"/>
      <c r="BP254" s="185"/>
      <c r="BQ254" s="185"/>
      <c r="BR254" s="185"/>
      <c r="BS254" s="185"/>
      <c r="BT254" s="185"/>
      <c r="BU254" s="185"/>
      <c r="BV254" s="185"/>
      <c r="BW254" s="185"/>
      <c r="BX254" s="185"/>
      <c r="BY254" s="185"/>
      <c r="BZ254" s="185"/>
      <c r="CA254" s="185"/>
      <c r="CB254" s="185"/>
      <c r="CC254" s="185"/>
      <c r="CD254" s="185"/>
    </row>
    <row r="255" spans="2:82" s="184" customFormat="1" ht="15.75" customHeight="1">
      <c r="B255" s="187"/>
      <c r="C255" s="234"/>
      <c r="D255" s="236"/>
      <c r="E255" s="194"/>
      <c r="F255" s="194"/>
      <c r="G255" s="194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85"/>
      <c r="AU255" s="185"/>
      <c r="AV255" s="185"/>
      <c r="AW255" s="185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5"/>
      <c r="BI255" s="185"/>
      <c r="BJ255" s="185"/>
      <c r="BK255" s="185"/>
      <c r="BL255" s="185"/>
      <c r="BM255" s="185"/>
      <c r="BN255" s="185"/>
      <c r="BO255" s="185"/>
      <c r="BP255" s="185"/>
      <c r="BQ255" s="185"/>
      <c r="BR255" s="185"/>
      <c r="BS255" s="185"/>
      <c r="BT255" s="185"/>
      <c r="BU255" s="185"/>
      <c r="BV255" s="185"/>
      <c r="BW255" s="185"/>
      <c r="BX255" s="185"/>
      <c r="BY255" s="185"/>
      <c r="BZ255" s="185"/>
      <c r="CA255" s="185"/>
      <c r="CB255" s="185"/>
      <c r="CC255" s="185"/>
      <c r="CD255" s="185"/>
    </row>
    <row r="256" spans="2:82" s="184" customFormat="1" ht="15.75" customHeight="1">
      <c r="B256" s="187"/>
      <c r="C256" s="234"/>
      <c r="D256" s="236"/>
      <c r="E256" s="236"/>
      <c r="F256" s="236"/>
      <c r="G256" s="236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L256" s="185"/>
      <c r="AM256" s="185"/>
      <c r="AN256" s="185"/>
      <c r="AO256" s="185"/>
      <c r="AP256" s="185"/>
      <c r="AQ256" s="185"/>
      <c r="AR256" s="185"/>
      <c r="AS256" s="185"/>
      <c r="AT256" s="185"/>
      <c r="AU256" s="185"/>
      <c r="AV256" s="185"/>
      <c r="AW256" s="185"/>
      <c r="AX256" s="185"/>
      <c r="AY256" s="185"/>
      <c r="AZ256" s="185"/>
      <c r="BA256" s="185"/>
      <c r="BB256" s="185"/>
      <c r="BC256" s="185"/>
      <c r="BD256" s="185"/>
      <c r="BE256" s="185"/>
      <c r="BF256" s="185"/>
      <c r="BG256" s="185"/>
      <c r="BH256" s="185"/>
      <c r="BI256" s="185"/>
      <c r="BJ256" s="185"/>
      <c r="BK256" s="185"/>
      <c r="BL256" s="185"/>
      <c r="BM256" s="185"/>
      <c r="BN256" s="185"/>
      <c r="BO256" s="185"/>
      <c r="BP256" s="185"/>
      <c r="BQ256" s="185"/>
      <c r="BR256" s="185"/>
      <c r="BS256" s="185"/>
      <c r="BT256" s="185"/>
      <c r="BU256" s="185"/>
      <c r="BV256" s="185"/>
      <c r="BW256" s="185"/>
      <c r="BX256" s="185"/>
      <c r="BY256" s="185"/>
      <c r="BZ256" s="185"/>
      <c r="CA256" s="185"/>
      <c r="CB256" s="185"/>
      <c r="CC256" s="185"/>
      <c r="CD256" s="185"/>
    </row>
    <row r="257" spans="2:82" s="184" customFormat="1" ht="15.75" customHeight="1" thickBot="1">
      <c r="B257" s="187"/>
      <c r="C257" s="234"/>
      <c r="D257" s="236"/>
      <c r="E257" s="201"/>
      <c r="F257" s="201"/>
      <c r="G257" s="201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185"/>
      <c r="AG257" s="185"/>
      <c r="AH257" s="185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85"/>
      <c r="AV257" s="185"/>
      <c r="AW257" s="185"/>
      <c r="AX257" s="185"/>
      <c r="AY257" s="185"/>
      <c r="AZ257" s="185"/>
      <c r="BA257" s="185"/>
      <c r="BB257" s="185"/>
      <c r="BC257" s="185"/>
      <c r="BD257" s="185"/>
      <c r="BE257" s="185"/>
      <c r="BF257" s="185"/>
      <c r="BG257" s="185"/>
      <c r="BH257" s="185"/>
      <c r="BI257" s="185"/>
      <c r="BJ257" s="185"/>
      <c r="BK257" s="185"/>
      <c r="BL257" s="185"/>
      <c r="BM257" s="185"/>
      <c r="BN257" s="185"/>
      <c r="BO257" s="185"/>
      <c r="BP257" s="185"/>
      <c r="BQ257" s="185"/>
      <c r="BR257" s="185"/>
      <c r="BS257" s="185"/>
      <c r="BT257" s="185"/>
      <c r="BU257" s="185"/>
      <c r="BV257" s="185"/>
      <c r="BW257" s="185"/>
      <c r="BX257" s="185"/>
      <c r="BY257" s="185"/>
      <c r="BZ257" s="185"/>
      <c r="CA257" s="185"/>
      <c r="CB257" s="185"/>
      <c r="CC257" s="185"/>
      <c r="CD257" s="185"/>
    </row>
    <row r="258" spans="1:82" s="184" customFormat="1" ht="15.75" customHeight="1">
      <c r="A258" s="205" t="s">
        <v>25</v>
      </c>
      <c r="B258" s="206" t="s">
        <v>26</v>
      </c>
      <c r="C258" s="205" t="s">
        <v>28</v>
      </c>
      <c r="D258" s="205" t="s">
        <v>29</v>
      </c>
      <c r="E258" s="205" t="s">
        <v>29</v>
      </c>
      <c r="F258" s="52" t="s">
        <v>7</v>
      </c>
      <c r="G258" s="205" t="s">
        <v>332</v>
      </c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5"/>
      <c r="AT258" s="185"/>
      <c r="AU258" s="185"/>
      <c r="AV258" s="185"/>
      <c r="AW258" s="185"/>
      <c r="AX258" s="185"/>
      <c r="AY258" s="185"/>
      <c r="AZ258" s="185"/>
      <c r="BA258" s="185"/>
      <c r="BB258" s="185"/>
      <c r="BC258" s="185"/>
      <c r="BD258" s="185"/>
      <c r="BE258" s="185"/>
      <c r="BF258" s="185"/>
      <c r="BG258" s="185"/>
      <c r="BH258" s="185"/>
      <c r="BI258" s="185"/>
      <c r="BJ258" s="185"/>
      <c r="BK258" s="185"/>
      <c r="BL258" s="185"/>
      <c r="BM258" s="185"/>
      <c r="BN258" s="185"/>
      <c r="BO258" s="185"/>
      <c r="BP258" s="185"/>
      <c r="BQ258" s="185"/>
      <c r="BR258" s="185"/>
      <c r="BS258" s="185"/>
      <c r="BT258" s="185"/>
      <c r="BU258" s="185"/>
      <c r="BV258" s="185"/>
      <c r="BW258" s="185"/>
      <c r="BX258" s="185"/>
      <c r="BY258" s="185"/>
      <c r="BZ258" s="185"/>
      <c r="CA258" s="185"/>
      <c r="CB258" s="185"/>
      <c r="CC258" s="185"/>
      <c r="CD258" s="185"/>
    </row>
    <row r="259" spans="1:7" s="185" customFormat="1" ht="15.75" customHeight="1" thickBot="1">
      <c r="A259" s="207"/>
      <c r="B259" s="208"/>
      <c r="C259" s="209"/>
      <c r="D259" s="210" t="s">
        <v>31</v>
      </c>
      <c r="E259" s="210" t="s">
        <v>32</v>
      </c>
      <c r="F259" s="56" t="s">
        <v>33</v>
      </c>
      <c r="G259" s="210" t="s">
        <v>333</v>
      </c>
    </row>
    <row r="260" spans="1:7" s="185" customFormat="1" ht="16.5" thickTop="1">
      <c r="A260" s="211">
        <v>90</v>
      </c>
      <c r="B260" s="211"/>
      <c r="C260" s="213" t="s">
        <v>221</v>
      </c>
      <c r="D260" s="117"/>
      <c r="E260" s="115"/>
      <c r="F260" s="116"/>
      <c r="G260" s="117"/>
    </row>
    <row r="261" spans="1:7" s="185" customFormat="1" ht="15.75">
      <c r="A261" s="139"/>
      <c r="B261" s="266"/>
      <c r="C261" s="139"/>
      <c r="D261" s="143"/>
      <c r="E261" s="144"/>
      <c r="F261" s="142"/>
      <c r="G261" s="143"/>
    </row>
    <row r="262" spans="1:7" s="185" customFormat="1" ht="15">
      <c r="A262" s="86"/>
      <c r="B262" s="267">
        <v>5311</v>
      </c>
      <c r="C262" s="86" t="s">
        <v>500</v>
      </c>
      <c r="D262" s="143">
        <v>18504</v>
      </c>
      <c r="E262" s="144">
        <v>18504</v>
      </c>
      <c r="F262" s="142">
        <v>3328.6</v>
      </c>
      <c r="G262" s="143">
        <f>(F262/E262)*100</f>
        <v>17.988543017725895</v>
      </c>
    </row>
    <row r="263" spans="1:7" s="185" customFormat="1" ht="16.5" thickBot="1">
      <c r="A263" s="270"/>
      <c r="B263" s="270"/>
      <c r="C263" s="287"/>
      <c r="D263" s="288"/>
      <c r="E263" s="289"/>
      <c r="F263" s="290"/>
      <c r="G263" s="288"/>
    </row>
    <row r="264" spans="1:7" s="185" customFormat="1" ht="18.75" customHeight="1" thickBot="1" thickTop="1">
      <c r="A264" s="228"/>
      <c r="B264" s="286"/>
      <c r="C264" s="284" t="s">
        <v>501</v>
      </c>
      <c r="D264" s="231">
        <f>SUM(D260:D263)</f>
        <v>18504</v>
      </c>
      <c r="E264" s="232">
        <f>SUM(E260:E263)</f>
        <v>18504</v>
      </c>
      <c r="F264" s="233">
        <f>SUM(F260:F263)</f>
        <v>3328.6</v>
      </c>
      <c r="G264" s="231">
        <f>(F264/E264)*100</f>
        <v>17.988543017725895</v>
      </c>
    </row>
    <row r="265" spans="1:7" s="185" customFormat="1" ht="15.75" customHeight="1">
      <c r="A265" s="184"/>
      <c r="B265" s="187"/>
      <c r="C265" s="234"/>
      <c r="D265" s="236"/>
      <c r="E265" s="236"/>
      <c r="F265" s="236"/>
      <c r="G265" s="236"/>
    </row>
    <row r="266" spans="1:7" s="185" customFormat="1" ht="15.75" customHeight="1" thickBot="1">
      <c r="A266" s="184"/>
      <c r="B266" s="187"/>
      <c r="C266" s="234"/>
      <c r="D266" s="236"/>
      <c r="E266" s="236"/>
      <c r="F266" s="236"/>
      <c r="G266" s="236"/>
    </row>
    <row r="267" spans="1:82" s="184" customFormat="1" ht="15.75" customHeight="1">
      <c r="A267" s="205" t="s">
        <v>25</v>
      </c>
      <c r="B267" s="206" t="s">
        <v>26</v>
      </c>
      <c r="C267" s="205" t="s">
        <v>28</v>
      </c>
      <c r="D267" s="205" t="s">
        <v>29</v>
      </c>
      <c r="E267" s="205" t="s">
        <v>29</v>
      </c>
      <c r="F267" s="52" t="s">
        <v>7</v>
      </c>
      <c r="G267" s="205" t="s">
        <v>332</v>
      </c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85"/>
      <c r="AV267" s="185"/>
      <c r="AW267" s="185"/>
      <c r="AX267" s="185"/>
      <c r="AY267" s="185"/>
      <c r="AZ267" s="185"/>
      <c r="BA267" s="185"/>
      <c r="BB267" s="185"/>
      <c r="BC267" s="185"/>
      <c r="BD267" s="185"/>
      <c r="BE267" s="185"/>
      <c r="BF267" s="185"/>
      <c r="BG267" s="185"/>
      <c r="BH267" s="185"/>
      <c r="BI267" s="185"/>
      <c r="BJ267" s="185"/>
      <c r="BK267" s="185"/>
      <c r="BL267" s="185"/>
      <c r="BM267" s="185"/>
      <c r="BN267" s="185"/>
      <c r="BO267" s="185"/>
      <c r="BP267" s="185"/>
      <c r="BQ267" s="185"/>
      <c r="BR267" s="185"/>
      <c r="BS267" s="185"/>
      <c r="BT267" s="185"/>
      <c r="BU267" s="185"/>
      <c r="BV267" s="185"/>
      <c r="BW267" s="185"/>
      <c r="BX267" s="185"/>
      <c r="BY267" s="185"/>
      <c r="BZ267" s="185"/>
      <c r="CA267" s="185"/>
      <c r="CB267" s="185"/>
      <c r="CC267" s="185"/>
      <c r="CD267" s="185"/>
    </row>
    <row r="268" spans="1:7" s="185" customFormat="1" ht="15.75" customHeight="1" thickBot="1">
      <c r="A268" s="207"/>
      <c r="B268" s="208"/>
      <c r="C268" s="209"/>
      <c r="D268" s="210" t="s">
        <v>31</v>
      </c>
      <c r="E268" s="210" t="s">
        <v>32</v>
      </c>
      <c r="F268" s="56" t="s">
        <v>33</v>
      </c>
      <c r="G268" s="210" t="s">
        <v>333</v>
      </c>
    </row>
    <row r="269" spans="1:7" s="185" customFormat="1" ht="16.5" thickTop="1">
      <c r="A269" s="211">
        <v>100</v>
      </c>
      <c r="B269" s="211"/>
      <c r="C269" s="139" t="s">
        <v>229</v>
      </c>
      <c r="D269" s="117"/>
      <c r="E269" s="115"/>
      <c r="F269" s="116"/>
      <c r="G269" s="117"/>
    </row>
    <row r="270" spans="1:7" s="185" customFormat="1" ht="15.75">
      <c r="A270" s="139"/>
      <c r="B270" s="266"/>
      <c r="C270" s="139"/>
      <c r="D270" s="143"/>
      <c r="E270" s="144"/>
      <c r="F270" s="142"/>
      <c r="G270" s="143"/>
    </row>
    <row r="271" spans="1:7" s="185" customFormat="1" ht="15.75">
      <c r="A271" s="139"/>
      <c r="B271" s="266"/>
      <c r="C271" s="139"/>
      <c r="D271" s="143"/>
      <c r="E271" s="144"/>
      <c r="F271" s="142"/>
      <c r="G271" s="143"/>
    </row>
    <row r="272" spans="1:7" s="185" customFormat="1" ht="15.75">
      <c r="A272" s="266"/>
      <c r="B272" s="291">
        <v>2169</v>
      </c>
      <c r="C272" s="292" t="s">
        <v>502</v>
      </c>
      <c r="D272" s="94">
        <v>300</v>
      </c>
      <c r="E272" s="64">
        <v>300</v>
      </c>
      <c r="F272" s="65">
        <v>0</v>
      </c>
      <c r="G272" s="143">
        <f>(F272/E272)*100</f>
        <v>0</v>
      </c>
    </row>
    <row r="273" spans="1:7" s="185" customFormat="1" ht="15.75">
      <c r="A273" s="266"/>
      <c r="B273" s="291">
        <v>6171</v>
      </c>
      <c r="C273" s="292" t="s">
        <v>503</v>
      </c>
      <c r="D273" s="94">
        <v>0</v>
      </c>
      <c r="E273" s="64">
        <v>0</v>
      </c>
      <c r="F273" s="65"/>
      <c r="G273" s="143" t="e">
        <f>(F273/E273)*100</f>
        <v>#DIV/0!</v>
      </c>
    </row>
    <row r="274" spans="1:7" s="185" customFormat="1" ht="16.5" thickBot="1">
      <c r="A274" s="270"/>
      <c r="B274" s="293"/>
      <c r="C274" s="294"/>
      <c r="D274" s="295"/>
      <c r="E274" s="158"/>
      <c r="F274" s="159"/>
      <c r="G274" s="143"/>
    </row>
    <row r="275" spans="1:7" s="185" customFormat="1" ht="18.75" customHeight="1" thickBot="1" thickTop="1">
      <c r="A275" s="228"/>
      <c r="B275" s="286"/>
      <c r="C275" s="284" t="s">
        <v>504</v>
      </c>
      <c r="D275" s="231">
        <f>SUM(D269:D274)</f>
        <v>300</v>
      </c>
      <c r="E275" s="232">
        <f>SUM(E269:E274)</f>
        <v>300</v>
      </c>
      <c r="F275" s="233">
        <f>SUM(F269:F274)</f>
        <v>0</v>
      </c>
      <c r="G275" s="231">
        <f>(F275/E275)*100</f>
        <v>0</v>
      </c>
    </row>
    <row r="276" spans="1:7" s="185" customFormat="1" ht="15.75" customHeight="1">
      <c r="A276" s="184"/>
      <c r="B276" s="187"/>
      <c r="C276" s="234"/>
      <c r="D276" s="236"/>
      <c r="E276" s="236"/>
      <c r="F276" s="236"/>
      <c r="G276" s="236"/>
    </row>
    <row r="277" spans="1:7" s="185" customFormat="1" ht="15.75" customHeight="1">
      <c r="A277" s="184"/>
      <c r="B277" s="187"/>
      <c r="C277" s="234"/>
      <c r="D277" s="236"/>
      <c r="E277" s="236"/>
      <c r="F277" s="236"/>
      <c r="G277" s="236"/>
    </row>
    <row r="278" s="185" customFormat="1" ht="15.75" customHeight="1" thickBot="1">
      <c r="B278" s="237"/>
    </row>
    <row r="279" spans="1:7" s="185" customFormat="1" ht="15.75">
      <c r="A279" s="205" t="s">
        <v>25</v>
      </c>
      <c r="B279" s="206" t="s">
        <v>26</v>
      </c>
      <c r="C279" s="205" t="s">
        <v>28</v>
      </c>
      <c r="D279" s="205" t="s">
        <v>29</v>
      </c>
      <c r="E279" s="205" t="s">
        <v>29</v>
      </c>
      <c r="F279" s="52" t="s">
        <v>7</v>
      </c>
      <c r="G279" s="205" t="s">
        <v>332</v>
      </c>
    </row>
    <row r="280" spans="1:7" s="185" customFormat="1" ht="15.75" customHeight="1" thickBot="1">
      <c r="A280" s="207"/>
      <c r="B280" s="208"/>
      <c r="C280" s="209"/>
      <c r="D280" s="210" t="s">
        <v>31</v>
      </c>
      <c r="E280" s="210" t="s">
        <v>32</v>
      </c>
      <c r="F280" s="56" t="s">
        <v>33</v>
      </c>
      <c r="G280" s="210" t="s">
        <v>333</v>
      </c>
    </row>
    <row r="281" spans="1:7" s="185" customFormat="1" ht="16.5" thickTop="1">
      <c r="A281" s="211">
        <v>110</v>
      </c>
      <c r="B281" s="211"/>
      <c r="C281" s="213" t="s">
        <v>234</v>
      </c>
      <c r="D281" s="117"/>
      <c r="E281" s="115"/>
      <c r="F281" s="116"/>
      <c r="G281" s="117"/>
    </row>
    <row r="282" spans="1:7" s="185" customFormat="1" ht="15" customHeight="1">
      <c r="A282" s="139"/>
      <c r="B282" s="266"/>
      <c r="C282" s="139"/>
      <c r="D282" s="143"/>
      <c r="E282" s="144"/>
      <c r="F282" s="142"/>
      <c r="G282" s="143"/>
    </row>
    <row r="283" spans="1:7" s="185" customFormat="1" ht="15" customHeight="1">
      <c r="A283" s="86"/>
      <c r="B283" s="267">
        <v>6171</v>
      </c>
      <c r="C283" s="86" t="s">
        <v>505</v>
      </c>
      <c r="D283" s="143">
        <v>0</v>
      </c>
      <c r="E283" s="144">
        <v>0</v>
      </c>
      <c r="F283" s="142">
        <v>5</v>
      </c>
      <c r="G283" s="143" t="e">
        <f aca="true" t="shared" si="7" ref="G283:G288">(F283/E283)*100</f>
        <v>#DIV/0!</v>
      </c>
    </row>
    <row r="284" spans="1:7" s="185" customFormat="1" ht="15">
      <c r="A284" s="86"/>
      <c r="B284" s="267">
        <v>6310</v>
      </c>
      <c r="C284" s="86" t="s">
        <v>506</v>
      </c>
      <c r="D284" s="143">
        <v>2530</v>
      </c>
      <c r="E284" s="144">
        <v>2530</v>
      </c>
      <c r="F284" s="142">
        <v>237.9</v>
      </c>
      <c r="G284" s="143">
        <f t="shared" si="7"/>
        <v>9.403162055335969</v>
      </c>
    </row>
    <row r="285" spans="1:7" s="185" customFormat="1" ht="15">
      <c r="A285" s="86"/>
      <c r="B285" s="267">
        <v>6399</v>
      </c>
      <c r="C285" s="86" t="s">
        <v>507</v>
      </c>
      <c r="D285" s="143">
        <v>13011</v>
      </c>
      <c r="E285" s="144">
        <v>13011</v>
      </c>
      <c r="F285" s="142">
        <v>795.6</v>
      </c>
      <c r="G285" s="143">
        <f t="shared" si="7"/>
        <v>6.1148259165321655</v>
      </c>
    </row>
    <row r="286" spans="1:7" s="185" customFormat="1" ht="15">
      <c r="A286" s="86"/>
      <c r="B286" s="267">
        <v>6402</v>
      </c>
      <c r="C286" s="86" t="s">
        <v>508</v>
      </c>
      <c r="D286" s="143">
        <v>0</v>
      </c>
      <c r="E286" s="144">
        <v>227.7</v>
      </c>
      <c r="F286" s="142">
        <v>227.5</v>
      </c>
      <c r="G286" s="143">
        <f t="shared" si="7"/>
        <v>99.91216512955644</v>
      </c>
    </row>
    <row r="287" spans="1:7" s="185" customFormat="1" ht="15">
      <c r="A287" s="86"/>
      <c r="B287" s="267">
        <v>6409</v>
      </c>
      <c r="C287" s="86" t="s">
        <v>509</v>
      </c>
      <c r="D287" s="143">
        <v>0</v>
      </c>
      <c r="E287" s="144">
        <v>0</v>
      </c>
      <c r="F287" s="142">
        <v>3.5</v>
      </c>
      <c r="G287" s="143" t="e">
        <f t="shared" si="7"/>
        <v>#DIV/0!</v>
      </c>
    </row>
    <row r="288" spans="1:7" s="190" customFormat="1" ht="15.75" customHeight="1">
      <c r="A288" s="213"/>
      <c r="B288" s="211">
        <v>6409</v>
      </c>
      <c r="C288" s="213" t="s">
        <v>510</v>
      </c>
      <c r="D288" s="296">
        <v>1750</v>
      </c>
      <c r="E288" s="297">
        <v>1750</v>
      </c>
      <c r="F288" s="243">
        <v>0</v>
      </c>
      <c r="G288" s="143">
        <f t="shared" si="7"/>
        <v>0</v>
      </c>
    </row>
    <row r="289" spans="1:7" s="185" customFormat="1" ht="15.75" thickBot="1">
      <c r="A289" s="272"/>
      <c r="B289" s="271"/>
      <c r="C289" s="272"/>
      <c r="D289" s="298"/>
      <c r="E289" s="299"/>
      <c r="F289" s="300"/>
      <c r="G289" s="298"/>
    </row>
    <row r="290" spans="1:7" s="185" customFormat="1" ht="18.75" customHeight="1" thickBot="1" thickTop="1">
      <c r="A290" s="228"/>
      <c r="B290" s="286"/>
      <c r="C290" s="284" t="s">
        <v>511</v>
      </c>
      <c r="D290" s="301">
        <f>SUM(D282:D288)</f>
        <v>17291</v>
      </c>
      <c r="E290" s="302">
        <f>SUM(E282:E288)</f>
        <v>17518.7</v>
      </c>
      <c r="F290" s="303">
        <f>SUM(F282:F288)</f>
        <v>1269.5</v>
      </c>
      <c r="G290" s="231">
        <f>(F290/E290)*100</f>
        <v>7.246542266264049</v>
      </c>
    </row>
    <row r="291" spans="1:7" s="185" customFormat="1" ht="18.75" customHeight="1">
      <c r="A291" s="184"/>
      <c r="B291" s="187"/>
      <c r="C291" s="234"/>
      <c r="D291" s="236"/>
      <c r="E291" s="236"/>
      <c r="F291" s="236"/>
      <c r="G291" s="236"/>
    </row>
    <row r="292" spans="1:7" s="185" customFormat="1" ht="13.5" customHeight="1" hidden="1">
      <c r="A292" s="184"/>
      <c r="B292" s="187"/>
      <c r="C292" s="234"/>
      <c r="D292" s="236"/>
      <c r="E292" s="236"/>
      <c r="F292" s="236"/>
      <c r="G292" s="236"/>
    </row>
    <row r="293" spans="1:7" s="185" customFormat="1" ht="13.5" customHeight="1" hidden="1">
      <c r="A293" s="184"/>
      <c r="B293" s="187"/>
      <c r="C293" s="234"/>
      <c r="D293" s="236"/>
      <c r="E293" s="236"/>
      <c r="F293" s="236"/>
      <c r="G293" s="236"/>
    </row>
    <row r="294" spans="1:7" s="185" customFormat="1" ht="13.5" customHeight="1" hidden="1">
      <c r="A294" s="184"/>
      <c r="B294" s="187"/>
      <c r="C294" s="234"/>
      <c r="D294" s="236"/>
      <c r="E294" s="236"/>
      <c r="F294" s="236"/>
      <c r="G294" s="236"/>
    </row>
    <row r="295" spans="1:7" s="185" customFormat="1" ht="13.5" customHeight="1" hidden="1">
      <c r="A295" s="184"/>
      <c r="B295" s="187"/>
      <c r="C295" s="234"/>
      <c r="D295" s="236"/>
      <c r="E295" s="236"/>
      <c r="F295" s="236"/>
      <c r="G295" s="236"/>
    </row>
    <row r="296" spans="1:7" s="185" customFormat="1" ht="13.5" customHeight="1" hidden="1">
      <c r="A296" s="184"/>
      <c r="B296" s="187"/>
      <c r="C296" s="234"/>
      <c r="D296" s="236"/>
      <c r="E296" s="236"/>
      <c r="F296" s="236"/>
      <c r="G296" s="236"/>
    </row>
    <row r="297" spans="1:7" s="185" customFormat="1" ht="16.5" customHeight="1">
      <c r="A297" s="184"/>
      <c r="B297" s="187"/>
      <c r="C297" s="234"/>
      <c r="D297" s="236"/>
      <c r="E297" s="236"/>
      <c r="F297" s="236"/>
      <c r="G297" s="236"/>
    </row>
    <row r="298" spans="1:7" s="185" customFormat="1" ht="15.75" customHeight="1" thickBot="1">
      <c r="A298" s="184"/>
      <c r="B298" s="187"/>
      <c r="C298" s="234"/>
      <c r="D298" s="236"/>
      <c r="E298" s="236"/>
      <c r="F298" s="236"/>
      <c r="G298" s="236"/>
    </row>
    <row r="299" spans="1:7" s="185" customFormat="1" ht="15.75">
      <c r="A299" s="205" t="s">
        <v>25</v>
      </c>
      <c r="B299" s="206" t="s">
        <v>26</v>
      </c>
      <c r="C299" s="205" t="s">
        <v>28</v>
      </c>
      <c r="D299" s="205" t="s">
        <v>29</v>
      </c>
      <c r="E299" s="205" t="s">
        <v>29</v>
      </c>
      <c r="F299" s="52" t="s">
        <v>7</v>
      </c>
      <c r="G299" s="205" t="s">
        <v>332</v>
      </c>
    </row>
    <row r="300" spans="1:7" s="185" customFormat="1" ht="15.75" customHeight="1" thickBot="1">
      <c r="A300" s="207"/>
      <c r="B300" s="208"/>
      <c r="C300" s="209"/>
      <c r="D300" s="210" t="s">
        <v>31</v>
      </c>
      <c r="E300" s="210" t="s">
        <v>32</v>
      </c>
      <c r="F300" s="56" t="s">
        <v>33</v>
      </c>
      <c r="G300" s="210" t="s">
        <v>333</v>
      </c>
    </row>
    <row r="301" spans="1:7" s="185" customFormat="1" ht="16.5" thickTop="1">
      <c r="A301" s="211">
        <v>120</v>
      </c>
      <c r="B301" s="211"/>
      <c r="C301" s="109" t="s">
        <v>263</v>
      </c>
      <c r="D301" s="117"/>
      <c r="E301" s="115"/>
      <c r="F301" s="116"/>
      <c r="G301" s="117"/>
    </row>
    <row r="302" spans="1:7" s="185" customFormat="1" ht="15" customHeight="1">
      <c r="A302" s="139"/>
      <c r="B302" s="266"/>
      <c r="C302" s="109"/>
      <c r="D302" s="143"/>
      <c r="E302" s="144"/>
      <c r="F302" s="142"/>
      <c r="G302" s="143"/>
    </row>
    <row r="303" spans="1:7" s="185" customFormat="1" ht="15" customHeight="1">
      <c r="A303" s="139"/>
      <c r="B303" s="266"/>
      <c r="C303" s="109"/>
      <c r="D303" s="268"/>
      <c r="E303" s="269"/>
      <c r="F303" s="273"/>
      <c r="G303" s="143"/>
    </row>
    <row r="304" spans="1:7" s="185" customFormat="1" ht="15.75">
      <c r="A304" s="139"/>
      <c r="B304" s="267">
        <v>2310</v>
      </c>
      <c r="C304" s="86" t="s">
        <v>512</v>
      </c>
      <c r="D304" s="268">
        <v>20</v>
      </c>
      <c r="E304" s="269">
        <v>20</v>
      </c>
      <c r="F304" s="273">
        <v>0</v>
      </c>
      <c r="G304" s="143">
        <f aca="true" t="shared" si="8" ref="G304:G313">(F304/E304)*100</f>
        <v>0</v>
      </c>
    </row>
    <row r="305" spans="1:7" s="185" customFormat="1" ht="15.75" customHeight="1" hidden="1">
      <c r="A305" s="139"/>
      <c r="B305" s="267">
        <v>2321</v>
      </c>
      <c r="C305" s="86" t="s">
        <v>513</v>
      </c>
      <c r="D305" s="268">
        <v>0</v>
      </c>
      <c r="E305" s="269"/>
      <c r="F305" s="273"/>
      <c r="G305" s="143" t="e">
        <f t="shared" si="8"/>
        <v>#DIV/0!</v>
      </c>
    </row>
    <row r="306" spans="1:7" s="185" customFormat="1" ht="15">
      <c r="A306" s="86"/>
      <c r="B306" s="267">
        <v>3612</v>
      </c>
      <c r="C306" s="86" t="s">
        <v>514</v>
      </c>
      <c r="D306" s="143">
        <v>10422</v>
      </c>
      <c r="E306" s="144">
        <v>10422</v>
      </c>
      <c r="F306" s="142">
        <v>1266.1</v>
      </c>
      <c r="G306" s="143">
        <f t="shared" si="8"/>
        <v>12.148340049894452</v>
      </c>
    </row>
    <row r="307" spans="1:7" s="185" customFormat="1" ht="15">
      <c r="A307" s="86"/>
      <c r="B307" s="267">
        <v>3613</v>
      </c>
      <c r="C307" s="86" t="s">
        <v>515</v>
      </c>
      <c r="D307" s="143">
        <v>6983</v>
      </c>
      <c r="E307" s="144">
        <v>6983</v>
      </c>
      <c r="F307" s="142">
        <v>1212.6</v>
      </c>
      <c r="G307" s="143">
        <f t="shared" si="8"/>
        <v>17.365029357009877</v>
      </c>
    </row>
    <row r="308" spans="1:7" s="185" customFormat="1" ht="15">
      <c r="A308" s="86"/>
      <c r="B308" s="267">
        <v>3632</v>
      </c>
      <c r="C308" s="86" t="s">
        <v>384</v>
      </c>
      <c r="D308" s="143">
        <v>1711</v>
      </c>
      <c r="E308" s="144">
        <v>1711</v>
      </c>
      <c r="F308" s="142">
        <v>45.5</v>
      </c>
      <c r="G308" s="143">
        <f t="shared" si="8"/>
        <v>2.659263588544711</v>
      </c>
    </row>
    <row r="309" spans="1:7" s="185" customFormat="1" ht="15">
      <c r="A309" s="86"/>
      <c r="B309" s="267">
        <v>3634</v>
      </c>
      <c r="C309" s="86" t="s">
        <v>516</v>
      </c>
      <c r="D309" s="143">
        <v>800</v>
      </c>
      <c r="E309" s="144">
        <v>800</v>
      </c>
      <c r="F309" s="142">
        <v>0</v>
      </c>
      <c r="G309" s="143">
        <f t="shared" si="8"/>
        <v>0</v>
      </c>
    </row>
    <row r="310" spans="1:7" s="185" customFormat="1" ht="15">
      <c r="A310" s="86"/>
      <c r="B310" s="267">
        <v>3639</v>
      </c>
      <c r="C310" s="86" t="s">
        <v>517</v>
      </c>
      <c r="D310" s="143">
        <f>9937.5-7389</f>
        <v>2548.5</v>
      </c>
      <c r="E310" s="144">
        <f>9937.5-7389</f>
        <v>2548.5</v>
      </c>
      <c r="F310" s="142">
        <f>40.7-0</f>
        <v>40.7</v>
      </c>
      <c r="G310" s="143">
        <f t="shared" si="8"/>
        <v>1.5970178536393957</v>
      </c>
    </row>
    <row r="311" spans="1:7" s="185" customFormat="1" ht="15" customHeight="1" hidden="1">
      <c r="A311" s="86"/>
      <c r="B311" s="267">
        <v>3639</v>
      </c>
      <c r="C311" s="86" t="s">
        <v>518</v>
      </c>
      <c r="D311" s="143">
        <v>0</v>
      </c>
      <c r="E311" s="144"/>
      <c r="F311" s="142"/>
      <c r="G311" s="143" t="e">
        <f t="shared" si="8"/>
        <v>#DIV/0!</v>
      </c>
    </row>
    <row r="312" spans="1:7" s="185" customFormat="1" ht="15">
      <c r="A312" s="86"/>
      <c r="B312" s="267">
        <v>3639</v>
      </c>
      <c r="C312" s="86" t="s">
        <v>519</v>
      </c>
      <c r="D312" s="143">
        <v>7389</v>
      </c>
      <c r="E312" s="144">
        <v>7389</v>
      </c>
      <c r="F312" s="142">
        <v>0</v>
      </c>
      <c r="G312" s="143">
        <f t="shared" si="8"/>
        <v>0</v>
      </c>
    </row>
    <row r="313" spans="1:7" s="185" customFormat="1" ht="15">
      <c r="A313" s="86"/>
      <c r="B313" s="267">
        <v>3729</v>
      </c>
      <c r="C313" s="86" t="s">
        <v>520</v>
      </c>
      <c r="D313" s="143">
        <v>1</v>
      </c>
      <c r="E313" s="144">
        <v>1</v>
      </c>
      <c r="F313" s="142"/>
      <c r="G313" s="143">
        <f t="shared" si="8"/>
        <v>0</v>
      </c>
    </row>
    <row r="314" spans="1:7" s="185" customFormat="1" ht="15" customHeight="1" thickBot="1">
      <c r="A314" s="270"/>
      <c r="B314" s="270"/>
      <c r="C314" s="287"/>
      <c r="D314" s="298"/>
      <c r="E314" s="299"/>
      <c r="F314" s="300"/>
      <c r="G314" s="298"/>
    </row>
    <row r="315" spans="1:7" s="185" customFormat="1" ht="18.75" customHeight="1" thickBot="1" thickTop="1">
      <c r="A315" s="262"/>
      <c r="B315" s="286"/>
      <c r="C315" s="284" t="s">
        <v>521</v>
      </c>
      <c r="D315" s="301">
        <f>SUM(D304:D313)</f>
        <v>29874.5</v>
      </c>
      <c r="E315" s="302">
        <f>SUM(E304:E313)</f>
        <v>29874.5</v>
      </c>
      <c r="F315" s="303">
        <f>SUM(F304:F313)</f>
        <v>2564.8999999999996</v>
      </c>
      <c r="G315" s="231">
        <f>(F315/E315)*100</f>
        <v>8.585583022309995</v>
      </c>
    </row>
    <row r="316" spans="1:7" s="185" customFormat="1" ht="15.75" customHeight="1">
      <c r="A316" s="184"/>
      <c r="B316" s="187"/>
      <c r="C316" s="234"/>
      <c r="D316" s="236"/>
      <c r="E316" s="236"/>
      <c r="F316" s="236"/>
      <c r="G316" s="236"/>
    </row>
    <row r="317" spans="1:7" s="185" customFormat="1" ht="15.75" customHeight="1">
      <c r="A317" s="184"/>
      <c r="B317" s="187"/>
      <c r="C317" s="234"/>
      <c r="D317" s="236"/>
      <c r="E317" s="236"/>
      <c r="F317" s="236"/>
      <c r="G317" s="236"/>
    </row>
    <row r="318" s="185" customFormat="1" ht="15.75" customHeight="1" thickBot="1"/>
    <row r="319" spans="1:7" s="185" customFormat="1" ht="15.75">
      <c r="A319" s="205" t="s">
        <v>25</v>
      </c>
      <c r="B319" s="206" t="s">
        <v>26</v>
      </c>
      <c r="C319" s="205" t="s">
        <v>28</v>
      </c>
      <c r="D319" s="205" t="s">
        <v>29</v>
      </c>
      <c r="E319" s="205" t="s">
        <v>29</v>
      </c>
      <c r="F319" s="52" t="s">
        <v>7</v>
      </c>
      <c r="G319" s="205" t="s">
        <v>332</v>
      </c>
    </row>
    <row r="320" spans="1:7" s="185" customFormat="1" ht="15.75" customHeight="1" thickBot="1">
      <c r="A320" s="207"/>
      <c r="B320" s="208"/>
      <c r="C320" s="209"/>
      <c r="D320" s="210" t="s">
        <v>31</v>
      </c>
      <c r="E320" s="210" t="s">
        <v>32</v>
      </c>
      <c r="F320" s="56" t="s">
        <v>33</v>
      </c>
      <c r="G320" s="210" t="s">
        <v>333</v>
      </c>
    </row>
    <row r="321" spans="1:7" s="185" customFormat="1" ht="38.25" customHeight="1" thickBot="1" thickTop="1">
      <c r="A321" s="284"/>
      <c r="B321" s="304"/>
      <c r="C321" s="305" t="s">
        <v>522</v>
      </c>
      <c r="D321" s="306">
        <f>SUM(D34,D140,D165,D196,D226,D246,D264,D275,D290,D315,)</f>
        <v>531528</v>
      </c>
      <c r="E321" s="307">
        <f>SUM(E34,E140,E165,E196,E226,E246,E264,E275,E290,E315,F329)</f>
        <v>563528.5</v>
      </c>
      <c r="F321" s="308">
        <f>SUM(F34,F140,F165,F196,F226,F246,F264,F275,F290,F315,)</f>
        <v>59313.799999999996</v>
      </c>
      <c r="G321" s="309">
        <f>(F321/E321)*100</f>
        <v>10.525430390832051</v>
      </c>
    </row>
    <row r="322" spans="1:7" ht="15">
      <c r="A322" s="82"/>
      <c r="B322" s="82"/>
      <c r="C322" s="82"/>
      <c r="D322" s="82"/>
      <c r="E322" s="82"/>
      <c r="F322" s="82"/>
      <c r="G322" s="82"/>
    </row>
    <row r="323" spans="1:7" ht="15" customHeight="1">
      <c r="A323" s="82"/>
      <c r="B323" s="82"/>
      <c r="C323" s="82"/>
      <c r="D323" s="82"/>
      <c r="E323" s="82"/>
      <c r="F323" s="82"/>
      <c r="G323" s="82"/>
    </row>
    <row r="324" spans="1:7" ht="15" customHeight="1">
      <c r="A324" s="82"/>
      <c r="B324" s="82"/>
      <c r="C324" s="82"/>
      <c r="D324" s="82"/>
      <c r="E324" s="82"/>
      <c r="F324" s="82"/>
      <c r="G324" s="82"/>
    </row>
    <row r="325" spans="1:7" ht="15" customHeight="1">
      <c r="A325" s="82"/>
      <c r="B325" s="82"/>
      <c r="C325" s="82"/>
      <c r="D325" s="82"/>
      <c r="E325" s="82"/>
      <c r="F325" s="82"/>
      <c r="G325" s="82"/>
    </row>
    <row r="326" spans="1:7" ht="15">
      <c r="A326" s="82"/>
      <c r="B326" s="82"/>
      <c r="C326" s="82"/>
      <c r="D326" s="82"/>
      <c r="E326" s="82"/>
      <c r="F326" s="82"/>
      <c r="G326" s="82"/>
    </row>
    <row r="327" spans="1:7" ht="15">
      <c r="A327" s="82"/>
      <c r="B327" s="82"/>
      <c r="C327" s="82"/>
      <c r="D327" s="82"/>
      <c r="E327" s="82"/>
      <c r="F327" s="82"/>
      <c r="G327" s="82"/>
    </row>
    <row r="328" spans="1:7" ht="15">
      <c r="A328" s="82"/>
      <c r="B328" s="82"/>
      <c r="C328" s="83"/>
      <c r="D328" s="82"/>
      <c r="E328" s="82"/>
      <c r="F328" s="82"/>
      <c r="G328" s="82"/>
    </row>
    <row r="329" spans="1:7" ht="15">
      <c r="A329" s="82"/>
      <c r="B329" s="82"/>
      <c r="C329" s="82"/>
      <c r="D329" s="82"/>
      <c r="E329" s="82"/>
      <c r="F329" s="82"/>
      <c r="G329" s="82"/>
    </row>
    <row r="330" spans="1:7" ht="15">
      <c r="A330" s="82"/>
      <c r="B330" s="82"/>
      <c r="C330" s="82"/>
      <c r="D330" s="82"/>
      <c r="E330" s="82"/>
      <c r="F330" s="82"/>
      <c r="G330" s="82"/>
    </row>
    <row r="331" spans="1:7" ht="15">
      <c r="A331" s="82"/>
      <c r="B331" s="82"/>
      <c r="C331" s="82"/>
      <c r="D331" s="82"/>
      <c r="E331" s="82"/>
      <c r="F331" s="82"/>
      <c r="G331" s="82"/>
    </row>
    <row r="332" spans="1:7" ht="15">
      <c r="A332" s="82"/>
      <c r="B332" s="82"/>
      <c r="C332" s="82"/>
      <c r="D332" s="82"/>
      <c r="E332" s="82"/>
      <c r="F332" s="82"/>
      <c r="G332" s="82"/>
    </row>
    <row r="333" spans="1:7" ht="15">
      <c r="A333" s="82"/>
      <c r="B333" s="82"/>
      <c r="C333" s="82"/>
      <c r="D333" s="82"/>
      <c r="E333" s="82"/>
      <c r="F333" s="82"/>
      <c r="G333" s="82"/>
    </row>
    <row r="334" spans="1:7" ht="15">
      <c r="A334" s="82"/>
      <c r="B334" s="82"/>
      <c r="C334" s="82"/>
      <c r="D334" s="82"/>
      <c r="E334" s="82"/>
      <c r="F334" s="82"/>
      <c r="G334" s="82"/>
    </row>
    <row r="335" spans="1:7" ht="15">
      <c r="A335" s="82"/>
      <c r="B335" s="82"/>
      <c r="C335" s="82"/>
      <c r="D335" s="82"/>
      <c r="E335" s="82"/>
      <c r="F335" s="82"/>
      <c r="G335" s="82"/>
    </row>
    <row r="336" spans="1:7" ht="15">
      <c r="A336" s="82"/>
      <c r="B336" s="82"/>
      <c r="C336" s="82"/>
      <c r="D336" s="82"/>
      <c r="E336" s="82"/>
      <c r="F336" s="82"/>
      <c r="G336" s="82"/>
    </row>
    <row r="337" spans="1:7" ht="15">
      <c r="A337" s="82"/>
      <c r="B337" s="82"/>
      <c r="C337" s="82"/>
      <c r="D337" s="82"/>
      <c r="E337" s="82"/>
      <c r="F337" s="82"/>
      <c r="G337" s="82"/>
    </row>
    <row r="338" spans="1:7" ht="15">
      <c r="A338" s="82"/>
      <c r="B338" s="82"/>
      <c r="C338" s="82"/>
      <c r="D338" s="82"/>
      <c r="E338" s="82"/>
      <c r="F338" s="82"/>
      <c r="G338" s="82"/>
    </row>
    <row r="339" spans="1:7" ht="15">
      <c r="A339" s="82"/>
      <c r="B339" s="82"/>
      <c r="C339" s="82"/>
      <c r="D339" s="82"/>
      <c r="E339" s="82"/>
      <c r="F339" s="82"/>
      <c r="G339" s="82"/>
    </row>
    <row r="340" spans="1:7" ht="15">
      <c r="A340" s="82"/>
      <c r="B340" s="82"/>
      <c r="C340" s="82"/>
      <c r="D340" s="82"/>
      <c r="E340" s="82"/>
      <c r="F340" s="82"/>
      <c r="G340" s="82"/>
    </row>
    <row r="341" spans="1:7" ht="15">
      <c r="A341" s="82"/>
      <c r="B341" s="82"/>
      <c r="C341" s="82"/>
      <c r="D341" s="82"/>
      <c r="E341" s="82"/>
      <c r="F341" s="82"/>
      <c r="G341" s="82"/>
    </row>
    <row r="342" spans="1:7" ht="15">
      <c r="A342" s="82"/>
      <c r="B342" s="82"/>
      <c r="C342" s="82"/>
      <c r="D342" s="82"/>
      <c r="E342" s="82"/>
      <c r="F342" s="82"/>
      <c r="G342" s="82"/>
    </row>
  </sheetData>
  <sheetProtection/>
  <printOptions/>
  <pageMargins left="0.35433070866141736" right="0.17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2014-03-28T13:15:55Z</cp:lastPrinted>
  <dcterms:created xsi:type="dcterms:W3CDTF">2014-03-13T13:05:40Z</dcterms:created>
  <dcterms:modified xsi:type="dcterms:W3CDTF">2014-04-23T17:21:10Z</dcterms:modified>
  <cp:category/>
  <cp:version/>
  <cp:contentType/>
  <cp:contentStatus/>
</cp:coreProperties>
</file>