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0955" windowHeight="9975" activeTab="0"/>
  </bookViews>
  <sheets>
    <sheet name="Doplň. ukaz. 3_2014" sheetId="1" r:id="rId1"/>
    <sheet name="Město_příjmy" sheetId="2" r:id="rId2"/>
    <sheet name="Město_výdaje " sheetId="3" r:id="rId3"/>
    <sheet name="Domov seniorů" sheetId="4" r:id="rId4"/>
    <sheet name="Tereza" sheetId="5" r:id="rId5"/>
    <sheet name="Knihovna" sheetId="6" r:id="rId6"/>
    <sheet name="Muzeum" sheetId="7" r:id="rId7"/>
    <sheet name="MŠ Břetislavova" sheetId="8" r:id="rId8"/>
    <sheet name="MŠ Hřbitovní" sheetId="9" r:id="rId9"/>
    <sheet name="MŠ Na Valtické" sheetId="10" r:id="rId10"/>
    <sheet name="MŠ Slovácká" sheetId="11" r:id="rId11"/>
    <sheet name="MŠ U Splavu" sheetId="12" r:id="rId12"/>
    <sheet name="MŠ Okružní" sheetId="13" r:id="rId13"/>
    <sheet name="MŠ Osvobození" sheetId="14" r:id="rId14"/>
    <sheet name="ZŠ Komenského" sheetId="15" r:id="rId15"/>
    <sheet name="ZŠ Kpt.Nálepky" sheetId="16" r:id="rId16"/>
    <sheet name="ZŠ Kupkova" sheetId="17" r:id="rId17"/>
    <sheet name="ZŠ Na Valtické" sheetId="18" r:id="rId18"/>
    <sheet name="ZŠ Slovácká" sheetId="19" r:id="rId19"/>
    <sheet name="ZŠ J.Noháče" sheetId="20" r:id="rId20"/>
    <sheet name="ZUŠ" sheetId="21" r:id="rId21"/>
  </sheets>
  <definedNames/>
  <calcPr fullCalcOnLoad="1"/>
</workbook>
</file>

<file path=xl/comments15.xml><?xml version="1.0" encoding="utf-8"?>
<comments xmlns="http://schemas.openxmlformats.org/spreadsheetml/2006/main">
  <authors>
    <author>sykorova</author>
  </authors>
  <commentList>
    <comment ref="I22" authorId="0">
      <text>
        <r>
          <rPr>
            <b/>
            <sz val="8"/>
            <rFont val="Tahoma"/>
            <family val="0"/>
          </rPr>
          <t>sykorova:</t>
        </r>
        <r>
          <rPr>
            <sz val="8"/>
            <rFont val="Tahoma"/>
            <family val="0"/>
          </rPr>
          <t xml:space="preserve">
Škola získala 839,87 tis. Kč z projektu EU Peníze školám. V roce 2011 bylo vyčerpáno 803,32 tis. Kč.</t>
        </r>
      </text>
    </comment>
  </commentList>
</comments>
</file>

<file path=xl/comments16.xml><?xml version="1.0" encoding="utf-8"?>
<comments xmlns="http://schemas.openxmlformats.org/spreadsheetml/2006/main">
  <authors>
    <author>sykorova</author>
  </authors>
  <commentList>
    <comment ref="J22" authorId="0">
      <text>
        <r>
          <rPr>
            <b/>
            <sz val="8"/>
            <rFont val="Tahoma"/>
            <family val="0"/>
          </rPr>
          <t>sykorova:</t>
        </r>
        <r>
          <rPr>
            <sz val="8"/>
            <rFont val="Tahoma"/>
            <family val="0"/>
          </rPr>
          <t xml:space="preserve">
Škola získala 608,26 tis. Kč z projektu EU Peníze školám. V roce 2011 bylo vyčerpáno 278,35 tis. Kč.</t>
        </r>
      </text>
    </comment>
  </commentList>
</comments>
</file>

<file path=xl/comments18.xml><?xml version="1.0" encoding="utf-8"?>
<comments xmlns="http://schemas.openxmlformats.org/spreadsheetml/2006/main">
  <authors>
    <author>sykorova</author>
  </authors>
  <commentList>
    <comment ref="J22" authorId="0">
      <text>
        <r>
          <rPr>
            <b/>
            <sz val="8"/>
            <rFont val="Tahoma"/>
            <family val="0"/>
          </rPr>
          <t>sykorova:</t>
        </r>
        <r>
          <rPr>
            <sz val="8"/>
            <rFont val="Tahoma"/>
            <family val="0"/>
          </rPr>
          <t xml:space="preserve">
Škola získala 793,87 tis. Kč z projektu EU Peníze školám. V roce 2011 bylo vyčerpáno 380,2 tis. Kč.</t>
        </r>
      </text>
    </comment>
  </commentList>
</comments>
</file>

<file path=xl/comments19.xml><?xml version="1.0" encoding="utf-8"?>
<comments xmlns="http://schemas.openxmlformats.org/spreadsheetml/2006/main">
  <authors>
    <author>sykorova</author>
  </authors>
  <commentList>
    <comment ref="J22" authorId="0">
      <text>
        <r>
          <rPr>
            <b/>
            <sz val="8"/>
            <rFont val="Tahoma"/>
            <family val="0"/>
          </rPr>
          <t>sykorova:</t>
        </r>
        <r>
          <rPr>
            <sz val="8"/>
            <rFont val="Tahoma"/>
            <family val="0"/>
          </rPr>
          <t xml:space="preserve">
Škola získala 1.983,8 tis. Kč z projektu EU Peníze školám. V roce 2011 nebylo čerpáno.</t>
        </r>
      </text>
    </comment>
  </commentList>
</comments>
</file>

<file path=xl/comments20.xml><?xml version="1.0" encoding="utf-8"?>
<comments xmlns="http://schemas.openxmlformats.org/spreadsheetml/2006/main">
  <authors>
    <author/>
  </authors>
  <commentList>
    <comment ref="J22" authorId="0">
      <text>
        <r>
          <rPr>
            <b/>
            <sz val="8"/>
            <color indexed="8"/>
            <rFont val="Tahoma"/>
            <family val="2"/>
          </rPr>
          <t xml:space="preserve">sykorova:
</t>
        </r>
        <r>
          <rPr>
            <sz val="8"/>
            <color indexed="8"/>
            <rFont val="Tahoma"/>
            <family val="2"/>
          </rPr>
          <t>Škola získala 522,65 tis. Kč z projektu EU Peníze školám. V roce 2011 bylo vyčerpáno.</t>
        </r>
      </text>
    </comment>
  </commentList>
</comments>
</file>

<file path=xl/comments5.xml><?xml version="1.0" encoding="utf-8"?>
<comments xmlns="http://schemas.openxmlformats.org/spreadsheetml/2006/main">
  <authors>
    <author>Ekonom</author>
  </authors>
  <commentList>
    <comment ref="D4" authorId="0">
      <text>
        <r>
          <rPr>
            <b/>
            <sz val="8"/>
            <rFont val="Tahoma"/>
            <family val="0"/>
          </rPr>
          <t>Ekonom: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<sst xmlns="http://schemas.openxmlformats.org/spreadsheetml/2006/main" count="3800" uniqueCount="772">
  <si>
    <t>Kraj: Jihomoravský</t>
  </si>
  <si>
    <t>Okres: Břeclav</t>
  </si>
  <si>
    <t>Město: Břeclav</t>
  </si>
  <si>
    <t xml:space="preserve">                    Tabulka doplňujících ukazatelů za období 3/2014</t>
  </si>
  <si>
    <t>v tis. Kč</t>
  </si>
  <si>
    <t>TEXT</t>
  </si>
  <si>
    <t>Rozpočet schválený</t>
  </si>
  <si>
    <t>Rozpočet upravený</t>
  </si>
  <si>
    <t>Skutečnost</t>
  </si>
  <si>
    <t>minus konsolidace</t>
  </si>
  <si>
    <t xml:space="preserve">          Daňové příjmy</t>
  </si>
  <si>
    <t xml:space="preserve">          Nedaňové příjmy</t>
  </si>
  <si>
    <t xml:space="preserve">          Kapitálové příjmy</t>
  </si>
  <si>
    <t xml:space="preserve">          Přijaté dotace-konsolidace */</t>
  </si>
  <si>
    <t>Příjmy celkem</t>
  </si>
  <si>
    <t xml:space="preserve">          Běžné výdaje-konsolidace */</t>
  </si>
  <si>
    <t xml:space="preserve">          Kapitálové výdaje</t>
  </si>
  <si>
    <t>Výdaje celkem</t>
  </si>
  <si>
    <t xml:space="preserve">Výsledek hospodaření </t>
  </si>
  <si>
    <t xml:space="preserve">          Přebytek ve výši</t>
  </si>
  <si>
    <t xml:space="preserve">          Schodek ve výši</t>
  </si>
  <si>
    <t>*/ Poznámka: konsolidace = převody z rozpočtových účtů a ostatní převody z vlastních fondů (sociálního),</t>
  </si>
  <si>
    <t xml:space="preserve">                       kdy dochází pouze k přesunu finančních prostředků mezi účty.</t>
  </si>
  <si>
    <t>Město Břeclav</t>
  </si>
  <si>
    <t>ROZPOČET PŘÍJMŮ NA ROK 2014</t>
  </si>
  <si>
    <t>ORJ</t>
  </si>
  <si>
    <t>Paragraf</t>
  </si>
  <si>
    <t>Položka</t>
  </si>
  <si>
    <t>Text</t>
  </si>
  <si>
    <t>Rozpočet</t>
  </si>
  <si>
    <t>%</t>
  </si>
  <si>
    <t>schválený</t>
  </si>
  <si>
    <t>upravený</t>
  </si>
  <si>
    <t>1-3/2014</t>
  </si>
  <si>
    <t>plnění</t>
  </si>
  <si>
    <t>ODBOR ŠKOLSTVÍ, KULT., MLÁDEŽE A SPORTU</t>
  </si>
  <si>
    <t xml:space="preserve">Místní poplatek ze vstupného </t>
  </si>
  <si>
    <t>Správní poplatky</t>
  </si>
  <si>
    <t>Ostat. neinv. přijaté transfery ze SR-Měst. knih. - rozvoj infosítě</t>
  </si>
  <si>
    <t>Ostat. neinv. přijaté transfery ze SR- na kulturní akce</t>
  </si>
  <si>
    <t xml:space="preserve">Ostat. neinv. přijaté transfery - EU peníze školám </t>
  </si>
  <si>
    <t xml:space="preserve">Neinvestiční přijaté transfery od obcí  </t>
  </si>
  <si>
    <t>Neinvestič. přij. transfery od krajů - Memoriál Ivana Hlinky CUP 2013</t>
  </si>
  <si>
    <t>Neinvestič. přij. transfery od krajů -Dotace EVVO-MŠ Břeclav, Hřbitovní</t>
  </si>
  <si>
    <t>Neinvestič. přij. transfery od krajů - Zkvlitnění služeb TIC</t>
  </si>
  <si>
    <t>Neinvestič. přij. transfery od krajů - Podpora profes. rozv. pedagogů</t>
  </si>
  <si>
    <t>Investič. přij. transfery od krajů - Podpora profes. rozvoje pedagogů</t>
  </si>
  <si>
    <t xml:space="preserve">Příjmy z poskyt. služeb - TIC </t>
  </si>
  <si>
    <t xml:space="preserve">Příjmy z prodeje zboží - TIC </t>
  </si>
  <si>
    <t>Sankční platby od jiných subjektů - TIC</t>
  </si>
  <si>
    <t>Přijaté nekapitálové příspěvky a náhrady - TIC</t>
  </si>
  <si>
    <t>Ostatní nedaňové příjmy jinde nezařazené - TIC</t>
  </si>
  <si>
    <t>Odvody příspěvkových organizací - MŠ</t>
  </si>
  <si>
    <t>Ostatní příjmy z vlastní činnosti</t>
  </si>
  <si>
    <t xml:space="preserve">Odvody příspěvkových organizací </t>
  </si>
  <si>
    <t>Příjmy z pronájmu ost. nemovitostí - kino</t>
  </si>
  <si>
    <t>Příjmy z pronájmu movitých věcí-kino</t>
  </si>
  <si>
    <t>Přijaté nekapitálové příspěvky - kino</t>
  </si>
  <si>
    <t>Ostatní nedaňové příjmy z kulturních akcí</t>
  </si>
  <si>
    <t>Ostatní přijaté  vratky transferů - knihovna</t>
  </si>
  <si>
    <t>Přijaté pojistné náhrady - činnosti muzeí a galerií</t>
  </si>
  <si>
    <t>Přijaté nekapitálové příspěvky - ostatní zál. kultury</t>
  </si>
  <si>
    <t>Ostatní nedaňové příjmy j. n. - ostatní zál. kultury</t>
  </si>
  <si>
    <t>Sankční platby od jiných subjektů - památková péče</t>
  </si>
  <si>
    <t>Přijaté nekapitálové příspěvky - památková péče</t>
  </si>
  <si>
    <t>Příjmy z poskytovaných služeb</t>
  </si>
  <si>
    <t>Příjmy z prodeje zboží - hody</t>
  </si>
  <si>
    <t>Příjmy z pronájmu movitých věcí</t>
  </si>
  <si>
    <t>Přijaté neinvestiční dary - na ples, apod.</t>
  </si>
  <si>
    <t>Přijaté nekapitálové příspěvky - ples</t>
  </si>
  <si>
    <t>Ostatní nedaňové příjmy jinde nezařazené</t>
  </si>
  <si>
    <t>Ostatní přijaté  vratky transferů - ostatní tělovýchovná činnost</t>
  </si>
  <si>
    <t>Přijaté nekapitálové příspěvky - využití vol. času dětí a ml.</t>
  </si>
  <si>
    <t xml:space="preserve">Ostat. přij. vratky transferů - ostat. zájmová činnost </t>
  </si>
  <si>
    <t>Sankční platby od jiných subjektů - činnost místní správy</t>
  </si>
  <si>
    <t>Neidentifikované příjmy</t>
  </si>
  <si>
    <t>PŘÍJMY ORJ 10 CELKEM</t>
  </si>
  <si>
    <t xml:space="preserve">ODBOR ROZVOJE  A SPRÁVY              </t>
  </si>
  <si>
    <t>Splátky půjčených prostředků - SOJM</t>
  </si>
  <si>
    <t>Neinv. přij.transf. ze SF-revit. Podzámčí a Zámecká louka</t>
  </si>
  <si>
    <t>Neinv. přij.transf. ze SF-Výsadba dřevi n lok. Rytopeky</t>
  </si>
  <si>
    <t>Neinv. přij.transf. ze SF-Obnova krajin. struktur-Včelínek</t>
  </si>
  <si>
    <t>Ost. neinv. přij. transfery ze SR - prevence kriminality</t>
  </si>
  <si>
    <t>Ostat. neinv. přij. transfery ze SR a ESF - aktiv. politika zaměst.</t>
  </si>
  <si>
    <t>Neinv. řpij. transf. od krajů-Udržování čistoty cyklistických komunikací</t>
  </si>
  <si>
    <t>Neinv. přij. transf. od krajů -Zdravé municipality</t>
  </si>
  <si>
    <t>Inv. přij. transfery ze stát. fondů - OPŽP- MŠ Kpt. Nálepky - zateplení</t>
  </si>
  <si>
    <t>Inv. přij. transfery ze stát. fondů - OPŽP- MŠ Na Valtické - zateplení</t>
  </si>
  <si>
    <t>Inv. přij. transfery ze stát. fondů - OPŽP - ZŠ Kupkova -  zateplení</t>
  </si>
  <si>
    <t>Inv. přij. transfery ze stát. fondů - OPŽP - MŠ Slovácká - zateplení</t>
  </si>
  <si>
    <t>Inv. přij. transfery ze stát. fondů - OPŽP - MŠ Dukel. hrdinů - zateplení</t>
  </si>
  <si>
    <t>Inv. přij. transfery ze stát. fondů - OPŽP -  ZUŠ - zateplení</t>
  </si>
  <si>
    <t>Inv. přij. transfery ze stát. fondů - OPŽP -  MěÚ OSVD - zateplení</t>
  </si>
  <si>
    <t xml:space="preserve">Inv. přij. transfery ze stát. fondů </t>
  </si>
  <si>
    <t xml:space="preserve">Inv. přij. transfery ze stát. fondů - </t>
  </si>
  <si>
    <t>Ostat. investič. přij. transf. ze SR - Azylový dům</t>
  </si>
  <si>
    <t>Ostat. investič. přij. transf. ze SR - IPRM Valtická - kamerový systém</t>
  </si>
  <si>
    <t>Ostat. investič. přij. transf. ze SR - MŠ Kpt. Nálepky - zateplení</t>
  </si>
  <si>
    <t>Ostat. investič. přij. transf. ze SR - MŠ Na Valtické - zateplení</t>
  </si>
  <si>
    <t>Ostat. investič. přij. transf. ze SR - ZŠ Kupkova -  zateplení</t>
  </si>
  <si>
    <t>Ostat. investič. přij. transf. ze SR - MŠ U Splavu - přírodní zahrada</t>
  </si>
  <si>
    <t>Ostat. investič. přij. transf. ze SR - Poznejme naše města - Zámecká věž</t>
  </si>
  <si>
    <t>Ostat. investič. přij. transf. ze SR - MŠ Slovácká - zateplení</t>
  </si>
  <si>
    <t>Ostat. investič. přij. transf. ze SR - MŠ Dukel. hrdinů - zateplení</t>
  </si>
  <si>
    <t>Ostat. investič. přij. transf. ze SR - ZUŠ - zateplení</t>
  </si>
  <si>
    <t>Ostat. investič. přij. transf. ze SR -  Infociti Trnava - infopanely</t>
  </si>
  <si>
    <t>Ostat. investič. přij. transf. ze SR - Systém protipovodňových opatření</t>
  </si>
  <si>
    <t>Ostat. investič. přij. transf. ze SR -  MěÚ OSVD - zateplení</t>
  </si>
  <si>
    <t>Ostat. investič. přij. transf. ze SR</t>
  </si>
  <si>
    <t xml:space="preserve">Ostat. investič. přij. transf. ze SR </t>
  </si>
  <si>
    <t>Investič. přij. transf. od krajů</t>
  </si>
  <si>
    <t>Investič. přij. transf. od regionál. rad - Přestupní terminál IDS</t>
  </si>
  <si>
    <t>Přijaté pojistné náhrady - silnice</t>
  </si>
  <si>
    <t>Investič. přij. transf. od regionál. rad - Cyklostezka Cukrovar-Poštorná</t>
  </si>
  <si>
    <t>Investič. přij. transf. od regionál. rad - Obnova židovské obřadní síně</t>
  </si>
  <si>
    <t>Investič. přij. transf. od mezinárod. instit. - Poznej naše města - Zám. věž</t>
  </si>
  <si>
    <t>Investič. přij. transf. od mezinárod. instit. - Infociti Trnava - infopanely</t>
  </si>
  <si>
    <t>Investič. přij. transf. od mezinárod. instit. - Systém protipovod. opatření</t>
  </si>
  <si>
    <t>Sankční platby přijaté od jin. subj.- ostat. správa v obch., stav. a službách</t>
  </si>
  <si>
    <t>Přijaté nekapitál. přísp. a náhrady - silnice</t>
  </si>
  <si>
    <t>Přijaté neinvestiční dary - ostatní záležit. pozem. komunikací</t>
  </si>
  <si>
    <t>Přijaté nekapítál. přísp. a náhrady - ostatní záležit. pozem. komunikací</t>
  </si>
  <si>
    <t>Ostatní nedaň. příjmy jinde nezařazené</t>
  </si>
  <si>
    <t>Příjmy z poskyt. služeb a výrobků - využití volného času dětí a mládeže</t>
  </si>
  <si>
    <t>Přijaté dary na pořízení dlouhodobého maj. - Skatepark Na Valtické</t>
  </si>
  <si>
    <t>Přijaté pojistné náhrady - veřejné osvětlení</t>
  </si>
  <si>
    <t>Přijaté nekapitál. přísp. a náhrady - veřejné osvětlení</t>
  </si>
  <si>
    <t>Přijaté příspěvky na poříz. dlouhodobého majetku - územní plánování</t>
  </si>
  <si>
    <t>Přijaté nekapitál. přísp. a náhrady - využív. a zneškod. komun. odpadů</t>
  </si>
  <si>
    <t>Přijaté nekapitál. přísp. a náhrady - péče o vzhled obcí a veřej. zeleň</t>
  </si>
  <si>
    <t>PŘÍJMY ORJ 20 CELKEM</t>
  </si>
  <si>
    <t>ODBOR KANCELÁŘE TAJEMNÍKA</t>
  </si>
  <si>
    <t>Splátky půjček ze sociálního fondu</t>
  </si>
  <si>
    <t>Neinvestič. přij. transf. ze SR-volby do Parlamentu ČR</t>
  </si>
  <si>
    <t>Neinvestič. přij. transf. ze SR-volby do zastupitelstev ÚSC</t>
  </si>
  <si>
    <t>Neinvestič. přij. transf. ze SR - pomocný analytický přehled (PAP)</t>
  </si>
  <si>
    <t>Neinvestič. přij. transf. ze SR - volby prezidenta ČR</t>
  </si>
  <si>
    <t>Neinvestič. přij. transf. ze SR - volby do Parlamentu ČR</t>
  </si>
  <si>
    <t>Neinvestič. přij. transf. ze SR - výk. st. spr. -sociálně-práv. ochr. dětí</t>
  </si>
  <si>
    <t>Ostat. neinv. přij. transfery ze SR - Aktiv. pol. zam. ze SR a EU</t>
  </si>
  <si>
    <t>Neinvestič. přij. transfery ze SR - Sociálně-právní ochrana dětí</t>
  </si>
  <si>
    <t>Neinvestič. přij. transfery ze SR - Good Governance na MěÚ</t>
  </si>
  <si>
    <t>Neinvestiční přij. transfery od obcí a krajů</t>
  </si>
  <si>
    <t>Neinvestiční přij. transfery od krajů - JSDH</t>
  </si>
  <si>
    <t xml:space="preserve">Převody z ostatních vlastních fondů </t>
  </si>
  <si>
    <t xml:space="preserve">Investiční přijaté transfery ze SR </t>
  </si>
  <si>
    <t xml:space="preserve">Investič. příj. transfery od krajů </t>
  </si>
  <si>
    <t xml:space="preserve">Neinvestič. přij. transfery od krajů - JSDH obcí </t>
  </si>
  <si>
    <t>Neinvestič. přij. transfery od krajů - JSDH obcí - vybavení jednotky</t>
  </si>
  <si>
    <t>Příjmy z poskyt. služeb - rozhlas a televize</t>
  </si>
  <si>
    <t>Příjmy z poskyt. služeb - ostat. zál. sdělovacích prostředků</t>
  </si>
  <si>
    <t>Přijaté nekapitálové příspěvky a náhrady - požární ochrana</t>
  </si>
  <si>
    <t>Příjmy z prodeje ostat. hmot. dlouhodobého majetku</t>
  </si>
  <si>
    <t>Příjmy z prodeje ostatního hmot. dlouhodob. maj. - požární ochrana</t>
  </si>
  <si>
    <t>Příjmy z poskytovaných služeb - místní relace - § vnitřní správa</t>
  </si>
  <si>
    <t>Příjmy z pronájmu ostatních nemovitostí - vnitřní správa</t>
  </si>
  <si>
    <t>Přijaté sankční poplatky</t>
  </si>
  <si>
    <t>Příjmy z prodeje krátkodobého a drobného majetku</t>
  </si>
  <si>
    <t>Příjmy z pronájmu movitých věcí -vnitřní správa</t>
  </si>
  <si>
    <t>Příjmy z prodeje krátk. a drob. dlouhodobého majetku</t>
  </si>
  <si>
    <t>Přijaté pojistné náhrady-vnitřní správa</t>
  </si>
  <si>
    <t>Přijaté nekapitálové příspěvky a náhrady - vnitřní správa</t>
  </si>
  <si>
    <t>Ostatní nedaňové příjmy - vnitřní správa</t>
  </si>
  <si>
    <t>Ostatní činnosti j. n. - neidentifikované příjmy</t>
  </si>
  <si>
    <t>PŘÍJMY ORJ 30 CELKEM</t>
  </si>
  <si>
    <t>ODBOR SOCIÁLNÍCH VĚCÍ</t>
  </si>
  <si>
    <t>Splátky půjčených prostředků od PO (DS Břeclav)</t>
  </si>
  <si>
    <t xml:space="preserve">Ost. neinvest.přij. transfery ze SR-Výkon pěstounské péče </t>
  </si>
  <si>
    <t>Ost. neinv. přij. transfery od krajů - komunitní plánování</t>
  </si>
  <si>
    <t xml:space="preserve">Ost. neinvest.přij. transfery ze SR aa EU-Standardizace služeb SPOD </t>
  </si>
  <si>
    <t>Přijaté nekapitálové příspěvky-ost. čin. ve zdravotnictví</t>
  </si>
  <si>
    <t>Ostatní přijaté vratky transferů-příspěvek na živobytí</t>
  </si>
  <si>
    <t>Ostatní přijaté vratky transferů-ost. dávky sociální pomoci</t>
  </si>
  <si>
    <t>Ostatní příjaté vratky transferů-příspěvek na péči</t>
  </si>
  <si>
    <t>Ostatní přijaté vratky transferů - ost. soc. péče a pomoc dět.</t>
  </si>
  <si>
    <t>Přijaté nekapitálové příspěvky-ost. soc. péče a pomoc dětem</t>
  </si>
  <si>
    <t>Sociál. péče a pomoc přistěhovalcům a etnikům - přijaté náhrady</t>
  </si>
  <si>
    <t>Ostatní přijaté vratky transferů-ost. soc. péče a pomoc  ost. skup.</t>
  </si>
  <si>
    <t>Příjmy z poskytování služeb a výrobků</t>
  </si>
  <si>
    <t xml:space="preserve">Příjmy z poskyt. služeb - ref. mzdy </t>
  </si>
  <si>
    <t>Přijaté sankční poplatky od jiných subjektů</t>
  </si>
  <si>
    <t>Přijaté nekapitálové příspěvky a náhrady - ostat. zál. soc. věcí</t>
  </si>
  <si>
    <t>Přijaté nekapitálové příspěvky</t>
  </si>
  <si>
    <t>PŘÍJMY ORJ 50 CELKEM</t>
  </si>
  <si>
    <t>ODBOR ŽIVOTNÍHO PROSTŘEDÍ</t>
  </si>
  <si>
    <t>Poplatek za vypouštění škodlivých látek do ovzduší</t>
  </si>
  <si>
    <t>Poplatek za uložení odpadů</t>
  </si>
  <si>
    <t>Odvody za odnětí zemědělské půdy</t>
  </si>
  <si>
    <t>Poplatky za odnětí pozemku z lesního půd. fondu</t>
  </si>
  <si>
    <t>Ostat. neinv. transf. ze SR - výsadba min. podílu zpev. a melior.dřevin</t>
  </si>
  <si>
    <t>Ostat. neinv. transf. ze SR - odbor. les. hosp.,zvýš.nákl. výsadbu</t>
  </si>
  <si>
    <t>Ostat. investič. přij. transfery ze SR - zprac. lesních osnov</t>
  </si>
  <si>
    <t>Neinvestiční přijaté dotace od krajů</t>
  </si>
  <si>
    <t xml:space="preserve">Příjmy z pronájmu ostat. nemovit. a jejich částí - Útulek Bulhary </t>
  </si>
  <si>
    <t>Úhrada z vydobývaného prostoru</t>
  </si>
  <si>
    <t>Přijaté neinvestiční dary - ostat. čin. k ochraně přírody a krajiny</t>
  </si>
  <si>
    <t>Přijaté nekapitálové příspěvky - náklady řízení</t>
  </si>
  <si>
    <t>PŘÍJMY ORJ 60 CELKEM</t>
  </si>
  <si>
    <t>ODBOR SPRÁVNÍCH VĚCÍ A DOPRAVY</t>
  </si>
  <si>
    <t>Příjmy za zkoušky z odborné způsobilosti (řidičská oprávnění)</t>
  </si>
  <si>
    <t>Ost. odvody z vybr. čin. a služ. j. n.</t>
  </si>
  <si>
    <t>Neinvestiční přijaté transfery od obcí - veřejnopráv. sml. - přestupky</t>
  </si>
  <si>
    <t>Neinvestiční přijaté transfery od krajů - ztráta z poskyt. žákovského jízd.</t>
  </si>
  <si>
    <t>Přijaté nekapitálové příspěvky jinde nezařaz.-ostat. zál. v pozem. kom.</t>
  </si>
  <si>
    <t>Ostatní nedaňové příjmy jinde nezařazené-ostat. zál. pozem. komunik.</t>
  </si>
  <si>
    <t>Sankční poplatky-ostat. záležitosti v silniční dopravě</t>
  </si>
  <si>
    <t>Přijaté nekapitál. příspěvky a náhrady v silniční dopravě</t>
  </si>
  <si>
    <t>Sankční poplatky-ostat. záležitosti v dopravě</t>
  </si>
  <si>
    <t>Přijaté nekapitálové příspěvky jinde nezařaz.-ostat. záležitosti v dopravě</t>
  </si>
  <si>
    <t>Přijaté nekapitálové příspěvky jinde nezařaz.-vnitřní správa</t>
  </si>
  <si>
    <t>Ostatní nedaňové příjmy jinde nezařazené-činnost místní správy</t>
  </si>
  <si>
    <t>PŘÍJMY ORJ 80 CELKEM</t>
  </si>
  <si>
    <t>MĚSTSKÁ POLICIE</t>
  </si>
  <si>
    <t>Neinv. příjaté dodace od obcí - veřejnoprávní smlouvy</t>
  </si>
  <si>
    <t>Sankční poplatky</t>
  </si>
  <si>
    <t>Příjmy z prodeje ostat. hmot. dlouhodob. majetku</t>
  </si>
  <si>
    <t>Přijaté pojistné náhrady</t>
  </si>
  <si>
    <t>Přijaté nekapitálové příspěvky jinde nezařazené-městská policie</t>
  </si>
  <si>
    <t>Ostatní činnosti - neidentifikované platby</t>
  </si>
  <si>
    <t>PŘÍJMY ORJ 90 CELKEM</t>
  </si>
  <si>
    <t>ODBOR STAVEBNÍHO ŘÁDU A OBECNÍHO ŽIVNOSTEN. ÚŘADU</t>
  </si>
  <si>
    <t>Ostatní inv.přijaté transfery ze SR</t>
  </si>
  <si>
    <t>Přijaté příspěvky na investice</t>
  </si>
  <si>
    <t>Přijaté nekapitálové příspěvky jinde nezařazené</t>
  </si>
  <si>
    <t>PŘÍJMY ORJ 100 CELKEM</t>
  </si>
  <si>
    <t>ODBOR EKONOMICKÝ</t>
  </si>
  <si>
    <t>Daň z příjmu fyz. osob ze závislé činnosti a funkč. pož.</t>
  </si>
  <si>
    <t>Daň z příjmu fyz. osob ze samostat. výděl. činnosti</t>
  </si>
  <si>
    <t>Daň z příjmu fyz. osob podle zvl. sazby</t>
  </si>
  <si>
    <t>Daň z příjmu právnických osob</t>
  </si>
  <si>
    <t>Daň z příjmu právnických osob za obce</t>
  </si>
  <si>
    <t>Daň z přidané hodnoty</t>
  </si>
  <si>
    <t>Místní poplatek za komunální odpad (do r. 2011 pol. 1337)</t>
  </si>
  <si>
    <t>Místní poplatek ze psa</t>
  </si>
  <si>
    <t>Místní poplatek za lázeňský a rekreační pobyt</t>
  </si>
  <si>
    <t>Místní poplatek za užívání veřejného prostranství</t>
  </si>
  <si>
    <t>Místní poplatek za ubytovací kapacitu</t>
  </si>
  <si>
    <t>Odvod z loterií a ůpodob. her kromě VHP</t>
  </si>
  <si>
    <t>Zrušené místní poplatky-dopl.min.let-komunální odpad</t>
  </si>
  <si>
    <t>Odvod výtěžku z provozování loterií  aj. podob. her (pol. 1351+1355)</t>
  </si>
  <si>
    <t xml:space="preserve">Správní poplatky </t>
  </si>
  <si>
    <t>Daň z nemovitostí</t>
  </si>
  <si>
    <t>Splátky půjček od obyvatelstva</t>
  </si>
  <si>
    <t xml:space="preserve">Neinv. přijaté dotace ze SR - přísp. na výkon stát. správy </t>
  </si>
  <si>
    <t>Přijaté sankč. platby -  výher. hrací přístroje</t>
  </si>
  <si>
    <t>Převody z ostatních vlastních fondů</t>
  </si>
  <si>
    <t>Neidentifikované příjmy - činnost míst. správy</t>
  </si>
  <si>
    <t>Příjmy z úroků - § Obecné příjmy z fin. operací</t>
  </si>
  <si>
    <t>Příjmy z podílu na zisku a dividend - Tempos, a. s.</t>
  </si>
  <si>
    <t>Kursové rozdíly v příjmech</t>
  </si>
  <si>
    <t xml:space="preserve">Přijaté nekapítálové příspěvky a náhrady </t>
  </si>
  <si>
    <t xml:space="preserve">Ostatní nedaňové příjmy j. n. </t>
  </si>
  <si>
    <t>Neidentifikované příjmy - ostat. činnosti</t>
  </si>
  <si>
    <t>PŘÍJMY ORJ 110 CELKEM</t>
  </si>
  <si>
    <t xml:space="preserve">ODBOR MAJETKOVÝ </t>
  </si>
  <si>
    <t>Příjmy z poskytování služeb-bytové hospodářství</t>
  </si>
  <si>
    <t>Příjmy z pronájmu ostat. nemovitostí -bytové hospodářství</t>
  </si>
  <si>
    <t>Přijaté nekapitálové příspěvky -bytové hospodářství</t>
  </si>
  <si>
    <t>Ost. nedaň. příjmy jinde nezařaz.-byt. hospodář.</t>
  </si>
  <si>
    <t>Příjmy z prodeje ostat. nemovitého maj. - bytové hospodář.</t>
  </si>
  <si>
    <t>Příjmy z poskytování služeb-nebytové hospodářství</t>
  </si>
  <si>
    <t>Příjmy z pronájmu ostat. nemovitého maj. - nebytové hospodář.</t>
  </si>
  <si>
    <t>Příjmy z pronájmu movitých věcí-nebytové hospodářství</t>
  </si>
  <si>
    <t>Příjmy z prodeje krátkodob. a drob. majetku - nebytové hospodářství</t>
  </si>
  <si>
    <t>Přijaté pojistné náhrady - nebytové hospodářství</t>
  </si>
  <si>
    <t>Přijaté nekapitálové příspěvky a náhrady - nebytové hospodářství</t>
  </si>
  <si>
    <t>Příjmy z prodeje ostat. nemovitého maj. - nebytové hospodář.</t>
  </si>
  <si>
    <t>Příjmy z pronájmu movitých věcí - veřejné osvětlení</t>
  </si>
  <si>
    <t>Příjmy z poskytování služeb - pohřebnictví</t>
  </si>
  <si>
    <t>Příjmy z pronájmu ost. nemovit. a jejich částí - pohřebnictí</t>
  </si>
  <si>
    <t>Příjmy z pronájmu movitých věcí - pohřebnictví</t>
  </si>
  <si>
    <t>Přijaté nekapitálové příspěvky a náhrady - pohřebnictví</t>
  </si>
  <si>
    <t>Ostatní nedaňové příjmy j. n. - pohřebnictví</t>
  </si>
  <si>
    <t>Příjmy z pronájmu ost.nem. - TEPLO s.r.o.</t>
  </si>
  <si>
    <t>Příjmy z pronájmu pozemků - územní rozvoj</t>
  </si>
  <si>
    <t>Ostatní  příjmy z vlastní činnosti - komunál. služby a rozvoj</t>
  </si>
  <si>
    <t>Příjmy z pronájmu pozemků</t>
  </si>
  <si>
    <t>Příjmy z pronájmu ostatních nemovitostí</t>
  </si>
  <si>
    <t>Sankční platby přijaté od jiných subjektů</t>
  </si>
  <si>
    <t xml:space="preserve">Přijaté nekapitálové příspěvky </t>
  </si>
  <si>
    <t>Neidentifikované příjmy - komunální služby a rozvoj</t>
  </si>
  <si>
    <t xml:space="preserve">Příjmy z prodeje pozemků </t>
  </si>
  <si>
    <t>Příjmy z prodeje ost. nemovitostí a jejich částí</t>
  </si>
  <si>
    <t xml:space="preserve">Příj. z prodeje ost. hmot. dlouhodob. maj. </t>
  </si>
  <si>
    <t>Ostatní příjmy z prodeje dlouhodobého majetku - VAK</t>
  </si>
  <si>
    <t>Příjmy z pronájmu pozemku</t>
  </si>
  <si>
    <t>Příijaté nekapitálové příspěvky</t>
  </si>
  <si>
    <t>Příjmy z pronájmu pozemků - vnitřní správa</t>
  </si>
  <si>
    <t>Příjmy z pronájmu movitých věcí - vnitřní správa</t>
  </si>
  <si>
    <t>Neidentifikované příjmy - ostatní činnosti j.n.</t>
  </si>
  <si>
    <t>PŘÍJMY ORJ 120 CELKEM</t>
  </si>
  <si>
    <t>Ostatní nedaňové příjmy jinde nezařazené.</t>
  </si>
  <si>
    <t xml:space="preserve">příjem pokladny poslední den v měsíci, odvedený nočním </t>
  </si>
  <si>
    <t>trezorem a připsaný na účet 1. den následujícího měsíce.</t>
  </si>
  <si>
    <t>PŘÍJMY ORJ 8888 CELKEM</t>
  </si>
  <si>
    <t>PŘÍJMY MĚSTA CELKEM</t>
  </si>
  <si>
    <t>TŘÍDA 8 -  FINANCOVÁNÍ</t>
  </si>
  <si>
    <t>Změna stavu krátkodobých peněžních prostředků na BÚ</t>
  </si>
  <si>
    <t>Přijatý bankovní investiční úvěr</t>
  </si>
  <si>
    <t>Dlouhodobě přijaté půjčené prostředky</t>
  </si>
  <si>
    <t xml:space="preserve">Uhrazené splátky dlouhodobě přijatých půjček </t>
  </si>
  <si>
    <t>Nerealizované kurzové rozdíly</t>
  </si>
  <si>
    <t>Nepřevedené částky vyrovnávající schodek</t>
  </si>
  <si>
    <t>FINANCOVÁNÍ CELKEM</t>
  </si>
  <si>
    <t>Třída 8 - Financování  celkem se nerozpočtuje a neúčtuje - automatizovaný výčet.</t>
  </si>
  <si>
    <t>dotace</t>
  </si>
  <si>
    <t xml:space="preserve">Kontrolní součet </t>
  </si>
  <si>
    <t>příjmy celkem + financování celkem = výdaje celkem</t>
  </si>
  <si>
    <t>Kapitálové příjmy</t>
  </si>
  <si>
    <t>Daňové příjmy</t>
  </si>
  <si>
    <t>Dotace</t>
  </si>
  <si>
    <t>Běžné příjmy</t>
  </si>
  <si>
    <t>dan</t>
  </si>
  <si>
    <t>Nedostatek zdrojů</t>
  </si>
  <si>
    <t xml:space="preserve">     Sdílené daně</t>
  </si>
  <si>
    <t xml:space="preserve">     Místní poplatky</t>
  </si>
  <si>
    <t xml:space="preserve">     Správní poplatky</t>
  </si>
  <si>
    <t xml:space="preserve">   </t>
  </si>
  <si>
    <t>Nedaňové příjmy</t>
  </si>
  <si>
    <t xml:space="preserve">     Pronájmy</t>
  </si>
  <si>
    <t xml:space="preserve">     Sankční poplatky</t>
  </si>
  <si>
    <t xml:space="preserve">Město Břeclav </t>
  </si>
  <si>
    <t xml:space="preserve">                                       ROZPOČET  VÝDAJŮ  NA  ROK  2014</t>
  </si>
  <si>
    <t xml:space="preserve">% </t>
  </si>
  <si>
    <t>čerpání</t>
  </si>
  <si>
    <t>ODBOR ŠKOLSTVÍ, KULTURY, MLÁDEŽE A SPORTU</t>
  </si>
  <si>
    <t xml:space="preserve">Cestovní ruch - Turistické informační centrum (TIC) </t>
  </si>
  <si>
    <t xml:space="preserve">Předškolní zařízení  - mateřské školy              </t>
  </si>
  <si>
    <t xml:space="preserve">Základní školy                        </t>
  </si>
  <si>
    <t>Speciální ZŠ (stacionář - projekt "Žijeme s Vámi")</t>
  </si>
  <si>
    <t>Střední odborné školy - půjčka na projekt "Němčina do škol"</t>
  </si>
  <si>
    <t xml:space="preserve">Základní umělecké školy  (ZUŠ)   </t>
  </si>
  <si>
    <t>Filmová tvorba, kina  (KINO) - dotace nájemci, platby energií a služeb</t>
  </si>
  <si>
    <t>Činnosti knihovnické - dotace ze SR (region.funkce)</t>
  </si>
  <si>
    <t xml:space="preserve">Činnosti knihovnické  (Městská knihovna-běžný provoz)            </t>
  </si>
  <si>
    <t>Činnosti knihovnické              z ÚSC</t>
  </si>
  <si>
    <t xml:space="preserve">Činnosti muzeí a galerií   (Městské muzeum -běžný provoz)    </t>
  </si>
  <si>
    <t>Záležitosti kultury</t>
  </si>
  <si>
    <t>Zachování a obnova kult.památek</t>
  </si>
  <si>
    <t>Zachování hodnot míst.kult.povědomí</t>
  </si>
  <si>
    <t xml:space="preserve">Činnost registrovaných církví  </t>
  </si>
  <si>
    <t>Zájmová činnost v kultuře (kulturní domy)</t>
  </si>
  <si>
    <t>Záležitosti kultury (Svatováclavské slavnosti, Moravský den, ples aj.)</t>
  </si>
  <si>
    <t xml:space="preserve">Sportovní zařízení v majetku obce -TEREZA   příspěvek provozní </t>
  </si>
  <si>
    <t xml:space="preserve">Sportov.zaříz. v maj. obce - dotace krytý bazén, MSK, zázemí Olympia, </t>
  </si>
  <si>
    <t>Podpora sport.oddílů - dotace (HC Dyje, KRASO, IHC, TJ Lokomotiva)</t>
  </si>
  <si>
    <t xml:space="preserve">Využití vol.času dětí a mládeže, DUHOVKA aj.    </t>
  </si>
  <si>
    <t xml:space="preserve">Zájmová činnost, klub.zařízení, rekreace, sport  - dospělí </t>
  </si>
  <si>
    <t>Mezinárodní spolupráce (jinde nezařazená)</t>
  </si>
  <si>
    <t>Rezerva ORJ 10</t>
  </si>
  <si>
    <t>VÝDAJE ORJ 10  CELKEM</t>
  </si>
  <si>
    <t xml:space="preserve">ODBOR ROZVOJE A SPRÁVY             </t>
  </si>
  <si>
    <t>Objemy jsou vyčísleny včetně příslušných sledovaných akcí</t>
  </si>
  <si>
    <t>Cestovní ruch</t>
  </si>
  <si>
    <t>Silnice</t>
  </si>
  <si>
    <t>Ostatní záležitosti pozemních komunikací</t>
  </si>
  <si>
    <t>Provoz veřejné silniční dopravy</t>
  </si>
  <si>
    <t>Ostatní záležitosti v silniční dopravě</t>
  </si>
  <si>
    <t>Železniční dráhy</t>
  </si>
  <si>
    <t>Ostatní záležitosti železniční dopravy</t>
  </si>
  <si>
    <t>Pitná voda</t>
  </si>
  <si>
    <t>Odvádění a čištění odpadních vod   (havárie)</t>
  </si>
  <si>
    <t>Úpravy vodohosp. významných a vodárenských toků</t>
  </si>
  <si>
    <t xml:space="preserve">Předškolní zařízení </t>
  </si>
  <si>
    <t>Základní školy</t>
  </si>
  <si>
    <t>Základní umělecké školy</t>
  </si>
  <si>
    <t>Kina</t>
  </si>
  <si>
    <t xml:space="preserve">Zachování a obnova kulturních památek </t>
  </si>
  <si>
    <t>Zachování a obnova kulturních památek nár. histor. povědomí</t>
  </si>
  <si>
    <t>Zájmová činnost v kultuře</t>
  </si>
  <si>
    <t>Sportovní zařízení v majetku obce</t>
  </si>
  <si>
    <t>Využití volného času dětí a mládeže - hřiště</t>
  </si>
  <si>
    <t>Bytové hospodářství</t>
  </si>
  <si>
    <t>Nebytové hospodářství</t>
  </si>
  <si>
    <t>Veřejné osvětlení</t>
  </si>
  <si>
    <t>Pohřebnictví</t>
  </si>
  <si>
    <t>Územní plánování</t>
  </si>
  <si>
    <t>Komunální služby a územní rozvoj j. n.</t>
  </si>
  <si>
    <t>Ost. zálež.  bydlení, kom. služeb a územ. rozvoje</t>
  </si>
  <si>
    <t>Sběr a svoz komunálních odpadů</t>
  </si>
  <si>
    <t>Využívání a zneškodňování ostatních odpadů</t>
  </si>
  <si>
    <t>Monitoring půdy a podzemní vody</t>
  </si>
  <si>
    <t>Protierozní, protilavinová a protipožární ochrana</t>
  </si>
  <si>
    <t>Péče o vzhled obcí a veřejnou zeleň</t>
  </si>
  <si>
    <t xml:space="preserve">Ostat. soc. péče a pomoc ostat. skup. obyvatelstva - Prevence kriminality </t>
  </si>
  <si>
    <t>Domovy seniorů</t>
  </si>
  <si>
    <t>Azylové domy</t>
  </si>
  <si>
    <t>Bezpečnost a veřejný pořádek</t>
  </si>
  <si>
    <t xml:space="preserve">Mezinárodní spolupráce </t>
  </si>
  <si>
    <t>Vnitřní správa</t>
  </si>
  <si>
    <t>Projektová a manažerská příprava na vybrané investiční akce</t>
  </si>
  <si>
    <t>Mezisoučet</t>
  </si>
  <si>
    <t>Z toho sledované akce:</t>
  </si>
  <si>
    <t>Přeshraniční spolupráce - Infociti Trnava-infopanely</t>
  </si>
  <si>
    <t>Komunikace Fibichova</t>
  </si>
  <si>
    <t>Nákup zametacího stroje</t>
  </si>
  <si>
    <t>Cyklostezka Cukrovar-Poštorná</t>
  </si>
  <si>
    <t>Břeclav bez bariér I. etapa</t>
  </si>
  <si>
    <t>Mánesova - chodník levá strana</t>
  </si>
  <si>
    <t>Cyklostezka Na Zahradách-Bratislavská</t>
  </si>
  <si>
    <t>Úpr. předprostor Kina Koruna</t>
  </si>
  <si>
    <t>Mánesova - chodník pravá strana</t>
  </si>
  <si>
    <t>Břeclav bez bariér II. etapa</t>
  </si>
  <si>
    <t>Bezpečný přechod</t>
  </si>
  <si>
    <t>IPRM Valtická-kamerový systém</t>
  </si>
  <si>
    <t>IDS-okružní křižovatka + roč. nájem za pozemky ČD</t>
  </si>
  <si>
    <t>Integr. přestupní terminál IDS JMK</t>
  </si>
  <si>
    <t>175. výročí železnice v Břeclavi</t>
  </si>
  <si>
    <t>MŠ Kpt. Nálepky - zateplení</t>
  </si>
  <si>
    <t>MŠ Na Valtické - zateplení</t>
  </si>
  <si>
    <t>MŠ Osvobození-zateplení, otvor. výplně</t>
  </si>
  <si>
    <t>MŠ U Splavu - přírodní zahrada</t>
  </si>
  <si>
    <t>MŠ Slovácká - zateplení objektu</t>
  </si>
  <si>
    <t>MŠ Dukelských hrdinů - zateplení objektu</t>
  </si>
  <si>
    <t>ZŠ Kupkova - zateplení</t>
  </si>
  <si>
    <t>ZŠ J. Noháče - zateplení, vým. otvor. výplní</t>
  </si>
  <si>
    <t>ZŠ Kpt. Nálepky-hřiště</t>
  </si>
  <si>
    <t>ZUŠ Břeclav - zateplení objektu</t>
  </si>
  <si>
    <t>Kino Koruna -  vzduchotechnika</t>
  </si>
  <si>
    <t>Přeshranič. spolupráce - Poznejme naše města - Zámecká věž</t>
  </si>
  <si>
    <t>Obnova židovské obřadní síně  v Břeclavi</t>
  </si>
  <si>
    <t>Koupaliště - oprava venk. bazénu - I. et.</t>
  </si>
  <si>
    <t>Krytý bazén - rekonstrukce</t>
  </si>
  <si>
    <t>Skatepark Na Valtické</t>
  </si>
  <si>
    <t>Dětské dopravní hřiště - 1. etapa</t>
  </si>
  <si>
    <t>Rek. obj. Kupkova-zázemí tech. služeb</t>
  </si>
  <si>
    <t>Bezbariérový přístup Dům školství</t>
  </si>
  <si>
    <t>Obnova veřej. osvětlení Chaloupky</t>
  </si>
  <si>
    <t>Obnova veřej. osětlení Chodská, K. H. Máchy</t>
  </si>
  <si>
    <t>IOP - územní plán</t>
  </si>
  <si>
    <t>Přeshranič. spolupráce - Systém protipovodňových opatření</t>
  </si>
  <si>
    <t>Zlepšení stavu přír. a krajiny - Revital. lokality Podzámčí a Zámecká louka</t>
  </si>
  <si>
    <t>Zlepšení stavu přír. a krajiny - Výsadba dřevin lokalita Rytopeky</t>
  </si>
  <si>
    <t>Zlepšení stavu přír. a krajiny - Obnova krajin. struktur-Včelínek</t>
  </si>
  <si>
    <t>Cestní síť a doplň. prvky v lokalitě Podzámčí</t>
  </si>
  <si>
    <t>Prev. kriminality-Bezpeč. Břeclav - Měst. kamer. dohlížecí systém</t>
  </si>
  <si>
    <t>Azylový dům</t>
  </si>
  <si>
    <t>Městská policie - zlepš. tepel. tech. vlastností budovy</t>
  </si>
  <si>
    <t>MěÚ - OSVD - zateplení objektu</t>
  </si>
  <si>
    <t>Sledované akce celkem</t>
  </si>
  <si>
    <t xml:space="preserve">          z toho dotace se SR</t>
  </si>
  <si>
    <t>VÝDAJE ORJ 20 CELKEM</t>
  </si>
  <si>
    <t>Místní rozhlas</t>
  </si>
  <si>
    <t xml:space="preserve">Záležitosti sdělovacích prostředků  </t>
  </si>
  <si>
    <t>Ochrana obyvatelstva - rezerva</t>
  </si>
  <si>
    <t>Záležitosti krizového řízení jinde nezařazené</t>
  </si>
  <si>
    <t xml:space="preserve">Požární ochrana </t>
  </si>
  <si>
    <t>Místní zastupitelské orgány</t>
  </si>
  <si>
    <t>Volby do Parlamentu ČR</t>
  </si>
  <si>
    <t>Volby do zastupitelstev obcí</t>
  </si>
  <si>
    <t>Volba prezidenta republiky</t>
  </si>
  <si>
    <t>Sčítání domů, bytů a lidu</t>
  </si>
  <si>
    <t>30+31</t>
  </si>
  <si>
    <t>Činnosti místní správy</t>
  </si>
  <si>
    <t>VÝDAJE ORJ 30 + 31  CELKEM</t>
  </si>
  <si>
    <t xml:space="preserve">Prevence před drogami              </t>
  </si>
  <si>
    <t>Ostatní činnost ve zdravotnictví</t>
  </si>
  <si>
    <t>Dávky a odškodnění válečným veteránům a perzek. osobám</t>
  </si>
  <si>
    <t>Ostatní soc.péče a pomoc dětem a mládeže</t>
  </si>
  <si>
    <t>Penziony pro matky s dětmi</t>
  </si>
  <si>
    <t>Ostatní sociální péče a pomoc rodině a manželství</t>
  </si>
  <si>
    <t>Sociální péče a pomoc vybraným etnikům</t>
  </si>
  <si>
    <t>Soc. pomoc osobám v souv. s živel. pohromou nebo pož.</t>
  </si>
  <si>
    <t>Soc. péče a pomoc ost. skupinám</t>
  </si>
  <si>
    <t xml:space="preserve">Osob. asistence., pečovatelská služba a podpora samostat. bydlení </t>
  </si>
  <si>
    <t>Denní stacionáře a centra denních služeb</t>
  </si>
  <si>
    <t>Domov seniorů Břeclav příspěvek neinv. + inv. (481 tis.)</t>
  </si>
  <si>
    <t>Remedia Plus - Domov se zvláštním režimem</t>
  </si>
  <si>
    <t>Remedia Plus - Respitní péče</t>
  </si>
  <si>
    <t>Raná péče a soc. aktivizační sl. pro rodiny s dětmi</t>
  </si>
  <si>
    <t xml:space="preserve">Zvláštní zařízení soc. péče - azylový dům </t>
  </si>
  <si>
    <t>Komunit. plán. v oblasti soc.služeb, lék. vyšetř., znal. pos., tlumočníci</t>
  </si>
  <si>
    <t>Finanční vypořádání min. let - vratky poskytnutých transferů</t>
  </si>
  <si>
    <t>Ostatní činnosti jinde nezařazené - ostat. neivestiční výdaje</t>
  </si>
  <si>
    <t>VÝDAJE ORJ  50 CELKEM</t>
  </si>
  <si>
    <t>Ozdravování hosp. zvířat a spec. plodin (útulek, čipování psů)</t>
  </si>
  <si>
    <t xml:space="preserve">Pěstební činnost </t>
  </si>
  <si>
    <t>Správa v les. hosp.- činnost odbor. les.hospodáře</t>
  </si>
  <si>
    <t>Celospolečenská funkce lesů - výsadba melioračních dřevin</t>
  </si>
  <si>
    <t>Ostatní záležitosti lesního hospodářství</t>
  </si>
  <si>
    <t>Rybářství - výdaje spojené s myslivostí - hodnocení trofejí</t>
  </si>
  <si>
    <t>Úpravy vodohosp. význam. a vodárenských toků - protipovodňová opatření</t>
  </si>
  <si>
    <t>Ostatní ochrana půdy a spodních vod</t>
  </si>
  <si>
    <t>Ostatní činnosti k ochraně přírody a krajiny</t>
  </si>
  <si>
    <t>Činnost orgánů krizového řízení-dary obcím postiženým povodní</t>
  </si>
  <si>
    <t>Ostatní neinv. výdaje j. n. - místní správa</t>
  </si>
  <si>
    <t>VÝDAJE ORJ 60 CELKEM</t>
  </si>
  <si>
    <t>Záležitosti pozem. komunikací j. n. - BESIP</t>
  </si>
  <si>
    <t>Provoz veřejné silniční dopravy - MHD, IDS JMK, ztráty žák. jízdného</t>
  </si>
  <si>
    <t>Ostatní záležitosti v dopravě</t>
  </si>
  <si>
    <t>Provoz vnitrozemské plavby (Břeclav-Pohansko-Janohrad)</t>
  </si>
  <si>
    <t xml:space="preserve">Činnost místní správy - zálohy </t>
  </si>
  <si>
    <t>Finanční vypořádání minulých let</t>
  </si>
  <si>
    <t>Ostatní činnosti j. n.</t>
  </si>
  <si>
    <t>VÝDAJE ORJ 80 CELKEM</t>
  </si>
  <si>
    <t xml:space="preserve">Bezpečnost a veřejný pořádek </t>
  </si>
  <si>
    <t>VÝDAJE ORJ  90 CELKEM</t>
  </si>
  <si>
    <t>Stavební úřad</t>
  </si>
  <si>
    <t>Činnost místní správy</t>
  </si>
  <si>
    <t>VÝDAJE ORJ 100 CELKEM</t>
  </si>
  <si>
    <t>Vnitřní správa - poskyt. záloha hlavní pokladně (k poslednímu dni roku =  0)</t>
  </si>
  <si>
    <t>Příjmy a výdaje z finančních úvěrových operací-úroky</t>
  </si>
  <si>
    <t>Finanční operace jinde nezař.(daň z příjmu, daň z převodu nemov., DPH)</t>
  </si>
  <si>
    <t>Výdaje finančního vypořádání-vratky nevyčerp.účel.dotací</t>
  </si>
  <si>
    <t>Ostatní činnosti jinde nezařazené - ost. neinv. výdaje</t>
  </si>
  <si>
    <t>Rozpočtová rezerva města</t>
  </si>
  <si>
    <t>VÝDAJE ORJ 110  CELKEM</t>
  </si>
  <si>
    <t>Pitná voda (opravy a udržování,nákup ost. služeb)</t>
  </si>
  <si>
    <t>Odvádění a čištění odpadních vod a nakl. s kaly</t>
  </si>
  <si>
    <t>Bytové hospodářství - "BYT 2000"+náhrady za byt</t>
  </si>
  <si>
    <t xml:space="preserve">Nebytové hospodářství </t>
  </si>
  <si>
    <t>Zásobování teplem - TEPLO (opravy a údržba)</t>
  </si>
  <si>
    <t>Komunální služby a územní rozvoj</t>
  </si>
  <si>
    <t>Komunální služby a územní rozvoj - výkupy budov</t>
  </si>
  <si>
    <t>Komunální služby a územní rozvoj - výkupy pozemků</t>
  </si>
  <si>
    <t>Ostatní nakládání s odpady-výkup pozemku a nájem za skládku</t>
  </si>
  <si>
    <t>VÝDAJE ORJ 120  CELKEM</t>
  </si>
  <si>
    <t>CELKEM VÝDAJE MĚSTA</t>
  </si>
  <si>
    <t>Pasport vybraných rozvahových a výsledovkových položek - HODNOCENÍ - rok 2014</t>
  </si>
  <si>
    <t>Příloha č.7 - Pravidla vztahů Města Břeclavi k PO</t>
  </si>
  <si>
    <t xml:space="preserve">Příspěvková organizace :   </t>
  </si>
  <si>
    <t>Domov seniorů Břeclav, p.o.</t>
  </si>
  <si>
    <t>v  tisicích Kč, bez des.míst</t>
  </si>
  <si>
    <t>měsíc</t>
  </si>
  <si>
    <t>r.2014</t>
  </si>
  <si>
    <t>Plnění</t>
  </si>
  <si>
    <t>řádek</t>
  </si>
  <si>
    <t>r.2000</t>
  </si>
  <si>
    <t>r.2001</t>
  </si>
  <si>
    <t>účet</t>
  </si>
  <si>
    <t>r.2010</t>
  </si>
  <si>
    <t>R.2011</t>
  </si>
  <si>
    <t>R.2012</t>
  </si>
  <si>
    <t>R.2013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</si>
  <si>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</si>
  <si>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</si>
  <si>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</si>
  <si>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</si>
  <si>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</si>
  <si>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</si>
  <si>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</si>
  <si>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</si>
  <si>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</si>
  <si>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</si>
  <si>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</si>
  <si>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</si>
  <si>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celkem</t>
  </si>
  <si>
    <t>roční v %</t>
  </si>
  <si>
    <t>Počet pracovníků- fyzický stav</t>
  </si>
  <si>
    <t>x</t>
  </si>
  <si>
    <t>Počet pracovníků- přepočtený stav</t>
  </si>
  <si>
    <t>Dlouhodobý hmotný majetek (DHM)</t>
  </si>
  <si>
    <t>A II, sl.1</t>
  </si>
  <si>
    <t>02x</t>
  </si>
  <si>
    <t>Oprávky k DHM</t>
  </si>
  <si>
    <t>A II, sl.2</t>
  </si>
  <si>
    <t>08x</t>
  </si>
  <si>
    <t>Zásoby</t>
  </si>
  <si>
    <t>B I, sl.1</t>
  </si>
  <si>
    <t>1xx</t>
  </si>
  <si>
    <t>Pohledávky</t>
  </si>
  <si>
    <t>A IV+B II, sl.1</t>
  </si>
  <si>
    <t>Finanční majetek</t>
  </si>
  <si>
    <t>B IV, sl.1</t>
  </si>
  <si>
    <t>2xx</t>
  </si>
  <si>
    <t>AKTIVA CELKEM</t>
  </si>
  <si>
    <t>Jmění</t>
  </si>
  <si>
    <t>C I, sl.1</t>
  </si>
  <si>
    <t>Fondy</t>
  </si>
  <si>
    <t>C II, sl.1</t>
  </si>
  <si>
    <t>41x</t>
  </si>
  <si>
    <t>Dlouhodobé závazky</t>
  </si>
  <si>
    <t>D III, sl.1</t>
  </si>
  <si>
    <t>Krátkodobé závazky</t>
  </si>
  <si>
    <t>D IV, sl.1</t>
  </si>
  <si>
    <t>Bankovní úvěry</t>
  </si>
  <si>
    <t>D III.1+D IV.1</t>
  </si>
  <si>
    <t>Dotace a výpomoci celkem</t>
  </si>
  <si>
    <t>IV.</t>
  </si>
  <si>
    <t xml:space="preserve">      z toho z rozpočtu ÚSC - investiční</t>
  </si>
  <si>
    <t>xxx</t>
  </si>
  <si>
    <t xml:space="preserve">      z toho z rozpočtu ÚSC - provozní</t>
  </si>
  <si>
    <t>Spotřeba materiálu</t>
  </si>
  <si>
    <t>A I,ř.1</t>
  </si>
  <si>
    <t>Spotřeba energií</t>
  </si>
  <si>
    <t>A I, ř.2</t>
  </si>
  <si>
    <t>Prodané zboží</t>
  </si>
  <si>
    <t>A I, ř.4</t>
  </si>
  <si>
    <t>Opravy a udržování</t>
  </si>
  <si>
    <t>A I, ř.5</t>
  </si>
  <si>
    <t>Ostatní služby</t>
  </si>
  <si>
    <t>A I, ř.8</t>
  </si>
  <si>
    <t xml:space="preserve">Mzdové náklady </t>
  </si>
  <si>
    <t>A I, ř.9</t>
  </si>
  <si>
    <t>Zákonné a ostatní odvody</t>
  </si>
  <si>
    <t>A I, ř.11-14</t>
  </si>
  <si>
    <t>524-8</t>
  </si>
  <si>
    <t>Odpis pohledávek</t>
  </si>
  <si>
    <t>A I, ř.31</t>
  </si>
  <si>
    <t>Odpisy majetku</t>
  </si>
  <si>
    <t>A I, ř.25</t>
  </si>
  <si>
    <t>Ostatní náklady</t>
  </si>
  <si>
    <t>5xx</t>
  </si>
  <si>
    <t xml:space="preserve">Náklady celkem </t>
  </si>
  <si>
    <t>A I+A II+A III</t>
  </si>
  <si>
    <t>Tržby za vlastní výrobky</t>
  </si>
  <si>
    <t>B I, ř.1</t>
  </si>
  <si>
    <t>Tržby z prodeje služeb</t>
  </si>
  <si>
    <t>B I, ř.2</t>
  </si>
  <si>
    <t>Tržby za prodané zboží</t>
  </si>
  <si>
    <t>B I, ř.4</t>
  </si>
  <si>
    <t>Provozní dotace</t>
  </si>
  <si>
    <t>B IV</t>
  </si>
  <si>
    <t>67x</t>
  </si>
  <si>
    <t>Ostatní výnosy</t>
  </si>
  <si>
    <t>6xx</t>
  </si>
  <si>
    <t>Výnosy celkem (ÚT 6)</t>
  </si>
  <si>
    <t>B I+B II+B IV</t>
  </si>
  <si>
    <t>Výnosy bez dotací</t>
  </si>
  <si>
    <t>Hospodářský výsledek</t>
  </si>
  <si>
    <t>VI.</t>
  </si>
  <si>
    <t>Modifikovaný HV</t>
  </si>
  <si>
    <t>Pasport vybraných rozvahových a výsledovkových položek</t>
  </si>
  <si>
    <t>Rozpočet na rok 2014</t>
  </si>
  <si>
    <t xml:space="preserve"> Tereza Břeclav</t>
  </si>
  <si>
    <t>r.2013</t>
  </si>
  <si>
    <t>Dlouhodobý hm.majetek (DHIM)</t>
  </si>
  <si>
    <t>Oprávky k DHIM</t>
  </si>
  <si>
    <t>-12089</t>
  </si>
  <si>
    <t>Dlouhodobý finanční majetek</t>
  </si>
  <si>
    <t>Úhrn aktiv</t>
  </si>
  <si>
    <t>Majetkové fondy</t>
  </si>
  <si>
    <t>Peněžní fondy</t>
  </si>
  <si>
    <t>Bankovní výpomoci a půjčky</t>
  </si>
  <si>
    <t>Rekonstrukce hlediště</t>
  </si>
  <si>
    <t>Zákonné a ost. odvody</t>
  </si>
  <si>
    <t xml:space="preserve"> 10 - 13</t>
  </si>
  <si>
    <t>Ostátní náklady</t>
  </si>
  <si>
    <t>Náklady celkem (ÚT 5)</t>
  </si>
  <si>
    <t xml:space="preserve"> 59-57</t>
  </si>
  <si>
    <t>Městská knihovna Břeclav</t>
  </si>
  <si>
    <t>r.2011</t>
  </si>
  <si>
    <t>r.2012</t>
  </si>
  <si>
    <t>Fyzický stav pracovníků</t>
  </si>
  <si>
    <t>Přepočtený stav pracovníků</t>
  </si>
  <si>
    <t>Dlouhodobý hmotný majetek</t>
  </si>
  <si>
    <t>A II, sl. 1</t>
  </si>
  <si>
    <t>A II, sl. 2</t>
  </si>
  <si>
    <t>B I, sl. 1</t>
  </si>
  <si>
    <t>A IV+ B II, sl. 1</t>
  </si>
  <si>
    <t>B IV, sl. 1</t>
  </si>
  <si>
    <t>JMĚNÍ</t>
  </si>
  <si>
    <t>C I, sl. 1</t>
  </si>
  <si>
    <t>FONDY</t>
  </si>
  <si>
    <t>C II, sl. 1</t>
  </si>
  <si>
    <t>D II, sl. 1</t>
  </si>
  <si>
    <t>D III, sl. 1</t>
  </si>
  <si>
    <t>D III 1+D IV 1, sl. 1</t>
  </si>
  <si>
    <t>SYU 501</t>
  </si>
  <si>
    <t>A I, ř. 1</t>
  </si>
  <si>
    <t>SYU 502</t>
  </si>
  <si>
    <t>A I, ř. 2</t>
  </si>
  <si>
    <t>SYU 504</t>
  </si>
  <si>
    <t>A I, ř. 4</t>
  </si>
  <si>
    <t>SYU 511</t>
  </si>
  <si>
    <t>A I, ř. 8</t>
  </si>
  <si>
    <t>SYU 518</t>
  </si>
  <si>
    <t>A I, ř. 12</t>
  </si>
  <si>
    <t>SYU 521</t>
  </si>
  <si>
    <t>A I, ř. 13</t>
  </si>
  <si>
    <t>SYU 524-527</t>
  </si>
  <si>
    <t>A I, ř. 14-16</t>
  </si>
  <si>
    <t>SYU 557</t>
  </si>
  <si>
    <t>A I, ř. 34</t>
  </si>
  <si>
    <t>Náklady z drobného DM</t>
  </si>
  <si>
    <t>SYU 558</t>
  </si>
  <si>
    <t>A I, ř. 35</t>
  </si>
  <si>
    <t>SYU 551</t>
  </si>
  <si>
    <t>A I, ř. 28</t>
  </si>
  <si>
    <t>NÁKLADY CELKEM</t>
  </si>
  <si>
    <t>A I - A V</t>
  </si>
  <si>
    <t xml:space="preserve">Výnosy z prodeje vlastních výrobků </t>
  </si>
  <si>
    <t>SYU 601</t>
  </si>
  <si>
    <t>B I, ř. 1</t>
  </si>
  <si>
    <t>Výnosy z prodeje služeb</t>
  </si>
  <si>
    <t>SYU 602</t>
  </si>
  <si>
    <t>B I, ř. 2</t>
  </si>
  <si>
    <t>Výnosy z prodeje zboží</t>
  </si>
  <si>
    <t>SYU604</t>
  </si>
  <si>
    <t>B I, ř. 4</t>
  </si>
  <si>
    <t>VÝNOSY CELKEM</t>
  </si>
  <si>
    <t>B I - B V</t>
  </si>
  <si>
    <t>(B I-B V) - (A I-A V)</t>
  </si>
  <si>
    <t>Modifikovaný hospodářský výsledek</t>
  </si>
  <si>
    <t>Městské muzeum a galerie Břeclav</t>
  </si>
  <si>
    <t>Pasport vybraných rozvahových a výsledovkových položek - ze závěrky k 31.03.2014</t>
  </si>
  <si>
    <t>4002 MŠ Břeclav, Břetislavova</t>
  </si>
  <si>
    <t>r.2007</t>
  </si>
  <si>
    <t>r.2008</t>
  </si>
  <si>
    <t>r. 2010</t>
  </si>
  <si>
    <t>r. 2011</t>
  </si>
  <si>
    <t>r. 2012</t>
  </si>
  <si>
    <t>r. 2013</t>
  </si>
  <si>
    <t>Rozpočet 2014</t>
  </si>
  <si>
    <t>Měsíc</t>
  </si>
  <si>
    <t>r. 2014</t>
  </si>
  <si>
    <t xml:space="preserve">Závěrka </t>
  </si>
  <si>
    <t>uprvený</t>
  </si>
  <si>
    <t>k 30.6.14</t>
  </si>
  <si>
    <t>k 30.9.14</t>
  </si>
  <si>
    <t>k 31.12.14</t>
  </si>
  <si>
    <t>B I, sl.3</t>
  </si>
  <si>
    <t>A IV+B II, sl.3</t>
  </si>
  <si>
    <t>B III, sl.3</t>
  </si>
  <si>
    <t>D II, sl.1</t>
  </si>
  <si>
    <t>A I,ř.1, sl. 1a2</t>
  </si>
  <si>
    <t>A I, ř.2; sl. 1a2</t>
  </si>
  <si>
    <t>A I, ř.4; sl. 1a2</t>
  </si>
  <si>
    <t>A I, ř.8; sl. 1a2</t>
  </si>
  <si>
    <t>A I, ř.12; sl. 1a2</t>
  </si>
  <si>
    <t>A I, ř.13; sl. 1a2</t>
  </si>
  <si>
    <t>A I, ř.14-17; sl. 1a2</t>
  </si>
  <si>
    <t>A I, ř.34; sl. 1a2</t>
  </si>
  <si>
    <t>A I, ř.28; sl. 1a2</t>
  </si>
  <si>
    <t>zbylé řádky; sl.1a2</t>
  </si>
  <si>
    <t>B I, ř.1; sl. 1a2</t>
  </si>
  <si>
    <t>B I, ř.2; sl. 1a2</t>
  </si>
  <si>
    <t>B I, ř.4; sl. 1a2</t>
  </si>
  <si>
    <t>B IV; sl. 1a2</t>
  </si>
  <si>
    <t xml:space="preserve">Postup vyplnění:  </t>
  </si>
  <si>
    <t>Vyplnit pouze sloupec "Měsíc - březen". Zelené buňky nevyplňovat, jsou zavzorcované, vypočte se samo.</t>
  </si>
  <si>
    <t>Vyplnit také počty pracovníků - fyzický i přepočtený stav.</t>
  </si>
  <si>
    <t>V Břeclavi dne: 14.4.2014</t>
  </si>
  <si>
    <t>Zpracoval: PETS – Hajdinová  (Novotná)</t>
  </si>
  <si>
    <t>4004 MŠ Břeclav, Hřbitovní</t>
  </si>
  <si>
    <t>Zpracoval: Trněná, 519327369</t>
  </si>
  <si>
    <t>4005 MŠ Břeclav, Na Valtické</t>
  </si>
  <si>
    <t>V Břeclavi dne: 16.04.2014</t>
  </si>
  <si>
    <t>Zpracoval: Lenka Cyprisová</t>
  </si>
  <si>
    <t xml:space="preserve">Příspěvková organizace:   </t>
  </si>
  <si>
    <t>4006 MŠ Břeclav,  Slovácká</t>
  </si>
  <si>
    <t>r. 2007</t>
  </si>
  <si>
    <t>r. 2008</t>
  </si>
  <si>
    <t>V Břeclavi dne: 15.4.2014</t>
  </si>
  <si>
    <t>Zpracoval: Strýčková Blanka</t>
  </si>
  <si>
    <t>4007 MŠ Břeclav, U Splavu</t>
  </si>
  <si>
    <t>Rozpočet 2013</t>
  </si>
  <si>
    <t>Zpracoval: Césarová</t>
  </si>
  <si>
    <t>4010 MŠ Břeclav, Okružní</t>
  </si>
  <si>
    <t>V Břeclavi dne: 15.04.2014</t>
  </si>
  <si>
    <t>4011 MŠ Břeclav, Osvobození</t>
  </si>
  <si>
    <t>Zpracovala: Lenka Cyprisová</t>
  </si>
  <si>
    <t>4204 ZŠ Břeclav, Komenského</t>
  </si>
  <si>
    <t xml:space="preserve"> </t>
  </si>
  <si>
    <t>V Břeclavi dne:  16.4.2014</t>
  </si>
  <si>
    <t>Zpracoval: Hlávková Renata</t>
  </si>
  <si>
    <t>4205 ZŠ a MŠ Břeclav, Kpt. Nálepky</t>
  </si>
  <si>
    <t>r.2009</t>
  </si>
  <si>
    <t>Zpracoval: Alžběta Komárková</t>
  </si>
  <si>
    <t xml:space="preserve">4206 ZŠ a MŠ Břeclav, Kupkova </t>
  </si>
  <si>
    <t>Zpracoval:  Cupalová</t>
  </si>
  <si>
    <t>4207 ZŠ Břeclav,  Na Valtické 31 A</t>
  </si>
  <si>
    <t>r. 2009</t>
  </si>
  <si>
    <t>V Břeclavi dne:  14. 4. 2014</t>
  </si>
  <si>
    <t>Zpracoval: I. Frýbertová</t>
  </si>
  <si>
    <t xml:space="preserve">  </t>
  </si>
  <si>
    <t>4209 - ZŠ Břeclav, Slovácká 40</t>
  </si>
  <si>
    <t>V Břeclavi dne: 16.4.2014</t>
  </si>
  <si>
    <t>Zpracoval: Menšíková Jana</t>
  </si>
  <si>
    <t>4211 ZŠ J. Noháče, Břeclav</t>
  </si>
  <si>
    <t>4306 ZUŠ Břeclav</t>
  </si>
  <si>
    <t>Zpracoval: PETS – Hajdinová (Novotná)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</si>
</sst>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0.0%"/>
  </numFmts>
  <fonts count="99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b/>
      <sz val="16"/>
      <name val="Times New Roman CE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Times New Roman CE"/>
      <family val="1"/>
    </font>
    <font>
      <sz val="12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i/>
      <sz val="11"/>
      <name val="Arial"/>
      <family val="2"/>
    </font>
    <font>
      <b/>
      <sz val="16"/>
      <name val="Arial"/>
      <family val="2"/>
    </font>
    <font>
      <sz val="12"/>
      <name val="Arial CE"/>
      <family val="2"/>
    </font>
    <font>
      <i/>
      <sz val="12"/>
      <name val="Arial"/>
      <family val="2"/>
    </font>
    <font>
      <sz val="12"/>
      <color indexed="8"/>
      <name val="Arial"/>
      <family val="2"/>
    </font>
    <font>
      <b/>
      <i/>
      <sz val="12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i/>
      <sz val="12"/>
      <color indexed="10"/>
      <name val="Arial"/>
      <family val="2"/>
    </font>
    <font>
      <sz val="11"/>
      <name val="Arial"/>
      <family val="2"/>
    </font>
    <font>
      <sz val="12"/>
      <color indexed="22"/>
      <name val="Arial CE"/>
      <family val="2"/>
    </font>
    <font>
      <sz val="10"/>
      <name val="Arial CE"/>
      <family val="2"/>
    </font>
    <font>
      <sz val="11"/>
      <name val="Arial CE"/>
      <family val="0"/>
    </font>
    <font>
      <sz val="14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i/>
      <sz val="14"/>
      <name val="Arial"/>
      <family val="2"/>
    </font>
    <font>
      <sz val="14"/>
      <name val="Arial CE"/>
      <family val="2"/>
    </font>
    <font>
      <sz val="10"/>
      <name val="Arial Narrow"/>
      <family val="2"/>
    </font>
    <font>
      <i/>
      <sz val="10"/>
      <name val="Arial CE"/>
      <family val="2"/>
    </font>
    <font>
      <i/>
      <sz val="11"/>
      <name val="Arial CE"/>
      <family val="2"/>
    </font>
    <font>
      <sz val="14"/>
      <name val="Times New Roman"/>
      <family val="1"/>
    </font>
    <font>
      <sz val="10"/>
      <color indexed="10"/>
      <name val="Arial"/>
      <family val="2"/>
    </font>
    <font>
      <sz val="12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20"/>
      <name val="Arial Narrow"/>
      <family val="2"/>
    </font>
    <font>
      <sz val="14"/>
      <name val="Arial Narrow"/>
      <family val="2"/>
    </font>
    <font>
      <i/>
      <sz val="10"/>
      <name val="Arial Narrow"/>
      <family val="2"/>
    </font>
    <font>
      <sz val="8"/>
      <name val="Arial"/>
      <family val="2"/>
    </font>
    <font>
      <sz val="8"/>
      <name val="Arial CE"/>
      <family val="2"/>
    </font>
    <font>
      <i/>
      <sz val="11"/>
      <color indexed="12"/>
      <name val="Arial CE"/>
      <family val="2"/>
    </font>
    <font>
      <i/>
      <sz val="11"/>
      <color indexed="12"/>
      <name val="Arial"/>
      <family val="2"/>
    </font>
    <font>
      <sz val="10"/>
      <color indexed="10"/>
      <name val="Arial CE"/>
      <family val="2"/>
    </font>
    <font>
      <sz val="12"/>
      <color indexed="36"/>
      <name val="Arial CE"/>
      <family val="2"/>
    </font>
    <font>
      <sz val="11"/>
      <color indexed="10"/>
      <name val="Arial CE"/>
      <family val="2"/>
    </font>
    <font>
      <u val="single"/>
      <sz val="11"/>
      <name val="Arial CE"/>
      <family val="2"/>
    </font>
    <font>
      <i/>
      <sz val="10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8"/>
      <color indexed="22"/>
      <name val="Arial CE"/>
      <family val="2"/>
    </font>
    <font>
      <i/>
      <sz val="8"/>
      <name val="Arial"/>
      <family val="2"/>
    </font>
    <font>
      <i/>
      <sz val="8"/>
      <name val="Arial CE"/>
      <family val="2"/>
    </font>
    <font>
      <i/>
      <sz val="8"/>
      <color indexed="12"/>
      <name val="Arial CE"/>
      <family val="2"/>
    </font>
    <font>
      <i/>
      <sz val="8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i/>
      <sz val="12"/>
      <color rgb="FFFF0000"/>
      <name val="Arial"/>
      <family val="2"/>
    </font>
    <font>
      <sz val="12"/>
      <color rgb="FF7030A0"/>
      <name val="Arial CE"/>
      <family val="2"/>
    </font>
    <font>
      <sz val="11"/>
      <color rgb="FFFF0000"/>
      <name val="Arial CE"/>
      <family val="2"/>
    </font>
    <font>
      <sz val="10"/>
      <color rgb="FFFF0000"/>
      <name val="Arial CE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medium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thin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/>
      <right style="medium"/>
      <top style="thin"/>
      <bottom/>
    </border>
    <border>
      <left/>
      <right/>
      <top style="thin"/>
      <bottom/>
    </border>
    <border>
      <left style="medium"/>
      <right style="medium"/>
      <top/>
      <bottom/>
    </border>
    <border>
      <left/>
      <right style="medium"/>
      <top/>
      <bottom style="thin"/>
    </border>
    <border>
      <left/>
      <right/>
      <top/>
      <bottom style="thin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 style="medium"/>
      <right/>
      <top style="medium"/>
      <bottom style="thin"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/>
      <right style="thin"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medium"/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>
        <color indexed="8"/>
      </top>
      <bottom style="medium"/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6" fillId="0" borderId="1" applyNumberFormat="0" applyFill="0" applyAlignment="0" applyProtection="0"/>
    <xf numFmtId="43" fontId="74" fillId="0" borderId="0" applyFont="0" applyFill="0" applyBorder="0" applyAlignment="0" applyProtection="0"/>
    <xf numFmtId="41" fontId="74" fillId="0" borderId="0" applyFont="0" applyFill="0" applyBorder="0" applyAlignment="0" applyProtection="0"/>
    <xf numFmtId="0" fontId="77" fillId="20" borderId="0" applyNumberFormat="0" applyBorder="0" applyAlignment="0" applyProtection="0"/>
    <xf numFmtId="0" fontId="78" fillId="21" borderId="2" applyNumberFormat="0" applyAlignment="0" applyProtection="0"/>
    <xf numFmtId="44" fontId="74" fillId="0" borderId="0" applyFont="0" applyFill="0" applyBorder="0" applyAlignment="0" applyProtection="0"/>
    <xf numFmtId="42" fontId="74" fillId="0" borderId="0" applyFont="0" applyFill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4" fillId="23" borderId="6" applyNumberFormat="0" applyFont="0" applyAlignment="0" applyProtection="0"/>
    <xf numFmtId="9" fontId="74" fillId="0" borderId="0" applyFont="0" applyFill="0" applyBorder="0" applyAlignment="0" applyProtection="0"/>
    <xf numFmtId="0" fontId="84" fillId="0" borderId="7" applyNumberFormat="0" applyFill="0" applyAlignment="0" applyProtection="0"/>
    <xf numFmtId="0" fontId="85" fillId="24" borderId="0" applyNumberFormat="0" applyBorder="0" applyAlignment="0" applyProtection="0"/>
    <xf numFmtId="0" fontId="86" fillId="0" borderId="0" applyNumberFormat="0" applyFill="0" applyBorder="0" applyAlignment="0" applyProtection="0"/>
    <xf numFmtId="0" fontId="87" fillId="25" borderId="8" applyNumberFormat="0" applyAlignment="0" applyProtection="0"/>
    <xf numFmtId="0" fontId="88" fillId="26" borderId="8" applyNumberFormat="0" applyAlignment="0" applyProtection="0"/>
    <xf numFmtId="0" fontId="89" fillId="26" borderId="9" applyNumberFormat="0" applyAlignment="0" applyProtection="0"/>
    <xf numFmtId="0" fontId="90" fillId="0" borderId="0" applyNumberFormat="0" applyFill="0" applyBorder="0" applyAlignment="0" applyProtection="0"/>
    <xf numFmtId="0" fontId="75" fillId="27" borderId="0" applyNumberFormat="0" applyBorder="0" applyAlignment="0" applyProtection="0"/>
    <xf numFmtId="0" fontId="75" fillId="28" borderId="0" applyNumberFormat="0" applyBorder="0" applyAlignment="0" applyProtection="0"/>
    <xf numFmtId="0" fontId="75" fillId="29" borderId="0" applyNumberFormat="0" applyBorder="0" applyAlignment="0" applyProtection="0"/>
    <xf numFmtId="0" fontId="75" fillId="30" borderId="0" applyNumberFormat="0" applyBorder="0" applyAlignment="0" applyProtection="0"/>
    <xf numFmtId="0" fontId="75" fillId="31" borderId="0" applyNumberFormat="0" applyBorder="0" applyAlignment="0" applyProtection="0"/>
    <xf numFmtId="0" fontId="75" fillId="32" borderId="0" applyNumberFormat="0" applyBorder="0" applyAlignment="0" applyProtection="0"/>
  </cellStyleXfs>
  <cellXfs count="1645">
    <xf numFmtId="0" fontId="0" fillId="0" borderId="0" xfId="0" applyAlignment="1">
      <alignment/>
    </xf>
    <xf numFmtId="0" fontId="4" fillId="0" borderId="10" xfId="0" applyFont="1" applyFill="1" applyBorder="1" applyAlignment="1">
      <alignment/>
    </xf>
    <xf numFmtId="4" fontId="3" fillId="0" borderId="11" xfId="0" applyNumberFormat="1" applyFont="1" applyFill="1" applyBorder="1" applyAlignment="1">
      <alignment/>
    </xf>
    <xf numFmtId="4" fontId="3" fillId="0" borderId="12" xfId="0" applyNumberFormat="1" applyFont="1" applyFill="1" applyBorder="1" applyAlignment="1">
      <alignment/>
    </xf>
    <xf numFmtId="4" fontId="4" fillId="0" borderId="11" xfId="0" applyNumberFormat="1" applyFont="1" applyFill="1" applyBorder="1" applyAlignment="1">
      <alignment/>
    </xf>
    <xf numFmtId="4" fontId="4" fillId="0" borderId="12" xfId="0" applyNumberFormat="1" applyFont="1" applyFill="1" applyBorder="1" applyAlignment="1">
      <alignment/>
    </xf>
    <xf numFmtId="4" fontId="4" fillId="0" borderId="13" xfId="0" applyNumberFormat="1" applyFont="1" applyFill="1" applyBorder="1" applyAlignment="1">
      <alignment/>
    </xf>
    <xf numFmtId="4" fontId="4" fillId="0" borderId="14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4" fontId="12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13" fillId="0" borderId="0" xfId="0" applyFont="1" applyFill="1" applyAlignment="1">
      <alignment horizontal="left"/>
    </xf>
    <xf numFmtId="4" fontId="0" fillId="0" borderId="0" xfId="0" applyNumberFormat="1" applyFont="1" applyFill="1" applyAlignment="1">
      <alignment horizontal="right"/>
    </xf>
    <xf numFmtId="0" fontId="6" fillId="0" borderId="15" xfId="0" applyFont="1" applyFill="1" applyBorder="1" applyAlignment="1">
      <alignment horizontal="center"/>
    </xf>
    <xf numFmtId="0" fontId="6" fillId="0" borderId="15" xfId="0" applyFont="1" applyFill="1" applyBorder="1" applyAlignment="1">
      <alignment/>
    </xf>
    <xf numFmtId="4" fontId="9" fillId="0" borderId="15" xfId="0" applyNumberFormat="1" applyFont="1" applyFill="1" applyBorder="1" applyAlignment="1">
      <alignment/>
    </xf>
    <xf numFmtId="0" fontId="9" fillId="0" borderId="16" xfId="0" applyFont="1" applyFill="1" applyBorder="1" applyAlignment="1">
      <alignment/>
    </xf>
    <xf numFmtId="4" fontId="9" fillId="0" borderId="16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0" fontId="9" fillId="0" borderId="17" xfId="0" applyFont="1" applyFill="1" applyBorder="1" applyAlignment="1">
      <alignment/>
    </xf>
    <xf numFmtId="4" fontId="9" fillId="0" borderId="17" xfId="0" applyNumberFormat="1" applyFont="1" applyFill="1" applyBorder="1" applyAlignment="1">
      <alignment/>
    </xf>
    <xf numFmtId="4" fontId="9" fillId="0" borderId="18" xfId="0" applyNumberFormat="1" applyFont="1" applyFill="1" applyBorder="1" applyAlignment="1">
      <alignment/>
    </xf>
    <xf numFmtId="0" fontId="9" fillId="0" borderId="19" xfId="0" applyFont="1" applyFill="1" applyBorder="1" applyAlignment="1">
      <alignment/>
    </xf>
    <xf numFmtId="4" fontId="9" fillId="0" borderId="19" xfId="0" applyNumberFormat="1" applyFont="1" applyFill="1" applyBorder="1" applyAlignment="1">
      <alignment/>
    </xf>
    <xf numFmtId="0" fontId="9" fillId="0" borderId="20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4" fontId="6" fillId="0" borderId="2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4" fontId="9" fillId="0" borderId="0" xfId="0" applyNumberFormat="1" applyFont="1" applyFill="1" applyAlignment="1">
      <alignment/>
    </xf>
    <xf numFmtId="0" fontId="6" fillId="0" borderId="21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right"/>
    </xf>
    <xf numFmtId="0" fontId="9" fillId="0" borderId="16" xfId="0" applyFont="1" applyFill="1" applyBorder="1" applyAlignment="1">
      <alignment/>
    </xf>
    <xf numFmtId="0" fontId="9" fillId="0" borderId="21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right"/>
    </xf>
    <xf numFmtId="0" fontId="9" fillId="0" borderId="15" xfId="0" applyFont="1" applyFill="1" applyBorder="1" applyAlignment="1">
      <alignment horizontal="right"/>
    </xf>
    <xf numFmtId="0" fontId="9" fillId="0" borderId="15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9" fillId="0" borderId="16" xfId="0" applyFont="1" applyFill="1" applyBorder="1" applyAlignment="1">
      <alignment horizontal="right"/>
    </xf>
    <xf numFmtId="0" fontId="9" fillId="0" borderId="22" xfId="0" applyFont="1" applyFill="1" applyBorder="1" applyAlignment="1">
      <alignment/>
    </xf>
    <xf numFmtId="0" fontId="9" fillId="0" borderId="16" xfId="46" applyFont="1" applyFill="1" applyBorder="1" applyAlignment="1">
      <alignment horizontal="left"/>
      <protection/>
    </xf>
    <xf numFmtId="0" fontId="9" fillId="0" borderId="16" xfId="46" applyFont="1" applyFill="1" applyBorder="1" applyAlignment="1">
      <alignment horizontal="right"/>
      <protection/>
    </xf>
    <xf numFmtId="0" fontId="9" fillId="0" borderId="18" xfId="46" applyFont="1" applyFill="1" applyBorder="1" applyAlignment="1">
      <alignment horizontal="right"/>
      <protection/>
    </xf>
    <xf numFmtId="0" fontId="9" fillId="0" borderId="17" xfId="46" applyFont="1" applyFill="1" applyBorder="1" applyAlignment="1">
      <alignment horizontal="right"/>
      <protection/>
    </xf>
    <xf numFmtId="0" fontId="9" fillId="0" borderId="19" xfId="0" applyFont="1" applyFill="1" applyBorder="1" applyAlignment="1">
      <alignment horizontal="right"/>
    </xf>
    <xf numFmtId="0" fontId="9" fillId="0" borderId="22" xfId="0" applyFont="1" applyFill="1" applyBorder="1" applyAlignment="1">
      <alignment horizontal="right"/>
    </xf>
    <xf numFmtId="0" fontId="9" fillId="0" borderId="11" xfId="0" applyFont="1" applyFill="1" applyBorder="1" applyAlignment="1">
      <alignment horizontal="right"/>
    </xf>
    <xf numFmtId="0" fontId="9" fillId="0" borderId="23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4" fontId="9" fillId="0" borderId="24" xfId="0" applyNumberFormat="1" applyFont="1" applyFill="1" applyBorder="1" applyAlignment="1">
      <alignment/>
    </xf>
    <xf numFmtId="0" fontId="6" fillId="0" borderId="22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4" fontId="14" fillId="0" borderId="15" xfId="0" applyNumberFormat="1" applyFont="1" applyFill="1" applyBorder="1" applyAlignment="1">
      <alignment/>
    </xf>
    <xf numFmtId="4" fontId="9" fillId="0" borderId="15" xfId="0" applyNumberFormat="1" applyFont="1" applyFill="1" applyBorder="1" applyAlignment="1">
      <alignment/>
    </xf>
    <xf numFmtId="0" fontId="9" fillId="0" borderId="25" xfId="0" applyFont="1" applyFill="1" applyBorder="1" applyAlignment="1">
      <alignment/>
    </xf>
    <xf numFmtId="0" fontId="9" fillId="0" borderId="26" xfId="0" applyFont="1" applyFill="1" applyBorder="1" applyAlignment="1">
      <alignment/>
    </xf>
    <xf numFmtId="4" fontId="9" fillId="0" borderId="26" xfId="0" applyNumberFormat="1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27" xfId="0" applyFont="1" applyFill="1" applyBorder="1" applyAlignment="1">
      <alignment/>
    </xf>
    <xf numFmtId="0" fontId="6" fillId="0" borderId="27" xfId="0" applyFont="1" applyFill="1" applyBorder="1" applyAlignment="1">
      <alignment/>
    </xf>
    <xf numFmtId="4" fontId="6" fillId="0" borderId="27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4" fontId="9" fillId="0" borderId="16" xfId="0" applyNumberFormat="1" applyFont="1" applyFill="1" applyBorder="1" applyAlignment="1">
      <alignment/>
    </xf>
    <xf numFmtId="4" fontId="9" fillId="0" borderId="16" xfId="0" applyNumberFormat="1" applyFont="1" applyFill="1" applyBorder="1" applyAlignment="1" applyProtection="1">
      <alignment horizontal="right"/>
      <protection locked="0"/>
    </xf>
    <xf numFmtId="4" fontId="9" fillId="0" borderId="16" xfId="0" applyNumberFormat="1" applyFont="1" applyFill="1" applyBorder="1" applyAlignment="1" applyProtection="1">
      <alignment/>
      <protection locked="0"/>
    </xf>
    <xf numFmtId="0" fontId="6" fillId="0" borderId="16" xfId="0" applyFont="1" applyFill="1" applyBorder="1" applyAlignment="1">
      <alignment/>
    </xf>
    <xf numFmtId="0" fontId="6" fillId="0" borderId="16" xfId="0" applyFont="1" applyFill="1" applyBorder="1" applyAlignment="1">
      <alignment horizontal="center"/>
    </xf>
    <xf numFmtId="4" fontId="9" fillId="0" borderId="16" xfId="0" applyNumberFormat="1" applyFont="1" applyFill="1" applyBorder="1" applyAlignment="1">
      <alignment/>
    </xf>
    <xf numFmtId="0" fontId="9" fillId="0" borderId="22" xfId="0" applyFont="1" applyFill="1" applyBorder="1" applyAlignment="1">
      <alignment/>
    </xf>
    <xf numFmtId="4" fontId="9" fillId="0" borderId="22" xfId="0" applyNumberFormat="1" applyFont="1" applyFill="1" applyBorder="1" applyAlignment="1">
      <alignment/>
    </xf>
    <xf numFmtId="4" fontId="6" fillId="0" borderId="26" xfId="0" applyNumberFormat="1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4" fontId="9" fillId="0" borderId="16" xfId="0" applyNumberFormat="1" applyFont="1" applyFill="1" applyBorder="1" applyAlignment="1">
      <alignment horizontal="right"/>
    </xf>
    <xf numFmtId="0" fontId="9" fillId="0" borderId="28" xfId="0" applyFont="1" applyFill="1" applyBorder="1" applyAlignment="1">
      <alignment/>
    </xf>
    <xf numFmtId="4" fontId="9" fillId="0" borderId="28" xfId="0" applyNumberFormat="1" applyFont="1" applyFill="1" applyBorder="1" applyAlignment="1">
      <alignment/>
    </xf>
    <xf numFmtId="0" fontId="6" fillId="0" borderId="20" xfId="0" applyFont="1" applyFill="1" applyBorder="1" applyAlignment="1">
      <alignment vertical="center"/>
    </xf>
    <xf numFmtId="0" fontId="6" fillId="0" borderId="27" xfId="0" applyFont="1" applyFill="1" applyBorder="1" applyAlignment="1">
      <alignment horizontal="center"/>
    </xf>
    <xf numFmtId="4" fontId="6" fillId="0" borderId="13" xfId="0" applyNumberFormat="1" applyFont="1" applyFill="1" applyBorder="1" applyAlignment="1">
      <alignment horizontal="left" vertical="center"/>
    </xf>
    <xf numFmtId="4" fontId="6" fillId="0" borderId="27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left" vertical="center"/>
    </xf>
    <xf numFmtId="4" fontId="6" fillId="0" borderId="0" xfId="0" applyNumberFormat="1" applyFont="1" applyFill="1" applyBorder="1" applyAlignment="1">
      <alignment vertical="center"/>
    </xf>
    <xf numFmtId="4" fontId="6" fillId="0" borderId="0" xfId="0" applyNumberFormat="1" applyFont="1" applyFill="1" applyBorder="1" applyAlignment="1">
      <alignment vertical="center"/>
    </xf>
    <xf numFmtId="0" fontId="6" fillId="0" borderId="29" xfId="0" applyFont="1" applyFill="1" applyBorder="1" applyAlignment="1">
      <alignment/>
    </xf>
    <xf numFmtId="4" fontId="6" fillId="0" borderId="16" xfId="0" applyNumberFormat="1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4" fontId="9" fillId="0" borderId="16" xfId="0" applyNumberFormat="1" applyFont="1" applyFill="1" applyBorder="1" applyAlignment="1">
      <alignment horizontal="right"/>
    </xf>
    <xf numFmtId="0" fontId="9" fillId="0" borderId="18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4" fontId="91" fillId="0" borderId="0" xfId="0" applyNumberFormat="1" applyFont="1" applyFill="1" applyBorder="1" applyAlignment="1">
      <alignment/>
    </xf>
    <xf numFmtId="4" fontId="92" fillId="0" borderId="0" xfId="0" applyNumberFormat="1" applyFont="1" applyFill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4" fontId="9" fillId="0" borderId="0" xfId="0" applyNumberFormat="1" applyFont="1" applyFill="1" applyAlignment="1">
      <alignment/>
    </xf>
    <xf numFmtId="0" fontId="9" fillId="0" borderId="0" xfId="0" applyFont="1" applyFill="1" applyBorder="1" applyAlignment="1">
      <alignment horizontal="center"/>
    </xf>
    <xf numFmtId="4" fontId="9" fillId="0" borderId="0" xfId="0" applyNumberFormat="1" applyFont="1" applyFill="1" applyBorder="1" applyAlignment="1">
      <alignment/>
    </xf>
    <xf numFmtId="4" fontId="9" fillId="0" borderId="0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4" fontId="6" fillId="0" borderId="0" xfId="0" applyNumberFormat="1" applyFont="1" applyFill="1" applyAlignment="1">
      <alignment/>
    </xf>
    <xf numFmtId="0" fontId="10" fillId="0" borderId="0" xfId="0" applyFont="1" applyFill="1" applyAlignment="1">
      <alignment horizontal="center"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0" fontId="13" fillId="0" borderId="0" xfId="0" applyFont="1" applyFill="1" applyAlignment="1">
      <alignment/>
    </xf>
    <xf numFmtId="0" fontId="0" fillId="0" borderId="0" xfId="0" applyFill="1" applyAlignment="1">
      <alignment/>
    </xf>
    <xf numFmtId="4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4" fontId="9" fillId="0" borderId="0" xfId="0" applyNumberFormat="1" applyFont="1" applyFill="1" applyAlignment="1">
      <alignment horizontal="right"/>
    </xf>
    <xf numFmtId="0" fontId="6" fillId="0" borderId="15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15" xfId="0" applyFont="1" applyFill="1" applyBorder="1" applyAlignment="1">
      <alignment/>
    </xf>
    <xf numFmtId="4" fontId="9" fillId="0" borderId="24" xfId="0" applyNumberFormat="1" applyFont="1" applyFill="1" applyBorder="1" applyAlignment="1">
      <alignment/>
    </xf>
    <xf numFmtId="0" fontId="6" fillId="0" borderId="22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4" fontId="16" fillId="0" borderId="16" xfId="0" applyNumberFormat="1" applyFont="1" applyFill="1" applyBorder="1" applyAlignment="1">
      <alignment/>
    </xf>
    <xf numFmtId="0" fontId="9" fillId="0" borderId="28" xfId="0" applyFont="1" applyFill="1" applyBorder="1" applyAlignment="1">
      <alignment/>
    </xf>
    <xf numFmtId="0" fontId="9" fillId="0" borderId="11" xfId="0" applyFont="1" applyFill="1" applyBorder="1" applyAlignment="1">
      <alignment horizontal="center"/>
    </xf>
    <xf numFmtId="0" fontId="9" fillId="0" borderId="19" xfId="0" applyFont="1" applyFill="1" applyBorder="1" applyAlignment="1">
      <alignment/>
    </xf>
    <xf numFmtId="4" fontId="9" fillId="0" borderId="19" xfId="0" applyNumberFormat="1" applyFont="1" applyFill="1" applyBorder="1" applyAlignment="1">
      <alignment/>
    </xf>
    <xf numFmtId="0" fontId="9" fillId="0" borderId="27" xfId="0" applyFont="1" applyFill="1" applyBorder="1" applyAlignment="1">
      <alignment/>
    </xf>
    <xf numFmtId="0" fontId="9" fillId="0" borderId="23" xfId="0" applyFont="1" applyFill="1" applyBorder="1" applyAlignment="1">
      <alignment horizontal="center"/>
    </xf>
    <xf numFmtId="0" fontId="6" fillId="0" borderId="20" xfId="0" applyFont="1" applyFill="1" applyBorder="1" applyAlignment="1">
      <alignment/>
    </xf>
    <xf numFmtId="4" fontId="6" fillId="0" borderId="2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0" fontId="9" fillId="0" borderId="0" xfId="0" applyFont="1" applyFill="1" applyAlignment="1">
      <alignment horizontal="center"/>
    </xf>
    <xf numFmtId="0" fontId="9" fillId="0" borderId="21" xfId="0" applyFont="1" applyFill="1" applyBorder="1" applyAlignment="1">
      <alignment/>
    </xf>
    <xf numFmtId="0" fontId="17" fillId="0" borderId="21" xfId="0" applyFont="1" applyFill="1" applyBorder="1" applyAlignment="1">
      <alignment/>
    </xf>
    <xf numFmtId="4" fontId="6" fillId="0" borderId="15" xfId="0" applyNumberFormat="1" applyFont="1" applyFill="1" applyBorder="1" applyAlignment="1">
      <alignment/>
    </xf>
    <xf numFmtId="0" fontId="6" fillId="0" borderId="22" xfId="0" applyFont="1" applyFill="1" applyBorder="1" applyAlignment="1">
      <alignment/>
    </xf>
    <xf numFmtId="3" fontId="9" fillId="0" borderId="16" xfId="0" applyNumberFormat="1" applyFont="1" applyFill="1" applyBorder="1" applyAlignment="1">
      <alignment/>
    </xf>
    <xf numFmtId="0" fontId="9" fillId="0" borderId="22" xfId="0" applyFont="1" applyFill="1" applyBorder="1" applyAlignment="1">
      <alignment horizontal="left"/>
    </xf>
    <xf numFmtId="4" fontId="6" fillId="0" borderId="0" xfId="0" applyNumberFormat="1" applyFont="1" applyFill="1" applyAlignment="1">
      <alignment/>
    </xf>
    <xf numFmtId="0" fontId="9" fillId="0" borderId="22" xfId="46" applyFont="1" applyFill="1" applyBorder="1" applyAlignment="1">
      <alignment horizontal="left"/>
      <protection/>
    </xf>
    <xf numFmtId="0" fontId="9" fillId="0" borderId="22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4" fontId="6" fillId="0" borderId="16" xfId="0" applyNumberFormat="1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4" fontId="6" fillId="0" borderId="19" xfId="0" applyNumberFormat="1" applyFont="1" applyFill="1" applyBorder="1" applyAlignment="1">
      <alignment/>
    </xf>
    <xf numFmtId="0" fontId="9" fillId="0" borderId="20" xfId="0" applyFont="1" applyFill="1" applyBorder="1" applyAlignment="1">
      <alignment/>
    </xf>
    <xf numFmtId="0" fontId="6" fillId="0" borderId="23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93" fillId="0" borderId="0" xfId="0" applyFont="1" applyFill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4" fontId="9" fillId="0" borderId="17" xfId="0" applyNumberFormat="1" applyFont="1" applyFill="1" applyBorder="1" applyAlignment="1">
      <alignment/>
    </xf>
    <xf numFmtId="0" fontId="6" fillId="0" borderId="26" xfId="0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9" fillId="0" borderId="26" xfId="0" applyFont="1" applyFill="1" applyBorder="1" applyAlignment="1">
      <alignment/>
    </xf>
    <xf numFmtId="0" fontId="9" fillId="0" borderId="20" xfId="0" applyFont="1" applyFill="1" applyBorder="1" applyAlignment="1">
      <alignment horizontal="center"/>
    </xf>
    <xf numFmtId="0" fontId="6" fillId="0" borderId="30" xfId="0" applyFont="1" applyFill="1" applyBorder="1" applyAlignment="1">
      <alignment/>
    </xf>
    <xf numFmtId="4" fontId="91" fillId="0" borderId="0" xfId="0" applyNumberFormat="1" applyFont="1" applyFill="1" applyBorder="1" applyAlignment="1">
      <alignment horizontal="center"/>
    </xf>
    <xf numFmtId="0" fontId="9" fillId="0" borderId="17" xfId="0" applyFont="1" applyFill="1" applyBorder="1" applyAlignment="1">
      <alignment/>
    </xf>
    <xf numFmtId="0" fontId="9" fillId="0" borderId="18" xfId="0" applyFont="1" applyFill="1" applyBorder="1" applyAlignment="1">
      <alignment horizontal="center"/>
    </xf>
    <xf numFmtId="0" fontId="9" fillId="0" borderId="31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6" fillId="0" borderId="27" xfId="0" applyFont="1" applyFill="1" applyBorder="1" applyAlignment="1">
      <alignment/>
    </xf>
    <xf numFmtId="0" fontId="9" fillId="0" borderId="17" xfId="0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/>
    </xf>
    <xf numFmtId="0" fontId="6" fillId="0" borderId="26" xfId="0" applyFont="1" applyFill="1" applyBorder="1" applyAlignment="1">
      <alignment/>
    </xf>
    <xf numFmtId="4" fontId="9" fillId="0" borderId="28" xfId="0" applyNumberFormat="1" applyFont="1" applyFill="1" applyBorder="1" applyAlignment="1">
      <alignment/>
    </xf>
    <xf numFmtId="4" fontId="6" fillId="0" borderId="16" xfId="0" applyNumberFormat="1" applyFont="1" applyFill="1" applyBorder="1" applyAlignment="1">
      <alignment/>
    </xf>
    <xf numFmtId="4" fontId="9" fillId="0" borderId="26" xfId="0" applyNumberFormat="1" applyFont="1" applyFill="1" applyBorder="1" applyAlignment="1">
      <alignment/>
    </xf>
    <xf numFmtId="4" fontId="6" fillId="0" borderId="27" xfId="0" applyNumberFormat="1" applyFont="1" applyFill="1" applyBorder="1" applyAlignment="1">
      <alignment/>
    </xf>
    <xf numFmtId="0" fontId="6" fillId="0" borderId="27" xfId="0" applyFont="1" applyFill="1" applyBorder="1" applyAlignment="1">
      <alignment horizontal="center"/>
    </xf>
    <xf numFmtId="0" fontId="6" fillId="0" borderId="32" xfId="0" applyFont="1" applyFill="1" applyBorder="1" applyAlignment="1">
      <alignment vertical="center"/>
    </xf>
    <xf numFmtId="4" fontId="6" fillId="0" borderId="27" xfId="0" applyNumberFormat="1" applyFont="1" applyFill="1" applyBorder="1" applyAlignment="1">
      <alignment vertical="center"/>
    </xf>
    <xf numFmtId="4" fontId="6" fillId="0" borderId="20" xfId="0" applyNumberFormat="1" applyFont="1" applyFill="1" applyBorder="1" applyAlignment="1">
      <alignment vertical="center"/>
    </xf>
    <xf numFmtId="4" fontId="0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8" fillId="0" borderId="33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8" fillId="0" borderId="31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/>
    </xf>
    <xf numFmtId="4" fontId="3" fillId="0" borderId="21" xfId="0" applyNumberFormat="1" applyFont="1" applyFill="1" applyBorder="1" applyAlignment="1">
      <alignment/>
    </xf>
    <xf numFmtId="4" fontId="3" fillId="0" borderId="37" xfId="0" applyNumberFormat="1" applyFont="1" applyFill="1" applyBorder="1" applyAlignment="1">
      <alignment/>
    </xf>
    <xf numFmtId="0" fontId="3" fillId="0" borderId="38" xfId="0" applyFont="1" applyFill="1" applyBorder="1" applyAlignment="1">
      <alignment/>
    </xf>
    <xf numFmtId="4" fontId="3" fillId="0" borderId="22" xfId="0" applyNumberFormat="1" applyFont="1" applyFill="1" applyBorder="1" applyAlignment="1">
      <alignment/>
    </xf>
    <xf numFmtId="4" fontId="3" fillId="0" borderId="39" xfId="0" applyNumberFormat="1" applyFont="1" applyFill="1" applyBorder="1" applyAlignment="1">
      <alignment/>
    </xf>
    <xf numFmtId="0" fontId="3" fillId="0" borderId="40" xfId="0" applyFont="1" applyFill="1" applyBorder="1" applyAlignment="1">
      <alignment/>
    </xf>
    <xf numFmtId="0" fontId="4" fillId="0" borderId="41" xfId="0" applyFont="1" applyFill="1" applyBorder="1" applyAlignment="1">
      <alignment/>
    </xf>
    <xf numFmtId="4" fontId="4" fillId="0" borderId="25" xfId="0" applyNumberFormat="1" applyFont="1" applyFill="1" applyBorder="1" applyAlignment="1">
      <alignment/>
    </xf>
    <xf numFmtId="4" fontId="4" fillId="0" borderId="42" xfId="0" applyNumberFormat="1" applyFont="1" applyFill="1" applyBorder="1" applyAlignment="1">
      <alignment/>
    </xf>
    <xf numFmtId="0" fontId="3" fillId="0" borderId="43" xfId="0" applyFont="1" applyFill="1" applyBorder="1" applyAlignment="1">
      <alignment/>
    </xf>
    <xf numFmtId="0" fontId="0" fillId="0" borderId="29" xfId="0" applyFill="1" applyBorder="1" applyAlignment="1">
      <alignment/>
    </xf>
    <xf numFmtId="0" fontId="4" fillId="0" borderId="44" xfId="0" applyFont="1" applyFill="1" applyBorder="1" applyAlignment="1">
      <alignment/>
    </xf>
    <xf numFmtId="4" fontId="4" fillId="0" borderId="21" xfId="0" applyNumberFormat="1" applyFont="1" applyFill="1" applyBorder="1" applyAlignment="1">
      <alignment/>
    </xf>
    <xf numFmtId="4" fontId="4" fillId="0" borderId="37" xfId="0" applyNumberFormat="1" applyFont="1" applyFill="1" applyBorder="1" applyAlignment="1">
      <alignment/>
    </xf>
    <xf numFmtId="0" fontId="4" fillId="0" borderId="45" xfId="0" applyFont="1" applyFill="1" applyBorder="1" applyAlignment="1">
      <alignment/>
    </xf>
    <xf numFmtId="14" fontId="9" fillId="0" borderId="0" xfId="0" applyNumberFormat="1" applyFont="1" applyFill="1" applyAlignment="1">
      <alignment horizontal="left"/>
    </xf>
    <xf numFmtId="4" fontId="0" fillId="0" borderId="0" xfId="0" applyNumberFormat="1" applyFill="1" applyAlignment="1">
      <alignment/>
    </xf>
    <xf numFmtId="0" fontId="6" fillId="0" borderId="46" xfId="0" applyFont="1" applyFill="1" applyBorder="1" applyAlignment="1">
      <alignment horizontal="center"/>
    </xf>
    <xf numFmtId="0" fontId="6" fillId="0" borderId="47" xfId="0" applyFont="1" applyFill="1" applyBorder="1" applyAlignment="1">
      <alignment horizontal="center"/>
    </xf>
    <xf numFmtId="4" fontId="6" fillId="0" borderId="46" xfId="46" applyNumberFormat="1" applyFont="1" applyFill="1" applyBorder="1" applyAlignment="1">
      <alignment horizontal="center"/>
      <protection/>
    </xf>
    <xf numFmtId="0" fontId="6" fillId="0" borderId="28" xfId="0" applyFont="1" applyFill="1" applyBorder="1" applyAlignment="1">
      <alignment horizontal="center"/>
    </xf>
    <xf numFmtId="0" fontId="6" fillId="0" borderId="48" xfId="0" applyFont="1" applyFill="1" applyBorder="1" applyAlignment="1">
      <alignment/>
    </xf>
    <xf numFmtId="4" fontId="6" fillId="0" borderId="28" xfId="46" applyNumberFormat="1" applyFont="1" applyFill="1" applyBorder="1" applyAlignment="1">
      <alignment horizontal="center"/>
      <protection/>
    </xf>
    <xf numFmtId="49" fontId="6" fillId="0" borderId="28" xfId="46" applyNumberFormat="1" applyFont="1" applyFill="1" applyBorder="1" applyAlignment="1">
      <alignment horizontal="center"/>
      <protection/>
    </xf>
    <xf numFmtId="4" fontId="9" fillId="0" borderId="15" xfId="0" applyNumberFormat="1" applyFont="1" applyFill="1" applyBorder="1" applyAlignment="1">
      <alignment horizontal="right"/>
    </xf>
    <xf numFmtId="0" fontId="6" fillId="0" borderId="46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6" fillId="0" borderId="28" xfId="0" applyFont="1" applyFill="1" applyBorder="1" applyAlignment="1">
      <alignment/>
    </xf>
    <xf numFmtId="49" fontId="6" fillId="0" borderId="28" xfId="0" applyNumberFormat="1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16" fillId="0" borderId="16" xfId="0" applyFont="1" applyFill="1" applyBorder="1" applyAlignment="1">
      <alignment horizontal="center"/>
    </xf>
    <xf numFmtId="0" fontId="16" fillId="0" borderId="26" xfId="0" applyFont="1" applyFill="1" applyBorder="1" applyAlignment="1">
      <alignment horizontal="center"/>
    </xf>
    <xf numFmtId="164" fontId="12" fillId="0" borderId="0" xfId="0" applyNumberFormat="1" applyFont="1" applyFill="1" applyAlignment="1">
      <alignment horizontal="right"/>
    </xf>
    <xf numFmtId="164" fontId="0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Font="1" applyFill="1" applyAlignment="1">
      <alignment horizontal="right"/>
    </xf>
    <xf numFmtId="164" fontId="6" fillId="0" borderId="46" xfId="46" applyNumberFormat="1" applyFont="1" applyFill="1" applyBorder="1" applyAlignment="1">
      <alignment horizontal="center"/>
      <protection/>
    </xf>
    <xf numFmtId="164" fontId="6" fillId="0" borderId="28" xfId="46" applyNumberFormat="1" applyFont="1" applyFill="1" applyBorder="1" applyAlignment="1">
      <alignment horizontal="center"/>
      <protection/>
    </xf>
    <xf numFmtId="164" fontId="9" fillId="0" borderId="15" xfId="0" applyNumberFormat="1" applyFont="1" applyFill="1" applyBorder="1" applyAlignment="1">
      <alignment/>
    </xf>
    <xf numFmtId="164" fontId="9" fillId="0" borderId="16" xfId="0" applyNumberFormat="1" applyFont="1" applyFill="1" applyBorder="1" applyAlignment="1">
      <alignment/>
    </xf>
    <xf numFmtId="164" fontId="9" fillId="0" borderId="26" xfId="0" applyNumberFormat="1" applyFont="1" applyFill="1" applyBorder="1" applyAlignment="1">
      <alignment/>
    </xf>
    <xf numFmtId="164" fontId="6" fillId="0" borderId="27" xfId="0" applyNumberFormat="1" applyFont="1" applyFill="1" applyBorder="1" applyAlignment="1">
      <alignment/>
    </xf>
    <xf numFmtId="164" fontId="9" fillId="0" borderId="0" xfId="0" applyNumberFormat="1" applyFont="1" applyFill="1" applyAlignment="1">
      <alignment/>
    </xf>
    <xf numFmtId="164" fontId="6" fillId="0" borderId="0" xfId="0" applyNumberFormat="1" applyFont="1" applyFill="1" applyBorder="1" applyAlignment="1">
      <alignment/>
    </xf>
    <xf numFmtId="164" fontId="9" fillId="0" borderId="24" xfId="0" applyNumberFormat="1" applyFont="1" applyFill="1" applyBorder="1" applyAlignment="1">
      <alignment/>
    </xf>
    <xf numFmtId="164" fontId="6" fillId="0" borderId="26" xfId="0" applyNumberFormat="1" applyFont="1" applyFill="1" applyBorder="1" applyAlignment="1">
      <alignment/>
    </xf>
    <xf numFmtId="164" fontId="9" fillId="0" borderId="0" xfId="0" applyNumberFormat="1" applyFont="1" applyFill="1" applyBorder="1" applyAlignment="1">
      <alignment/>
    </xf>
    <xf numFmtId="164" fontId="9" fillId="0" borderId="28" xfId="0" applyNumberFormat="1" applyFont="1" applyFill="1" applyBorder="1" applyAlignment="1">
      <alignment/>
    </xf>
    <xf numFmtId="164" fontId="6" fillId="0" borderId="27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vertical="center"/>
    </xf>
    <xf numFmtId="164" fontId="6" fillId="0" borderId="16" xfId="0" applyNumberFormat="1" applyFont="1" applyFill="1" applyBorder="1" applyAlignment="1">
      <alignment horizontal="center"/>
    </xf>
    <xf numFmtId="164" fontId="9" fillId="0" borderId="17" xfId="0" applyNumberFormat="1" applyFont="1" applyFill="1" applyBorder="1" applyAlignment="1">
      <alignment/>
    </xf>
    <xf numFmtId="164" fontId="9" fillId="0" borderId="0" xfId="0" applyNumberFormat="1" applyFont="1" applyFill="1" applyAlignment="1">
      <alignment/>
    </xf>
    <xf numFmtId="164" fontId="9" fillId="0" borderId="0" xfId="0" applyNumberFormat="1" applyFont="1" applyFill="1" applyBorder="1" applyAlignment="1">
      <alignment/>
    </xf>
    <xf numFmtId="164" fontId="9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8" fillId="0" borderId="49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13" fillId="0" borderId="0" xfId="46" applyFont="1" applyFill="1" applyAlignment="1">
      <alignment/>
      <protection/>
    </xf>
    <xf numFmtId="0" fontId="38" fillId="0" borderId="0" xfId="0" applyFont="1" applyFill="1" applyBorder="1" applyAlignment="1" applyProtection="1">
      <alignment/>
      <protection hidden="1"/>
    </xf>
    <xf numFmtId="3" fontId="39" fillId="0" borderId="51" xfId="0" applyNumberFormat="1" applyFont="1" applyFill="1" applyBorder="1" applyAlignment="1" applyProtection="1">
      <alignment horizontal="center"/>
      <protection hidden="1"/>
    </xf>
    <xf numFmtId="3" fontId="39" fillId="0" borderId="52" xfId="0" applyNumberFormat="1" applyFont="1" applyFill="1" applyBorder="1" applyAlignment="1" applyProtection="1">
      <alignment horizontal="center"/>
      <protection hidden="1"/>
    </xf>
    <xf numFmtId="3" fontId="39" fillId="0" borderId="53" xfId="0" applyNumberFormat="1" applyFont="1" applyFill="1" applyBorder="1" applyAlignment="1" applyProtection="1">
      <alignment horizontal="center"/>
      <protection hidden="1"/>
    </xf>
    <xf numFmtId="3" fontId="39" fillId="0" borderId="51" xfId="0" applyNumberFormat="1" applyFont="1" applyFill="1" applyBorder="1" applyAlignment="1" applyProtection="1">
      <alignment horizontal="center"/>
      <protection hidden="1"/>
    </xf>
    <xf numFmtId="3" fontId="39" fillId="0" borderId="52" xfId="0" applyNumberFormat="1" applyFont="1" applyFill="1" applyBorder="1" applyAlignment="1" applyProtection="1">
      <alignment horizontal="center"/>
      <protection hidden="1"/>
    </xf>
    <xf numFmtId="3" fontId="39" fillId="0" borderId="54" xfId="0" applyNumberFormat="1" applyFont="1" applyFill="1" applyBorder="1" applyAlignment="1" applyProtection="1">
      <alignment horizontal="center"/>
      <protection hidden="1"/>
    </xf>
    <xf numFmtId="3" fontId="40" fillId="0" borderId="44" xfId="0" applyNumberFormat="1" applyFont="1" applyFill="1" applyBorder="1" applyAlignment="1" applyProtection="1">
      <alignment/>
      <protection hidden="1"/>
    </xf>
    <xf numFmtId="3" fontId="40" fillId="0" borderId="51" xfId="0" applyNumberFormat="1" applyFont="1" applyFill="1" applyBorder="1" applyAlignment="1" applyProtection="1">
      <alignment/>
      <protection locked="0"/>
    </xf>
    <xf numFmtId="3" fontId="40" fillId="0" borderId="44" xfId="0" applyNumberFormat="1" applyFont="1" applyFill="1" applyBorder="1" applyAlignment="1" applyProtection="1">
      <alignment/>
      <protection locked="0"/>
    </xf>
    <xf numFmtId="3" fontId="40" fillId="0" borderId="55" xfId="0" applyNumberFormat="1" applyFont="1" applyFill="1" applyBorder="1" applyAlignment="1" applyProtection="1">
      <alignment/>
      <protection hidden="1"/>
    </xf>
    <xf numFmtId="3" fontId="40" fillId="0" borderId="52" xfId="0" applyNumberFormat="1" applyFont="1" applyFill="1" applyBorder="1" applyAlignment="1" applyProtection="1">
      <alignment/>
      <protection locked="0"/>
    </xf>
    <xf numFmtId="3" fontId="40" fillId="0" borderId="55" xfId="0" applyNumberFormat="1" applyFont="1" applyFill="1" applyBorder="1" applyAlignment="1" applyProtection="1">
      <alignment/>
      <protection locked="0"/>
    </xf>
    <xf numFmtId="3" fontId="40" fillId="0" borderId="56" xfId="0" applyNumberFormat="1" applyFont="1" applyFill="1" applyBorder="1" applyAlignment="1" applyProtection="1">
      <alignment/>
      <protection hidden="1"/>
    </xf>
    <xf numFmtId="3" fontId="40" fillId="0" borderId="54" xfId="0" applyNumberFormat="1" applyFont="1" applyFill="1" applyBorder="1" applyAlignment="1" applyProtection="1">
      <alignment/>
      <protection locked="0"/>
    </xf>
    <xf numFmtId="0" fontId="37" fillId="0" borderId="0" xfId="0" applyFont="1" applyFill="1" applyAlignment="1" applyProtection="1">
      <alignment horizontal="right"/>
      <protection hidden="1"/>
    </xf>
    <xf numFmtId="0" fontId="38" fillId="0" borderId="57" xfId="0" applyFont="1" applyFill="1" applyBorder="1" applyAlignment="1" applyProtection="1">
      <alignment/>
      <protection hidden="1"/>
    </xf>
    <xf numFmtId="0" fontId="38" fillId="0" borderId="58" xfId="0" applyFont="1" applyFill="1" applyBorder="1" applyAlignment="1" applyProtection="1">
      <alignment/>
      <protection hidden="1"/>
    </xf>
    <xf numFmtId="0" fontId="9" fillId="0" borderId="59" xfId="0" applyFont="1" applyFill="1" applyBorder="1" applyAlignment="1" applyProtection="1">
      <alignment horizontal="center"/>
      <protection hidden="1"/>
    </xf>
    <xf numFmtId="0" fontId="39" fillId="0" borderId="52" xfId="0" applyFont="1" applyFill="1" applyBorder="1" applyAlignment="1" applyProtection="1">
      <alignment horizontal="center"/>
      <protection hidden="1"/>
    </xf>
    <xf numFmtId="0" fontId="41" fillId="0" borderId="0" xfId="0" applyFont="1" applyFill="1" applyAlignment="1" applyProtection="1">
      <alignment/>
      <protection hidden="1"/>
    </xf>
    <xf numFmtId="0" fontId="39" fillId="0" borderId="60" xfId="0" applyFont="1" applyFill="1" applyBorder="1" applyAlignment="1">
      <alignment horizontal="center"/>
    </xf>
    <xf numFmtId="0" fontId="39" fillId="0" borderId="61" xfId="0" applyFont="1" applyFill="1" applyBorder="1" applyAlignment="1">
      <alignment horizontal="center"/>
    </xf>
    <xf numFmtId="0" fontId="39" fillId="0" borderId="62" xfId="0" applyFont="1" applyFill="1" applyBorder="1" applyAlignment="1">
      <alignment horizontal="center"/>
    </xf>
    <xf numFmtId="165" fontId="39" fillId="0" borderId="63" xfId="0" applyNumberFormat="1" applyFont="1" applyFill="1" applyBorder="1" applyAlignment="1">
      <alignment horizontal="right"/>
    </xf>
    <xf numFmtId="165" fontId="39" fillId="0" borderId="64" xfId="0" applyNumberFormat="1" applyFont="1" applyFill="1" applyBorder="1" applyAlignment="1">
      <alignment horizontal="right"/>
    </xf>
    <xf numFmtId="3" fontId="39" fillId="0" borderId="65" xfId="0" applyNumberFormat="1" applyFont="1" applyFill="1" applyBorder="1" applyAlignment="1">
      <alignment horizontal="right"/>
    </xf>
    <xf numFmtId="3" fontId="39" fillId="0" borderId="63" xfId="0" applyNumberFormat="1" applyFont="1" applyFill="1" applyBorder="1" applyAlignment="1">
      <alignment horizontal="right"/>
    </xf>
    <xf numFmtId="3" fontId="40" fillId="0" borderId="66" xfId="0" applyNumberFormat="1" applyFont="1" applyFill="1" applyBorder="1" applyAlignment="1">
      <alignment/>
    </xf>
    <xf numFmtId="3" fontId="40" fillId="0" borderId="47" xfId="0" applyNumberFormat="1" applyFont="1" applyFill="1" applyBorder="1" applyAlignment="1">
      <alignment/>
    </xf>
    <xf numFmtId="3" fontId="40" fillId="0" borderId="67" xfId="0" applyNumberFormat="1" applyFont="1" applyFill="1" applyBorder="1" applyAlignment="1">
      <alignment/>
    </xf>
    <xf numFmtId="3" fontId="40" fillId="0" borderId="52" xfId="0" applyNumberFormat="1" applyFont="1" applyFill="1" applyBorder="1" applyAlignment="1">
      <alignment/>
    </xf>
    <xf numFmtId="3" fontId="40" fillId="0" borderId="55" xfId="0" applyNumberFormat="1" applyFont="1" applyFill="1" applyBorder="1" applyAlignment="1">
      <alignment/>
    </xf>
    <xf numFmtId="3" fontId="40" fillId="0" borderId="60" xfId="0" applyNumberFormat="1" applyFont="1" applyFill="1" applyBorder="1" applyAlignment="1">
      <alignment/>
    </xf>
    <xf numFmtId="3" fontId="40" fillId="0" borderId="61" xfId="0" applyNumberFormat="1" applyFont="1" applyFill="1" applyBorder="1" applyAlignment="1">
      <alignment/>
    </xf>
    <xf numFmtId="3" fontId="40" fillId="0" borderId="62" xfId="0" applyNumberFormat="1" applyFont="1" applyFill="1" applyBorder="1" applyAlignment="1">
      <alignment/>
    </xf>
    <xf numFmtId="3" fontId="40" fillId="0" borderId="68" xfId="0" applyNumberFormat="1" applyFont="1" applyFill="1" applyBorder="1" applyAlignment="1">
      <alignment/>
    </xf>
    <xf numFmtId="3" fontId="40" fillId="0" borderId="69" xfId="0" applyNumberFormat="1" applyFont="1" applyFill="1" applyBorder="1" applyAlignment="1">
      <alignment/>
    </xf>
    <xf numFmtId="3" fontId="40" fillId="0" borderId="54" xfId="0" applyNumberFormat="1" applyFont="1" applyFill="1" applyBorder="1" applyAlignment="1">
      <alignment/>
    </xf>
    <xf numFmtId="3" fontId="40" fillId="0" borderId="63" xfId="0" applyNumberFormat="1" applyFont="1" applyFill="1" applyBorder="1" applyAlignment="1">
      <alignment/>
    </xf>
    <xf numFmtId="3" fontId="40" fillId="0" borderId="0" xfId="0" applyNumberFormat="1" applyFont="1" applyFill="1" applyBorder="1" applyAlignment="1">
      <alignment/>
    </xf>
    <xf numFmtId="3" fontId="40" fillId="0" borderId="70" xfId="0" applyNumberFormat="1" applyFont="1" applyFill="1" applyBorder="1" applyAlignment="1">
      <alignment/>
    </xf>
    <xf numFmtId="3" fontId="40" fillId="0" borderId="71" xfId="0" applyNumberFormat="1" applyFont="1" applyFill="1" applyBorder="1" applyAlignment="1">
      <alignment/>
    </xf>
    <xf numFmtId="3" fontId="40" fillId="0" borderId="72" xfId="0" applyNumberFormat="1" applyFont="1" applyFill="1" applyBorder="1" applyAlignment="1">
      <alignment/>
    </xf>
    <xf numFmtId="3" fontId="40" fillId="0" borderId="51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0" fontId="38" fillId="0" borderId="57" xfId="0" applyFont="1" applyFill="1" applyBorder="1" applyAlignment="1">
      <alignment/>
    </xf>
    <xf numFmtId="0" fontId="9" fillId="0" borderId="59" xfId="0" applyFont="1" applyFill="1" applyBorder="1" applyAlignment="1">
      <alignment horizontal="center"/>
    </xf>
    <xf numFmtId="0" fontId="39" fillId="0" borderId="52" xfId="0" applyFont="1" applyFill="1" applyBorder="1" applyAlignment="1">
      <alignment/>
    </xf>
    <xf numFmtId="0" fontId="39" fillId="0" borderId="52" xfId="0" applyFont="1" applyFill="1" applyBorder="1" applyAlignment="1">
      <alignment horizontal="right"/>
    </xf>
    <xf numFmtId="0" fontId="41" fillId="0" borderId="0" xfId="0" applyFont="1" applyFill="1" applyAlignment="1">
      <alignment/>
    </xf>
    <xf numFmtId="0" fontId="44" fillId="0" borderId="0" xfId="0" applyFont="1" applyFill="1" applyAlignment="1" applyProtection="1">
      <alignment horizontal="left"/>
      <protection hidden="1"/>
    </xf>
    <xf numFmtId="0" fontId="45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 horizontal="right"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 horizontal="center"/>
      <protection hidden="1"/>
    </xf>
    <xf numFmtId="0" fontId="39" fillId="0" borderId="0" xfId="0" applyFont="1" applyFill="1" applyAlignment="1" applyProtection="1">
      <alignment/>
      <protection hidden="1"/>
    </xf>
    <xf numFmtId="0" fontId="14" fillId="0" borderId="0" xfId="0" applyFont="1" applyFill="1" applyAlignment="1" applyProtection="1">
      <alignment/>
      <protection hidden="1"/>
    </xf>
    <xf numFmtId="0" fontId="14" fillId="0" borderId="73" xfId="0" applyFont="1" applyFill="1" applyBorder="1" applyAlignment="1" applyProtection="1">
      <alignment/>
      <protection hidden="1"/>
    </xf>
    <xf numFmtId="0" fontId="38" fillId="0" borderId="57" xfId="0" applyFont="1" applyFill="1" applyBorder="1" applyAlignment="1" applyProtection="1">
      <alignment horizontal="center"/>
      <protection hidden="1"/>
    </xf>
    <xf numFmtId="0" fontId="14" fillId="0" borderId="0" xfId="0" applyFont="1" applyFill="1" applyAlignment="1" applyProtection="1">
      <alignment/>
      <protection hidden="1"/>
    </xf>
    <xf numFmtId="0" fontId="0" fillId="0" borderId="74" xfId="0" applyFont="1" applyFill="1" applyBorder="1" applyAlignment="1" applyProtection="1">
      <alignment/>
      <protection hidden="1"/>
    </xf>
    <xf numFmtId="0" fontId="0" fillId="0" borderId="67" xfId="0" applyFont="1" applyFill="1" applyBorder="1" applyAlignment="1" applyProtection="1">
      <alignment/>
      <protection hidden="1"/>
    </xf>
    <xf numFmtId="0" fontId="0" fillId="0" borderId="67" xfId="0" applyFont="1" applyFill="1" applyBorder="1" applyAlignment="1" applyProtection="1">
      <alignment horizontal="center"/>
      <protection hidden="1"/>
    </xf>
    <xf numFmtId="0" fontId="0" fillId="0" borderId="47" xfId="0" applyFont="1" applyFill="1" applyBorder="1" applyAlignment="1" applyProtection="1">
      <alignment/>
      <protection hidden="1"/>
    </xf>
    <xf numFmtId="0" fontId="39" fillId="0" borderId="67" xfId="0" applyFont="1" applyFill="1" applyBorder="1" applyAlignment="1" applyProtection="1">
      <alignment horizontal="center"/>
      <protection hidden="1"/>
    </xf>
    <xf numFmtId="0" fontId="0" fillId="0" borderId="75" xfId="0" applyFont="1" applyFill="1" applyBorder="1" applyAlignment="1" applyProtection="1">
      <alignment/>
      <protection hidden="1"/>
    </xf>
    <xf numFmtId="0" fontId="0" fillId="0" borderId="59" xfId="0" applyFont="1" applyFill="1" applyBorder="1" applyAlignment="1" applyProtection="1">
      <alignment/>
      <protection hidden="1"/>
    </xf>
    <xf numFmtId="0" fontId="46" fillId="0" borderId="66" xfId="0" applyFont="1" applyFill="1" applyBorder="1" applyAlignment="1" applyProtection="1">
      <alignment horizontal="center"/>
      <protection hidden="1"/>
    </xf>
    <xf numFmtId="0" fontId="47" fillId="0" borderId="76" xfId="0" applyFont="1" applyFill="1" applyBorder="1" applyAlignment="1" applyProtection="1">
      <alignment horizontal="center"/>
      <protection hidden="1"/>
    </xf>
    <xf numFmtId="0" fontId="0" fillId="0" borderId="62" xfId="0" applyFont="1" applyFill="1" applyBorder="1" applyAlignment="1" applyProtection="1">
      <alignment horizontal="center"/>
      <protection hidden="1"/>
    </xf>
    <xf numFmtId="0" fontId="39" fillId="0" borderId="62" xfId="0" applyFont="1" applyFill="1" applyBorder="1" applyAlignment="1" applyProtection="1">
      <alignment horizontal="center"/>
      <protection hidden="1"/>
    </xf>
    <xf numFmtId="0" fontId="0" fillId="0" borderId="61" xfId="0" applyFont="1" applyFill="1" applyBorder="1" applyAlignment="1" applyProtection="1">
      <alignment horizontal="center"/>
      <protection hidden="1"/>
    </xf>
    <xf numFmtId="0" fontId="0" fillId="0" borderId="77" xfId="0" applyFont="1" applyFill="1" applyBorder="1" applyAlignment="1" applyProtection="1">
      <alignment horizontal="center"/>
      <protection hidden="1"/>
    </xf>
    <xf numFmtId="0" fontId="46" fillId="0" borderId="60" xfId="0" applyFont="1" applyFill="1" applyBorder="1" applyAlignment="1" applyProtection="1">
      <alignment horizontal="center"/>
      <protection hidden="1"/>
    </xf>
    <xf numFmtId="0" fontId="47" fillId="0" borderId="10" xfId="0" applyFont="1" applyFill="1" applyBorder="1" applyAlignment="1" applyProtection="1">
      <alignment/>
      <protection hidden="1"/>
    </xf>
    <xf numFmtId="0" fontId="0" fillId="0" borderId="51" xfId="0" applyFont="1" applyFill="1" applyBorder="1" applyAlignment="1" applyProtection="1">
      <alignment/>
      <protection hidden="1"/>
    </xf>
    <xf numFmtId="165" fontId="0" fillId="0" borderId="51" xfId="0" applyNumberFormat="1" applyFont="1" applyFill="1" applyBorder="1" applyAlignment="1" applyProtection="1">
      <alignment/>
      <protection hidden="1"/>
    </xf>
    <xf numFmtId="165" fontId="0" fillId="0" borderId="67" xfId="0" applyNumberFormat="1" applyFont="1" applyFill="1" applyBorder="1" applyAlignment="1" applyProtection="1">
      <alignment horizontal="center"/>
      <protection hidden="1"/>
    </xf>
    <xf numFmtId="165" fontId="0" fillId="0" borderId="70" xfId="0" applyNumberFormat="1" applyFont="1" applyFill="1" applyBorder="1" applyAlignment="1" applyProtection="1">
      <alignment/>
      <protection hidden="1"/>
    </xf>
    <xf numFmtId="165" fontId="0" fillId="0" borderId="70" xfId="0" applyNumberFormat="1" applyFont="1" applyFill="1" applyBorder="1" applyAlignment="1" applyProtection="1">
      <alignment/>
      <protection locked="0"/>
    </xf>
    <xf numFmtId="165" fontId="0" fillId="0" borderId="10" xfId="0" applyNumberFormat="1" applyFont="1" applyFill="1" applyBorder="1" applyAlignment="1" applyProtection="1">
      <alignment/>
      <protection locked="0"/>
    </xf>
    <xf numFmtId="165" fontId="0" fillId="0" borderId="67" xfId="0" applyNumberFormat="1" applyFont="1" applyFill="1" applyBorder="1" applyAlignment="1" applyProtection="1">
      <alignment/>
      <protection locked="0"/>
    </xf>
    <xf numFmtId="165" fontId="39" fillId="0" borderId="71" xfId="0" applyNumberFormat="1" applyFont="1" applyFill="1" applyBorder="1" applyAlignment="1" applyProtection="1">
      <alignment horizontal="right"/>
      <protection locked="0"/>
    </xf>
    <xf numFmtId="165" fontId="0" fillId="0" borderId="78" xfId="0" applyNumberFormat="1" applyFont="1" applyFill="1" applyBorder="1" applyAlignment="1" applyProtection="1">
      <alignment/>
      <protection locked="0"/>
    </xf>
    <xf numFmtId="165" fontId="0" fillId="0" borderId="79" xfId="0" applyNumberFormat="1" applyFont="1" applyFill="1" applyBorder="1" applyAlignment="1" applyProtection="1">
      <alignment/>
      <protection locked="0"/>
    </xf>
    <xf numFmtId="165" fontId="0" fillId="0" borderId="19" xfId="0" applyNumberFormat="1" applyFont="1" applyFill="1" applyBorder="1" applyAlignment="1" applyProtection="1">
      <alignment/>
      <protection locked="0"/>
    </xf>
    <xf numFmtId="165" fontId="39" fillId="0" borderId="70" xfId="0" applyNumberFormat="1" applyFont="1" applyFill="1" applyBorder="1" applyAlignment="1" applyProtection="1">
      <alignment horizontal="center"/>
      <protection hidden="1"/>
    </xf>
    <xf numFmtId="3" fontId="39" fillId="0" borderId="63" xfId="0" applyNumberFormat="1" applyFont="1" applyFill="1" applyBorder="1" applyAlignment="1" applyProtection="1">
      <alignment horizontal="center"/>
      <protection hidden="1"/>
    </xf>
    <xf numFmtId="0" fontId="47" fillId="0" borderId="80" xfId="0" applyFont="1" applyFill="1" applyBorder="1" applyAlignment="1" applyProtection="1">
      <alignment/>
      <protection hidden="1"/>
    </xf>
    <xf numFmtId="0" fontId="0" fillId="0" borderId="53" xfId="0" applyFont="1" applyFill="1" applyBorder="1" applyAlignment="1" applyProtection="1">
      <alignment/>
      <protection hidden="1"/>
    </xf>
    <xf numFmtId="165" fontId="0" fillId="0" borderId="53" xfId="0" applyNumberFormat="1" applyFont="1" applyFill="1" applyBorder="1" applyAlignment="1" applyProtection="1">
      <alignment/>
      <protection hidden="1"/>
    </xf>
    <xf numFmtId="165" fontId="0" fillId="0" borderId="53" xfId="0" applyNumberFormat="1" applyFont="1" applyFill="1" applyBorder="1" applyAlignment="1" applyProtection="1">
      <alignment horizontal="center"/>
      <protection hidden="1"/>
    </xf>
    <xf numFmtId="165" fontId="0" fillId="0" borderId="53" xfId="0" applyNumberFormat="1" applyFont="1" applyFill="1" applyBorder="1" applyAlignment="1" applyProtection="1">
      <alignment/>
      <protection locked="0"/>
    </xf>
    <xf numFmtId="165" fontId="0" fillId="0" borderId="80" xfId="0" applyNumberFormat="1" applyFont="1" applyFill="1" applyBorder="1" applyAlignment="1" applyProtection="1">
      <alignment/>
      <protection locked="0"/>
    </xf>
    <xf numFmtId="165" fontId="39" fillId="0" borderId="64" xfId="0" applyNumberFormat="1" applyFont="1" applyFill="1" applyBorder="1" applyAlignment="1" applyProtection="1">
      <alignment horizontal="right"/>
      <protection locked="0"/>
    </xf>
    <xf numFmtId="165" fontId="0" fillId="0" borderId="81" xfId="0" applyNumberFormat="1" applyFont="1" applyFill="1" applyBorder="1" applyAlignment="1" applyProtection="1">
      <alignment/>
      <protection locked="0"/>
    </xf>
    <xf numFmtId="165" fontId="0" fillId="0" borderId="77" xfId="0" applyNumberFormat="1" applyFont="1" applyFill="1" applyBorder="1" applyAlignment="1" applyProtection="1">
      <alignment/>
      <protection locked="0"/>
    </xf>
    <xf numFmtId="165" fontId="0" fillId="0" borderId="82" xfId="0" applyNumberFormat="1" applyFont="1" applyFill="1" applyBorder="1" applyAlignment="1" applyProtection="1">
      <alignment/>
      <protection locked="0"/>
    </xf>
    <xf numFmtId="165" fontId="39" fillId="0" borderId="53" xfId="0" applyNumberFormat="1" applyFont="1" applyFill="1" applyBorder="1" applyAlignment="1" applyProtection="1">
      <alignment/>
      <protection hidden="1"/>
    </xf>
    <xf numFmtId="3" fontId="39" fillId="0" borderId="64" xfId="0" applyNumberFormat="1" applyFont="1" applyFill="1" applyBorder="1" applyAlignment="1" applyProtection="1">
      <alignment horizontal="center"/>
      <protection hidden="1"/>
    </xf>
    <xf numFmtId="0" fontId="47" fillId="0" borderId="44" xfId="0" applyFont="1" applyFill="1" applyBorder="1" applyAlignment="1" applyProtection="1">
      <alignment/>
      <protection hidden="1"/>
    </xf>
    <xf numFmtId="0" fontId="0" fillId="0" borderId="51" xfId="0" applyFont="1" applyFill="1" applyBorder="1" applyAlignment="1" applyProtection="1">
      <alignment horizontal="center"/>
      <protection hidden="1"/>
    </xf>
    <xf numFmtId="3" fontId="0" fillId="0" borderId="51" xfId="0" applyNumberFormat="1" applyFont="1" applyFill="1" applyBorder="1" applyAlignment="1" applyProtection="1">
      <alignment/>
      <protection hidden="1"/>
    </xf>
    <xf numFmtId="3" fontId="0" fillId="0" borderId="52" xfId="0" applyNumberFormat="1" applyFont="1" applyFill="1" applyBorder="1" applyAlignment="1" applyProtection="1">
      <alignment horizontal="center"/>
      <protection hidden="1"/>
    </xf>
    <xf numFmtId="0" fontId="0" fillId="0" borderId="52" xfId="0" applyFont="1" applyFill="1" applyBorder="1" applyAlignment="1" applyProtection="1">
      <alignment/>
      <protection hidden="1"/>
    </xf>
    <xf numFmtId="0" fontId="0" fillId="0" borderId="52" xfId="0" applyFont="1" applyFill="1" applyBorder="1" applyAlignment="1" applyProtection="1">
      <alignment/>
      <protection locked="0"/>
    </xf>
    <xf numFmtId="0" fontId="0" fillId="0" borderId="44" xfId="0" applyFont="1" applyFill="1" applyBorder="1" applyAlignment="1" applyProtection="1">
      <alignment/>
      <protection locked="0"/>
    </xf>
    <xf numFmtId="0" fontId="0" fillId="0" borderId="51" xfId="0" applyFont="1" applyFill="1" applyBorder="1" applyAlignment="1" applyProtection="1">
      <alignment/>
      <protection locked="0"/>
    </xf>
    <xf numFmtId="3" fontId="39" fillId="0" borderId="71" xfId="0" applyNumberFormat="1" applyFont="1" applyFill="1" applyBorder="1" applyAlignment="1" applyProtection="1">
      <alignment horizontal="center"/>
      <protection locked="0"/>
    </xf>
    <xf numFmtId="0" fontId="0" fillId="0" borderId="78" xfId="0" applyFont="1" applyFill="1" applyBorder="1" applyAlignment="1" applyProtection="1">
      <alignment/>
      <protection locked="0"/>
    </xf>
    <xf numFmtId="3" fontId="0" fillId="0" borderId="83" xfId="0" applyNumberFormat="1" applyFont="1" applyFill="1" applyBorder="1" applyAlignment="1" applyProtection="1">
      <alignment/>
      <protection locked="0"/>
    </xf>
    <xf numFmtId="3" fontId="0" fillId="0" borderId="84" xfId="0" applyNumberFormat="1" applyFont="1" applyFill="1" applyBorder="1" applyAlignment="1" applyProtection="1">
      <alignment/>
      <protection locked="0"/>
    </xf>
    <xf numFmtId="3" fontId="0" fillId="0" borderId="16" xfId="0" applyNumberFormat="1" applyFont="1" applyFill="1" applyBorder="1" applyAlignment="1" applyProtection="1">
      <alignment/>
      <protection locked="0"/>
    </xf>
    <xf numFmtId="0" fontId="0" fillId="0" borderId="16" xfId="0" applyFont="1" applyFill="1" applyBorder="1" applyAlignment="1" applyProtection="1">
      <alignment/>
      <protection locked="0"/>
    </xf>
    <xf numFmtId="0" fontId="0" fillId="0" borderId="29" xfId="0" applyFont="1" applyFill="1" applyBorder="1" applyAlignment="1" applyProtection="1">
      <alignment/>
      <protection locked="0"/>
    </xf>
    <xf numFmtId="3" fontId="39" fillId="0" borderId="65" xfId="0" applyNumberFormat="1" applyFont="1" applyFill="1" applyBorder="1" applyAlignment="1" applyProtection="1">
      <alignment horizontal="center"/>
      <protection hidden="1"/>
    </xf>
    <xf numFmtId="0" fontId="47" fillId="0" borderId="55" xfId="0" applyFont="1" applyFill="1" applyBorder="1" applyAlignment="1" applyProtection="1">
      <alignment/>
      <protection hidden="1"/>
    </xf>
    <xf numFmtId="0" fontId="0" fillId="0" borderId="52" xfId="0" applyFont="1" applyFill="1" applyBorder="1" applyAlignment="1" applyProtection="1">
      <alignment horizontal="center"/>
      <protection hidden="1"/>
    </xf>
    <xf numFmtId="3" fontId="0" fillId="0" borderId="52" xfId="0" applyNumberFormat="1" applyFont="1" applyFill="1" applyBorder="1" applyAlignment="1" applyProtection="1">
      <alignment/>
      <protection hidden="1"/>
    </xf>
    <xf numFmtId="0" fontId="0" fillId="0" borderId="55" xfId="0" applyFont="1" applyFill="1" applyBorder="1" applyAlignment="1" applyProtection="1">
      <alignment/>
      <protection locked="0"/>
    </xf>
    <xf numFmtId="3" fontId="39" fillId="0" borderId="65" xfId="0" applyNumberFormat="1" applyFont="1" applyFill="1" applyBorder="1" applyAlignment="1" applyProtection="1">
      <alignment horizontal="center"/>
      <protection locked="0"/>
    </xf>
    <xf numFmtId="0" fontId="0" fillId="0" borderId="40" xfId="0" applyFont="1" applyFill="1" applyBorder="1" applyAlignment="1" applyProtection="1">
      <alignment/>
      <protection locked="0"/>
    </xf>
    <xf numFmtId="3" fontId="0" fillId="0" borderId="15" xfId="0" applyNumberFormat="1" applyFont="1" applyFill="1" applyBorder="1" applyAlignment="1" applyProtection="1">
      <alignment/>
      <protection locked="0"/>
    </xf>
    <xf numFmtId="3" fontId="0" fillId="0" borderId="85" xfId="0" applyNumberFormat="1" applyFont="1" applyFill="1" applyBorder="1" applyAlignment="1" applyProtection="1">
      <alignment/>
      <protection locked="0"/>
    </xf>
    <xf numFmtId="0" fontId="0" fillId="0" borderId="54" xfId="0" applyFont="1" applyFill="1" applyBorder="1" applyAlignment="1" applyProtection="1">
      <alignment horizontal="center"/>
      <protection hidden="1"/>
    </xf>
    <xf numFmtId="3" fontId="0" fillId="0" borderId="54" xfId="0" applyNumberFormat="1" applyFont="1" applyFill="1" applyBorder="1" applyAlignment="1" applyProtection="1">
      <alignment/>
      <protection hidden="1"/>
    </xf>
    <xf numFmtId="3" fontId="0" fillId="0" borderId="70" xfId="0" applyNumberFormat="1" applyFont="1" applyFill="1" applyBorder="1" applyAlignment="1" applyProtection="1">
      <alignment horizontal="center"/>
      <protection hidden="1"/>
    </xf>
    <xf numFmtId="0" fontId="0" fillId="0" borderId="70" xfId="0" applyFont="1" applyFill="1" applyBorder="1" applyAlignment="1" applyProtection="1">
      <alignment/>
      <protection hidden="1"/>
    </xf>
    <xf numFmtId="0" fontId="0" fillId="0" borderId="70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3" fontId="39" fillId="0" borderId="68" xfId="0" applyNumberFormat="1" applyFont="1" applyFill="1" applyBorder="1" applyAlignment="1" applyProtection="1">
      <alignment horizontal="center"/>
      <protection locked="0"/>
    </xf>
    <xf numFmtId="0" fontId="0" fillId="0" borderId="45" xfId="0" applyFont="1" applyFill="1" applyBorder="1" applyAlignment="1" applyProtection="1">
      <alignment/>
      <protection locked="0"/>
    </xf>
    <xf numFmtId="3" fontId="0" fillId="0" borderId="27" xfId="0" applyNumberFormat="1" applyFont="1" applyFill="1" applyBorder="1" applyAlignment="1" applyProtection="1">
      <alignment/>
      <protection locked="0"/>
    </xf>
    <xf numFmtId="3" fontId="0" fillId="0" borderId="79" xfId="0" applyNumberFormat="1" applyFont="1" applyFill="1" applyBorder="1" applyAlignment="1" applyProtection="1">
      <alignment/>
      <protection locked="0"/>
    </xf>
    <xf numFmtId="3" fontId="0" fillId="0" borderId="19" xfId="0" applyNumberFormat="1" applyFont="1" applyFill="1" applyBorder="1" applyAlignment="1" applyProtection="1">
      <alignment/>
      <protection locked="0"/>
    </xf>
    <xf numFmtId="0" fontId="0" fillId="0" borderId="19" xfId="0" applyFont="1" applyFill="1" applyBorder="1" applyAlignment="1" applyProtection="1">
      <alignment/>
      <protection locked="0"/>
    </xf>
    <xf numFmtId="3" fontId="39" fillId="0" borderId="70" xfId="0" applyNumberFormat="1" applyFont="1" applyFill="1" applyBorder="1" applyAlignment="1" applyProtection="1">
      <alignment horizontal="center"/>
      <protection hidden="1"/>
    </xf>
    <xf numFmtId="0" fontId="47" fillId="0" borderId="73" xfId="0" applyFont="1" applyFill="1" applyBorder="1" applyAlignment="1" applyProtection="1">
      <alignment/>
      <protection hidden="1"/>
    </xf>
    <xf numFmtId="0" fontId="39" fillId="0" borderId="86" xfId="0" applyFont="1" applyFill="1" applyBorder="1" applyAlignment="1" applyProtection="1">
      <alignment horizontal="center"/>
      <protection hidden="1"/>
    </xf>
    <xf numFmtId="3" fontId="39" fillId="0" borderId="86" xfId="0" applyNumberFormat="1" applyFont="1" applyFill="1" applyBorder="1" applyAlignment="1" applyProtection="1">
      <alignment/>
      <protection hidden="1"/>
    </xf>
    <xf numFmtId="3" fontId="39" fillId="0" borderId="86" xfId="0" applyNumberFormat="1" applyFont="1" applyFill="1" applyBorder="1" applyAlignment="1" applyProtection="1">
      <alignment horizontal="center"/>
      <protection hidden="1"/>
    </xf>
    <xf numFmtId="0" fontId="39" fillId="0" borderId="86" xfId="0" applyFont="1" applyFill="1" applyBorder="1" applyAlignment="1" applyProtection="1">
      <alignment/>
      <protection hidden="1"/>
    </xf>
    <xf numFmtId="0" fontId="39" fillId="0" borderId="73" xfId="0" applyFont="1" applyFill="1" applyBorder="1" applyAlignment="1" applyProtection="1">
      <alignment/>
      <protection hidden="1"/>
    </xf>
    <xf numFmtId="3" fontId="39" fillId="0" borderId="58" xfId="0" applyNumberFormat="1" applyFont="1" applyFill="1" applyBorder="1" applyAlignment="1" applyProtection="1">
      <alignment horizontal="center"/>
      <protection hidden="1"/>
    </xf>
    <xf numFmtId="3" fontId="39" fillId="0" borderId="57" xfId="0" applyNumberFormat="1" applyFont="1" applyFill="1" applyBorder="1" applyAlignment="1" applyProtection="1">
      <alignment/>
      <protection locked="0"/>
    </xf>
    <xf numFmtId="3" fontId="39" fillId="0" borderId="87" xfId="0" applyNumberFormat="1" applyFont="1" applyFill="1" applyBorder="1" applyAlignment="1" applyProtection="1">
      <alignment/>
      <protection locked="0"/>
    </xf>
    <xf numFmtId="3" fontId="39" fillId="0" borderId="88" xfId="0" applyNumberFormat="1" applyFont="1" applyFill="1" applyBorder="1" applyAlignment="1" applyProtection="1">
      <alignment/>
      <protection locked="0"/>
    </xf>
    <xf numFmtId="0" fontId="39" fillId="0" borderId="87" xfId="0" applyFont="1" applyFill="1" applyBorder="1" applyAlignment="1" applyProtection="1">
      <alignment/>
      <protection locked="0"/>
    </xf>
    <xf numFmtId="0" fontId="39" fillId="0" borderId="57" xfId="0" applyFont="1" applyFill="1" applyBorder="1" applyAlignment="1" applyProtection="1">
      <alignment/>
      <protection locked="0"/>
    </xf>
    <xf numFmtId="3" fontId="0" fillId="0" borderId="0" xfId="0" applyNumberFormat="1" applyFont="1" applyFill="1" applyAlignment="1" applyProtection="1">
      <alignment/>
      <protection locked="0"/>
    </xf>
    <xf numFmtId="3" fontId="0" fillId="0" borderId="29" xfId="0" applyNumberFormat="1" applyFont="1" applyFill="1" applyBorder="1" applyAlignment="1" applyProtection="1">
      <alignment/>
      <protection locked="0"/>
    </xf>
    <xf numFmtId="3" fontId="0" fillId="0" borderId="72" xfId="0" applyNumberFormat="1" applyFont="1" applyFill="1" applyBorder="1" applyAlignment="1" applyProtection="1">
      <alignment/>
      <protection locked="0"/>
    </xf>
    <xf numFmtId="0" fontId="0" fillId="0" borderId="53" xfId="0" applyFont="1" applyFill="1" applyBorder="1" applyAlignment="1" applyProtection="1">
      <alignment horizontal="center"/>
      <protection hidden="1"/>
    </xf>
    <xf numFmtId="3" fontId="0" fillId="0" borderId="53" xfId="0" applyNumberFormat="1" applyFont="1" applyFill="1" applyBorder="1" applyAlignment="1" applyProtection="1">
      <alignment/>
      <protection hidden="1"/>
    </xf>
    <xf numFmtId="3" fontId="0" fillId="0" borderId="53" xfId="0" applyNumberFormat="1" applyFont="1" applyFill="1" applyBorder="1" applyAlignment="1" applyProtection="1">
      <alignment horizontal="center"/>
      <protection hidden="1"/>
    </xf>
    <xf numFmtId="0" fontId="0" fillId="0" borderId="56" xfId="0" applyFont="1" applyFill="1" applyBorder="1" applyAlignment="1" applyProtection="1">
      <alignment/>
      <protection locked="0"/>
    </xf>
    <xf numFmtId="0" fontId="0" fillId="0" borderId="54" xfId="0" applyFont="1" applyFill="1" applyBorder="1" applyAlignment="1" applyProtection="1">
      <alignment/>
      <protection locked="0"/>
    </xf>
    <xf numFmtId="3" fontId="39" fillId="0" borderId="64" xfId="0" applyNumberFormat="1" applyFont="1" applyFill="1" applyBorder="1" applyAlignment="1" applyProtection="1">
      <alignment horizontal="center"/>
      <protection locked="0"/>
    </xf>
    <xf numFmtId="3" fontId="39" fillId="0" borderId="54" xfId="0" applyNumberFormat="1" applyFont="1" applyFill="1" applyBorder="1" applyAlignment="1" applyProtection="1">
      <alignment horizontal="center"/>
      <protection hidden="1"/>
    </xf>
    <xf numFmtId="3" fontId="39" fillId="0" borderId="68" xfId="0" applyNumberFormat="1" applyFont="1" applyFill="1" applyBorder="1" applyAlignment="1" applyProtection="1">
      <alignment horizontal="center"/>
      <protection hidden="1"/>
    </xf>
    <xf numFmtId="0" fontId="47" fillId="0" borderId="51" xfId="0" applyFont="1" applyFill="1" applyBorder="1" applyAlignment="1" applyProtection="1">
      <alignment/>
      <protection hidden="1"/>
    </xf>
    <xf numFmtId="0" fontId="0" fillId="0" borderId="89" xfId="0" applyFont="1" applyFill="1" applyBorder="1" applyAlignment="1" applyProtection="1">
      <alignment/>
      <protection locked="0"/>
    </xf>
    <xf numFmtId="0" fontId="0" fillId="0" borderId="75" xfId="0" applyFont="1" applyFill="1" applyBorder="1" applyAlignment="1" applyProtection="1">
      <alignment/>
      <protection locked="0"/>
    </xf>
    <xf numFmtId="3" fontId="40" fillId="0" borderId="71" xfId="0" applyNumberFormat="1" applyFont="1" applyFill="1" applyBorder="1" applyAlignment="1" applyProtection="1">
      <alignment/>
      <protection locked="0"/>
    </xf>
    <xf numFmtId="1" fontId="0" fillId="0" borderId="59" xfId="0" applyNumberFormat="1" applyFont="1" applyFill="1" applyBorder="1" applyAlignment="1" applyProtection="1">
      <alignment/>
      <protection locked="0"/>
    </xf>
    <xf numFmtId="1" fontId="0" fillId="0" borderId="83" xfId="0" applyNumberFormat="1" applyFont="1" applyFill="1" applyBorder="1" applyAlignment="1" applyProtection="1">
      <alignment/>
      <protection locked="0"/>
    </xf>
    <xf numFmtId="0" fontId="0" fillId="0" borderId="83" xfId="0" applyFont="1" applyFill="1" applyBorder="1" applyAlignment="1" applyProtection="1">
      <alignment/>
      <protection locked="0"/>
    </xf>
    <xf numFmtId="0" fontId="0" fillId="0" borderId="59" xfId="0" applyFont="1" applyFill="1" applyBorder="1" applyAlignment="1" applyProtection="1">
      <alignment/>
      <protection locked="0"/>
    </xf>
    <xf numFmtId="3" fontId="40" fillId="0" borderId="75" xfId="0" applyNumberFormat="1" applyFont="1" applyFill="1" applyBorder="1" applyAlignment="1" applyProtection="1">
      <alignment horizontal="right" indent="1"/>
      <protection hidden="1"/>
    </xf>
    <xf numFmtId="166" fontId="40" fillId="0" borderId="89" xfId="49" applyNumberFormat="1" applyFont="1" applyFill="1" applyBorder="1" applyAlignment="1" applyProtection="1">
      <alignment horizontal="center"/>
      <protection hidden="1"/>
    </xf>
    <xf numFmtId="0" fontId="0" fillId="0" borderId="29" xfId="0" applyFont="1" applyFill="1" applyBorder="1" applyAlignment="1" applyProtection="1">
      <alignment/>
      <protection hidden="1"/>
    </xf>
    <xf numFmtId="3" fontId="40" fillId="0" borderId="65" xfId="0" applyNumberFormat="1" applyFont="1" applyFill="1" applyBorder="1" applyAlignment="1" applyProtection="1">
      <alignment/>
      <protection locked="0"/>
    </xf>
    <xf numFmtId="1" fontId="0" fillId="0" borderId="29" xfId="0" applyNumberFormat="1" applyFont="1" applyFill="1" applyBorder="1" applyAlignment="1" applyProtection="1">
      <alignment/>
      <protection locked="0"/>
    </xf>
    <xf numFmtId="1" fontId="0" fillId="0" borderId="16" xfId="0" applyNumberFormat="1" applyFont="1" applyFill="1" applyBorder="1" applyAlignment="1" applyProtection="1">
      <alignment/>
      <protection locked="0"/>
    </xf>
    <xf numFmtId="3" fontId="40" fillId="0" borderId="55" xfId="0" applyNumberFormat="1" applyFont="1" applyFill="1" applyBorder="1" applyAlignment="1" applyProtection="1">
      <alignment horizontal="right" indent="1"/>
      <protection hidden="1"/>
    </xf>
    <xf numFmtId="166" fontId="40" fillId="0" borderId="52" xfId="49" applyNumberFormat="1" applyFon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76" xfId="0" applyFont="1" applyFill="1" applyBorder="1" applyAlignment="1" applyProtection="1">
      <alignment/>
      <protection locked="0"/>
    </xf>
    <xf numFmtId="0" fontId="0" fillId="0" borderId="62" xfId="0" applyFont="1" applyFill="1" applyBorder="1" applyAlignment="1" applyProtection="1">
      <alignment/>
      <protection locked="0"/>
    </xf>
    <xf numFmtId="3" fontId="40" fillId="0" borderId="64" xfId="0" applyNumberFormat="1" applyFont="1" applyFill="1" applyBorder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/>
      <protection locked="0"/>
    </xf>
    <xf numFmtId="1" fontId="0" fillId="0" borderId="19" xfId="0" applyNumberFormat="1" applyFont="1" applyFill="1" applyBorder="1" applyAlignment="1" applyProtection="1">
      <alignment/>
      <protection locked="0"/>
    </xf>
    <xf numFmtId="3" fontId="40" fillId="0" borderId="76" xfId="0" applyNumberFormat="1" applyFont="1" applyFill="1" applyBorder="1" applyAlignment="1" applyProtection="1">
      <alignment horizontal="right" indent="1"/>
      <protection hidden="1"/>
    </xf>
    <xf numFmtId="166" fontId="40" fillId="0" borderId="53" xfId="49" applyNumberFormat="1" applyFont="1" applyFill="1" applyBorder="1" applyAlignment="1" applyProtection="1">
      <alignment horizontal="center"/>
      <protection hidden="1"/>
    </xf>
    <xf numFmtId="3" fontId="40" fillId="0" borderId="72" xfId="0" applyNumberFormat="1" applyFont="1" applyFill="1" applyBorder="1" applyAlignment="1" applyProtection="1">
      <alignment/>
      <protection locked="0"/>
    </xf>
    <xf numFmtId="1" fontId="0" fillId="0" borderId="78" xfId="0" applyNumberFormat="1" applyFont="1" applyFill="1" applyBorder="1" applyAlignment="1" applyProtection="1">
      <alignment/>
      <protection locked="0"/>
    </xf>
    <xf numFmtId="0" fontId="0" fillId="0" borderId="90" xfId="0" applyFont="1" applyFill="1" applyBorder="1" applyAlignment="1" applyProtection="1">
      <alignment/>
      <protection locked="0"/>
    </xf>
    <xf numFmtId="3" fontId="40" fillId="0" borderId="29" xfId="0" applyNumberFormat="1" applyFont="1" applyFill="1" applyBorder="1" applyAlignment="1" applyProtection="1">
      <alignment horizontal="right" indent="1"/>
      <protection hidden="1"/>
    </xf>
    <xf numFmtId="166" fontId="40" fillId="0" borderId="51" xfId="49" applyNumberFormat="1" applyFont="1" applyFill="1" applyBorder="1" applyAlignment="1" applyProtection="1">
      <alignment horizontal="center"/>
      <protection hidden="1"/>
    </xf>
    <xf numFmtId="3" fontId="40" fillId="0" borderId="29" xfId="0" applyNumberFormat="1" applyFont="1" applyFill="1" applyBorder="1" applyAlignment="1" applyProtection="1">
      <alignment/>
      <protection locked="0"/>
    </xf>
    <xf numFmtId="1" fontId="0" fillId="0" borderId="55" xfId="0" applyNumberFormat="1" applyFont="1" applyFill="1" applyBorder="1" applyAlignment="1" applyProtection="1">
      <alignment/>
      <protection locked="0"/>
    </xf>
    <xf numFmtId="0" fontId="0" fillId="0" borderId="65" xfId="0" applyFont="1" applyFill="1" applyBorder="1" applyAlignment="1" applyProtection="1">
      <alignment/>
      <protection locked="0"/>
    </xf>
    <xf numFmtId="0" fontId="0" fillId="0" borderId="61" xfId="0" applyFont="1" applyFill="1" applyBorder="1" applyAlignment="1" applyProtection="1">
      <alignment/>
      <protection hidden="1"/>
    </xf>
    <xf numFmtId="3" fontId="40" fillId="0" borderId="69" xfId="0" applyNumberFormat="1" applyFont="1" applyFill="1" applyBorder="1" applyAlignment="1" applyProtection="1">
      <alignment/>
      <protection locked="0"/>
    </xf>
    <xf numFmtId="1" fontId="0" fillId="0" borderId="76" xfId="0" applyNumberFormat="1" applyFont="1" applyFill="1" applyBorder="1" applyAlignment="1" applyProtection="1">
      <alignment/>
      <protection locked="0"/>
    </xf>
    <xf numFmtId="0" fontId="0" fillId="0" borderId="27" xfId="0" applyFont="1" applyFill="1" applyBorder="1" applyAlignment="1" applyProtection="1">
      <alignment/>
      <protection locked="0"/>
    </xf>
    <xf numFmtId="0" fontId="0" fillId="0" borderId="14" xfId="0" applyFont="1" applyFill="1" applyBorder="1" applyAlignment="1" applyProtection="1">
      <alignment/>
      <protection locked="0"/>
    </xf>
    <xf numFmtId="3" fontId="40" fillId="0" borderId="69" xfId="0" applyNumberFormat="1" applyFont="1" applyFill="1" applyBorder="1" applyAlignment="1" applyProtection="1">
      <alignment horizontal="right" indent="1"/>
      <protection hidden="1"/>
    </xf>
    <xf numFmtId="166" fontId="40" fillId="0" borderId="54" xfId="49" applyNumberFormat="1" applyFont="1" applyFill="1" applyBorder="1" applyAlignment="1" applyProtection="1">
      <alignment horizontal="center"/>
      <protection hidden="1"/>
    </xf>
    <xf numFmtId="0" fontId="48" fillId="0" borderId="73" xfId="0" applyFont="1" applyFill="1" applyBorder="1" applyAlignment="1" applyProtection="1">
      <alignment/>
      <protection hidden="1"/>
    </xf>
    <xf numFmtId="0" fontId="40" fillId="0" borderId="86" xfId="0" applyFont="1" applyFill="1" applyBorder="1" applyAlignment="1" applyProtection="1">
      <alignment horizontal="center"/>
      <protection hidden="1"/>
    </xf>
    <xf numFmtId="3" fontId="40" fillId="0" borderId="86" xfId="0" applyNumberFormat="1" applyFont="1" applyFill="1" applyBorder="1" applyAlignment="1" applyProtection="1">
      <alignment/>
      <protection hidden="1"/>
    </xf>
    <xf numFmtId="3" fontId="40" fillId="0" borderId="57" xfId="0" applyNumberFormat="1" applyFont="1" applyFill="1" applyBorder="1" applyAlignment="1" applyProtection="1">
      <alignment/>
      <protection hidden="1"/>
    </xf>
    <xf numFmtId="3" fontId="40" fillId="0" borderId="73" xfId="0" applyNumberFormat="1" applyFont="1" applyFill="1" applyBorder="1" applyAlignment="1" applyProtection="1">
      <alignment/>
      <protection hidden="1"/>
    </xf>
    <xf numFmtId="3" fontId="40" fillId="0" borderId="58" xfId="0" applyNumberFormat="1" applyFont="1" applyFill="1" applyBorder="1" applyAlignment="1" applyProtection="1">
      <alignment/>
      <protection hidden="1"/>
    </xf>
    <xf numFmtId="3" fontId="40" fillId="0" borderId="87" xfId="0" applyNumberFormat="1" applyFont="1" applyFill="1" applyBorder="1" applyAlignment="1" applyProtection="1">
      <alignment/>
      <protection hidden="1"/>
    </xf>
    <xf numFmtId="3" fontId="40" fillId="0" borderId="73" xfId="0" applyNumberFormat="1" applyFont="1" applyFill="1" applyBorder="1" applyAlignment="1" applyProtection="1">
      <alignment horizontal="right" indent="1"/>
      <protection hidden="1"/>
    </xf>
    <xf numFmtId="166" fontId="40" fillId="0" borderId="86" xfId="49" applyNumberFormat="1" applyFont="1" applyFill="1" applyBorder="1" applyAlignment="1" applyProtection="1">
      <alignment horizontal="center"/>
      <protection hidden="1"/>
    </xf>
    <xf numFmtId="3" fontId="40" fillId="0" borderId="44" xfId="0" applyNumberFormat="1" applyFont="1" applyFill="1" applyBorder="1" applyAlignment="1" applyProtection="1">
      <alignment horizontal="right" indent="1"/>
      <protection hidden="1"/>
    </xf>
    <xf numFmtId="3" fontId="40" fillId="0" borderId="68" xfId="0" applyNumberFormat="1" applyFont="1" applyFill="1" applyBorder="1" applyAlignment="1" applyProtection="1">
      <alignment/>
      <protection locked="0"/>
    </xf>
    <xf numFmtId="1" fontId="0" fillId="0" borderId="10" xfId="0" applyNumberFormat="1" applyFont="1" applyFill="1" applyBorder="1" applyAlignment="1" applyProtection="1">
      <alignment/>
      <protection locked="0"/>
    </xf>
    <xf numFmtId="3" fontId="40" fillId="0" borderId="86" xfId="0" applyNumberFormat="1" applyFont="1" applyFill="1" applyBorder="1" applyAlignment="1" applyProtection="1">
      <alignment horizontal="center"/>
      <protection hidden="1"/>
    </xf>
    <xf numFmtId="3" fontId="40" fillId="0" borderId="88" xfId="0" applyNumberFormat="1" applyFont="1" applyFill="1" applyBorder="1" applyAlignment="1" applyProtection="1">
      <alignment/>
      <protection hidden="1"/>
    </xf>
    <xf numFmtId="3" fontId="0" fillId="0" borderId="70" xfId="0" applyNumberFormat="1" applyFont="1" applyFill="1" applyBorder="1" applyAlignment="1" applyProtection="1">
      <alignment/>
      <protection hidden="1"/>
    </xf>
    <xf numFmtId="3" fontId="40" fillId="0" borderId="70" xfId="0" applyNumberFormat="1" applyFont="1" applyFill="1" applyBorder="1" applyAlignment="1" applyProtection="1">
      <alignment horizontal="center"/>
      <protection hidden="1"/>
    </xf>
    <xf numFmtId="3" fontId="40" fillId="0" borderId="70" xfId="0" applyNumberFormat="1" applyFont="1" applyFill="1" applyBorder="1" applyAlignment="1" applyProtection="1">
      <alignment/>
      <protection hidden="1"/>
    </xf>
    <xf numFmtId="3" fontId="0" fillId="0" borderId="0" xfId="0" applyNumberFormat="1" applyFont="1" applyFill="1" applyAlignment="1" applyProtection="1">
      <alignment/>
      <protection hidden="1"/>
    </xf>
    <xf numFmtId="3" fontId="0" fillId="0" borderId="19" xfId="0" applyNumberFormat="1" applyFont="1" applyFill="1" applyBorder="1" applyAlignment="1" applyProtection="1">
      <alignment/>
      <protection hidden="1"/>
    </xf>
    <xf numFmtId="3" fontId="0" fillId="0" borderId="79" xfId="0" applyNumberFormat="1" applyFont="1" applyFill="1" applyBorder="1" applyAlignment="1" applyProtection="1">
      <alignment/>
      <protection hidden="1"/>
    </xf>
    <xf numFmtId="3" fontId="0" fillId="0" borderId="91" xfId="0" applyNumberFormat="1" applyFont="1" applyFill="1" applyBorder="1" applyAlignment="1" applyProtection="1">
      <alignment/>
      <protection hidden="1"/>
    </xf>
    <xf numFmtId="3" fontId="40" fillId="0" borderId="57" xfId="0" applyNumberFormat="1" applyFont="1" applyFill="1" applyBorder="1" applyAlignment="1" applyProtection="1">
      <alignment horizontal="right" indent="1"/>
      <protection hidden="1"/>
    </xf>
    <xf numFmtId="9" fontId="40" fillId="0" borderId="57" xfId="49" applyFont="1" applyFill="1" applyBorder="1" applyAlignment="1" applyProtection="1">
      <alignment horizontal="center"/>
      <protection hidden="1"/>
    </xf>
    <xf numFmtId="0" fontId="48" fillId="0" borderId="74" xfId="0" applyFont="1" applyFill="1" applyBorder="1" applyAlignment="1" applyProtection="1">
      <alignment/>
      <protection hidden="1"/>
    </xf>
    <xf numFmtId="3" fontId="40" fillId="0" borderId="86" xfId="0" applyNumberFormat="1" applyFont="1" applyFill="1" applyBorder="1" applyAlignment="1" applyProtection="1">
      <alignment horizontal="right" indent="1"/>
      <protection hidden="1"/>
    </xf>
    <xf numFmtId="3" fontId="40" fillId="0" borderId="91" xfId="0" applyNumberFormat="1" applyFont="1" applyFill="1" applyBorder="1" applyAlignment="1" applyProtection="1">
      <alignment/>
      <protection hidden="1"/>
    </xf>
    <xf numFmtId="0" fontId="48" fillId="0" borderId="76" xfId="0" applyFont="1" applyFill="1" applyBorder="1" applyAlignment="1" applyProtection="1">
      <alignment/>
      <protection hidden="1"/>
    </xf>
    <xf numFmtId="0" fontId="40" fillId="0" borderId="62" xfId="0" applyFont="1" applyFill="1" applyBorder="1" applyAlignment="1" applyProtection="1">
      <alignment horizontal="center"/>
      <protection hidden="1"/>
    </xf>
    <xf numFmtId="3" fontId="40" fillId="0" borderId="62" xfId="0" applyNumberFormat="1" applyFont="1" applyFill="1" applyBorder="1" applyAlignment="1" applyProtection="1">
      <alignment/>
      <protection hidden="1"/>
    </xf>
    <xf numFmtId="3" fontId="40" fillId="0" borderId="62" xfId="0" applyNumberFormat="1" applyFont="1" applyFill="1" applyBorder="1" applyAlignment="1" applyProtection="1">
      <alignment horizontal="center"/>
      <protection hidden="1"/>
    </xf>
    <xf numFmtId="0" fontId="49" fillId="0" borderId="0" xfId="0" applyFont="1" applyFill="1" applyAlignment="1">
      <alignment/>
    </xf>
    <xf numFmtId="0" fontId="4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9" fillId="0" borderId="0" xfId="0" applyFont="1" applyFill="1" applyAlignment="1">
      <alignment/>
    </xf>
    <xf numFmtId="0" fontId="14" fillId="0" borderId="73" xfId="0" applyFont="1" applyFill="1" applyBorder="1" applyAlignment="1">
      <alignment/>
    </xf>
    <xf numFmtId="0" fontId="0" fillId="0" borderId="74" xfId="0" applyFont="1" applyFill="1" applyBorder="1" applyAlignment="1">
      <alignment/>
    </xf>
    <xf numFmtId="0" fontId="0" fillId="0" borderId="67" xfId="0" applyFont="1" applyFill="1" applyBorder="1" applyAlignment="1">
      <alignment/>
    </xf>
    <xf numFmtId="0" fontId="39" fillId="0" borderId="67" xfId="0" applyFont="1" applyFill="1" applyBorder="1" applyAlignment="1">
      <alignment horizontal="center"/>
    </xf>
    <xf numFmtId="0" fontId="0" fillId="0" borderId="75" xfId="0" applyFont="1" applyFill="1" applyBorder="1" applyAlignment="1">
      <alignment/>
    </xf>
    <xf numFmtId="0" fontId="0" fillId="0" borderId="59" xfId="0" applyFont="1" applyFill="1" applyBorder="1" applyAlignment="1">
      <alignment/>
    </xf>
    <xf numFmtId="0" fontId="39" fillId="0" borderId="66" xfId="0" applyFont="1" applyFill="1" applyBorder="1" applyAlignment="1">
      <alignment horizontal="center"/>
    </xf>
    <xf numFmtId="0" fontId="47" fillId="0" borderId="76" xfId="0" applyFont="1" applyFill="1" applyBorder="1" applyAlignment="1">
      <alignment horizontal="center"/>
    </xf>
    <xf numFmtId="0" fontId="0" fillId="0" borderId="62" xfId="0" applyFont="1" applyFill="1" applyBorder="1" applyAlignment="1">
      <alignment horizontal="center"/>
    </xf>
    <xf numFmtId="0" fontId="39" fillId="0" borderId="62" xfId="0" applyFont="1" applyFill="1" applyBorder="1" applyAlignment="1">
      <alignment horizontal="center"/>
    </xf>
    <xf numFmtId="0" fontId="0" fillId="0" borderId="61" xfId="0" applyFont="1" applyFill="1" applyBorder="1" applyAlignment="1">
      <alignment horizontal="center"/>
    </xf>
    <xf numFmtId="0" fontId="0" fillId="0" borderId="77" xfId="0" applyFont="1" applyFill="1" applyBorder="1" applyAlignment="1">
      <alignment horizontal="center"/>
    </xf>
    <xf numFmtId="0" fontId="39" fillId="0" borderId="60" xfId="0" applyFont="1" applyFill="1" applyBorder="1" applyAlignment="1">
      <alignment horizontal="center"/>
    </xf>
    <xf numFmtId="0" fontId="47" fillId="0" borderId="10" xfId="0" applyFont="1" applyFill="1" applyBorder="1" applyAlignment="1">
      <alignment/>
    </xf>
    <xf numFmtId="0" fontId="0" fillId="0" borderId="70" xfId="0" applyFont="1" applyFill="1" applyBorder="1" applyAlignment="1">
      <alignment/>
    </xf>
    <xf numFmtId="164" fontId="0" fillId="0" borderId="11" xfId="0" applyNumberFormat="1" applyFont="1" applyFill="1" applyBorder="1" applyAlignment="1">
      <alignment/>
    </xf>
    <xf numFmtId="164" fontId="0" fillId="0" borderId="70" xfId="0" applyNumberFormat="1" applyFont="1" applyFill="1" applyBorder="1" applyAlignment="1">
      <alignment/>
    </xf>
    <xf numFmtId="165" fontId="39" fillId="0" borderId="70" xfId="0" applyNumberFormat="1" applyFont="1" applyFill="1" applyBorder="1" applyAlignment="1">
      <alignment horizontal="right"/>
    </xf>
    <xf numFmtId="164" fontId="0" fillId="0" borderId="78" xfId="0" applyNumberFormat="1" applyFont="1" applyFill="1" applyBorder="1" applyAlignment="1">
      <alignment/>
    </xf>
    <xf numFmtId="164" fontId="0" fillId="0" borderId="79" xfId="0" applyNumberFormat="1" applyFont="1" applyFill="1" applyBorder="1" applyAlignment="1">
      <alignment/>
    </xf>
    <xf numFmtId="164" fontId="0" fillId="0" borderId="19" xfId="0" applyNumberFormat="1" applyFont="1" applyFill="1" applyBorder="1" applyAlignment="1">
      <alignment/>
    </xf>
    <xf numFmtId="3" fontId="39" fillId="0" borderId="70" xfId="0" applyNumberFormat="1" applyFont="1" applyFill="1" applyBorder="1" applyAlignment="1">
      <alignment horizontal="center"/>
    </xf>
    <xf numFmtId="3" fontId="39" fillId="0" borderId="63" xfId="0" applyNumberFormat="1" applyFont="1" applyFill="1" applyBorder="1" applyAlignment="1">
      <alignment horizontal="center"/>
    </xf>
    <xf numFmtId="164" fontId="0" fillId="0" borderId="0" xfId="0" applyNumberFormat="1" applyFont="1" applyFill="1" applyAlignment="1">
      <alignment/>
    </xf>
    <xf numFmtId="0" fontId="47" fillId="0" borderId="80" xfId="0" applyFont="1" applyFill="1" applyBorder="1" applyAlignment="1">
      <alignment/>
    </xf>
    <xf numFmtId="0" fontId="0" fillId="0" borderId="53" xfId="0" applyFont="1" applyFill="1" applyBorder="1" applyAlignment="1">
      <alignment/>
    </xf>
    <xf numFmtId="164" fontId="0" fillId="0" borderId="81" xfId="0" applyNumberFormat="1" applyFont="1" applyFill="1" applyBorder="1" applyAlignment="1">
      <alignment/>
    </xf>
    <xf numFmtId="164" fontId="0" fillId="0" borderId="53" xfId="0" applyNumberFormat="1" applyFont="1" applyFill="1" applyBorder="1" applyAlignment="1">
      <alignment/>
    </xf>
    <xf numFmtId="165" fontId="39" fillId="0" borderId="53" xfId="0" applyNumberFormat="1" applyFont="1" applyFill="1" applyBorder="1" applyAlignment="1">
      <alignment horizontal="right"/>
    </xf>
    <xf numFmtId="164" fontId="0" fillId="0" borderId="77" xfId="0" applyNumberFormat="1" applyFont="1" applyFill="1" applyBorder="1" applyAlignment="1">
      <alignment/>
    </xf>
    <xf numFmtId="164" fontId="0" fillId="0" borderId="82" xfId="0" applyNumberFormat="1" applyFont="1" applyFill="1" applyBorder="1" applyAlignment="1">
      <alignment/>
    </xf>
    <xf numFmtId="164" fontId="39" fillId="0" borderId="53" xfId="0" applyNumberFormat="1" applyFont="1" applyFill="1" applyBorder="1" applyAlignment="1">
      <alignment/>
    </xf>
    <xf numFmtId="3" fontId="39" fillId="0" borderId="64" xfId="0" applyNumberFormat="1" applyFont="1" applyFill="1" applyBorder="1" applyAlignment="1">
      <alignment horizontal="center"/>
    </xf>
    <xf numFmtId="0" fontId="47" fillId="0" borderId="55" xfId="0" applyFont="1" applyFill="1" applyBorder="1" applyAlignment="1">
      <alignment/>
    </xf>
    <xf numFmtId="0" fontId="0" fillId="0" borderId="52" xfId="0" applyFont="1" applyFill="1" applyBorder="1" applyAlignment="1">
      <alignment/>
    </xf>
    <xf numFmtId="3" fontId="0" fillId="0" borderId="29" xfId="0" applyNumberFormat="1" applyFont="1" applyFill="1" applyBorder="1" applyAlignment="1">
      <alignment/>
    </xf>
    <xf numFmtId="3" fontId="0" fillId="0" borderId="52" xfId="0" applyNumberFormat="1" applyFont="1" applyFill="1" applyBorder="1" applyAlignment="1">
      <alignment/>
    </xf>
    <xf numFmtId="3" fontId="39" fillId="0" borderId="52" xfId="0" applyNumberFormat="1" applyFont="1" applyFill="1" applyBorder="1" applyAlignment="1">
      <alignment horizontal="center"/>
    </xf>
    <xf numFmtId="3" fontId="0" fillId="0" borderId="16" xfId="0" applyNumberFormat="1" applyFont="1" applyFill="1" applyBorder="1" applyAlignment="1">
      <alignment/>
    </xf>
    <xf numFmtId="3" fontId="0" fillId="0" borderId="84" xfId="0" applyNumberFormat="1" applyFont="1" applyFill="1" applyBorder="1" applyAlignment="1">
      <alignment/>
    </xf>
    <xf numFmtId="3" fontId="39" fillId="0" borderId="65" xfId="0" applyNumberFormat="1" applyFont="1" applyFill="1" applyBorder="1" applyAlignment="1">
      <alignment horizontal="center"/>
    </xf>
    <xf numFmtId="3" fontId="0" fillId="0" borderId="0" xfId="0" applyNumberFormat="1" applyFont="1" applyFill="1" applyAlignment="1">
      <alignment/>
    </xf>
    <xf numFmtId="49" fontId="0" fillId="0" borderId="52" xfId="0" applyNumberFormat="1" applyFont="1" applyFill="1" applyBorder="1" applyAlignment="1">
      <alignment horizontal="right"/>
    </xf>
    <xf numFmtId="3" fontId="0" fillId="0" borderId="72" xfId="0" applyNumberFormat="1" applyFon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3" fontId="0" fillId="0" borderId="85" xfId="0" applyNumberFormat="1" applyFont="1" applyFill="1" applyBorder="1" applyAlignment="1">
      <alignment/>
    </xf>
    <xf numFmtId="3" fontId="0" fillId="0" borderId="5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70" xfId="0" applyNumberFormat="1" applyFont="1" applyFill="1" applyBorder="1" applyAlignment="1">
      <alignment/>
    </xf>
    <xf numFmtId="3" fontId="0" fillId="0" borderId="19" xfId="0" applyNumberFormat="1" applyFont="1" applyFill="1" applyBorder="1" applyAlignment="1">
      <alignment/>
    </xf>
    <xf numFmtId="3" fontId="0" fillId="0" borderId="79" xfId="0" applyNumberFormat="1" applyFont="1" applyFill="1" applyBorder="1" applyAlignment="1">
      <alignment/>
    </xf>
    <xf numFmtId="0" fontId="47" fillId="0" borderId="73" xfId="0" applyFont="1" applyFill="1" applyBorder="1" applyAlignment="1">
      <alignment/>
    </xf>
    <xf numFmtId="0" fontId="39" fillId="0" borderId="86" xfId="0" applyFont="1" applyFill="1" applyBorder="1" applyAlignment="1">
      <alignment/>
    </xf>
    <xf numFmtId="3" fontId="39" fillId="0" borderId="58" xfId="0" applyNumberFormat="1" applyFont="1" applyFill="1" applyBorder="1" applyAlignment="1">
      <alignment horizontal="right"/>
    </xf>
    <xf numFmtId="3" fontId="39" fillId="0" borderId="57" xfId="0" applyNumberFormat="1" applyFont="1" applyFill="1" applyBorder="1" applyAlignment="1">
      <alignment/>
    </xf>
    <xf numFmtId="3" fontId="39" fillId="0" borderId="86" xfId="0" applyNumberFormat="1" applyFont="1" applyFill="1" applyBorder="1" applyAlignment="1">
      <alignment/>
    </xf>
    <xf numFmtId="3" fontId="39" fillId="0" borderId="86" xfId="0" applyNumberFormat="1" applyFont="1" applyFill="1" applyBorder="1" applyAlignment="1">
      <alignment horizontal="center"/>
    </xf>
    <xf numFmtId="3" fontId="39" fillId="0" borderId="87" xfId="0" applyNumberFormat="1" applyFont="1" applyFill="1" applyBorder="1" applyAlignment="1">
      <alignment/>
    </xf>
    <xf numFmtId="3" fontId="39" fillId="0" borderId="88" xfId="0" applyNumberFormat="1" applyFont="1" applyFill="1" applyBorder="1" applyAlignment="1">
      <alignment/>
    </xf>
    <xf numFmtId="3" fontId="39" fillId="0" borderId="58" xfId="0" applyNumberFormat="1" applyFont="1" applyFill="1" applyBorder="1" applyAlignment="1">
      <alignment horizontal="center"/>
    </xf>
    <xf numFmtId="0" fontId="47" fillId="0" borderId="89" xfId="0" applyFont="1" applyFill="1" applyBorder="1" applyAlignment="1">
      <alignment/>
    </xf>
    <xf numFmtId="0" fontId="0" fillId="0" borderId="89" xfId="0" applyFont="1" applyFill="1" applyBorder="1" applyAlignment="1">
      <alignment/>
    </xf>
    <xf numFmtId="3" fontId="40" fillId="0" borderId="67" xfId="0" applyNumberFormat="1" applyFont="1" applyFill="1" applyBorder="1" applyAlignment="1">
      <alignment/>
    </xf>
    <xf numFmtId="3" fontId="0" fillId="0" borderId="59" xfId="0" applyNumberFormat="1" applyFont="1" applyFill="1" applyBorder="1" applyAlignment="1">
      <alignment/>
    </xf>
    <xf numFmtId="3" fontId="0" fillId="0" borderId="83" xfId="0" applyNumberFormat="1" applyFont="1" applyFill="1" applyBorder="1" applyAlignment="1">
      <alignment/>
    </xf>
    <xf numFmtId="164" fontId="40" fillId="0" borderId="66" xfId="0" applyNumberFormat="1" applyFont="1" applyFill="1" applyBorder="1" applyAlignment="1">
      <alignment/>
    </xf>
    <xf numFmtId="3" fontId="40" fillId="0" borderId="52" xfId="0" applyNumberFormat="1" applyFont="1" applyFill="1" applyBorder="1" applyAlignment="1">
      <alignment/>
    </xf>
    <xf numFmtId="164" fontId="40" fillId="0" borderId="65" xfId="0" applyNumberFormat="1" applyFont="1" applyFill="1" applyBorder="1" applyAlignment="1">
      <alignment/>
    </xf>
    <xf numFmtId="0" fontId="47" fillId="0" borderId="76" xfId="0" applyFont="1" applyFill="1" applyBorder="1" applyAlignment="1">
      <alignment/>
    </xf>
    <xf numFmtId="0" fontId="0" fillId="0" borderId="62" xfId="0" applyFont="1" applyFill="1" applyBorder="1" applyAlignment="1">
      <alignment/>
    </xf>
    <xf numFmtId="3" fontId="40" fillId="0" borderId="62" xfId="0" applyNumberFormat="1" applyFont="1" applyFill="1" applyBorder="1" applyAlignment="1">
      <alignment/>
    </xf>
    <xf numFmtId="3" fontId="0" fillId="0" borderId="61" xfId="0" applyNumberFormat="1" applyFont="1" applyFill="1" applyBorder="1" applyAlignment="1">
      <alignment/>
    </xf>
    <xf numFmtId="3" fontId="0" fillId="0" borderId="27" xfId="0" applyNumberFormat="1" applyFont="1" applyFill="1" applyBorder="1" applyAlignment="1">
      <alignment/>
    </xf>
    <xf numFmtId="164" fontId="40" fillId="0" borderId="60" xfId="0" applyNumberFormat="1" applyFont="1" applyFill="1" applyBorder="1" applyAlignment="1">
      <alignment/>
    </xf>
    <xf numFmtId="3" fontId="40" fillId="0" borderId="54" xfId="0" applyNumberFormat="1" applyFont="1" applyFill="1" applyBorder="1" applyAlignment="1">
      <alignment/>
    </xf>
    <xf numFmtId="3" fontId="40" fillId="0" borderId="7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164" fontId="40" fillId="0" borderId="63" xfId="0" applyNumberFormat="1" applyFont="1" applyFill="1" applyBorder="1" applyAlignment="1">
      <alignment/>
    </xf>
    <xf numFmtId="0" fontId="48" fillId="0" borderId="73" xfId="0" applyFont="1" applyFill="1" applyBorder="1" applyAlignment="1">
      <alignment/>
    </xf>
    <xf numFmtId="0" fontId="40" fillId="0" borderId="86" xfId="0" applyFont="1" applyFill="1" applyBorder="1" applyAlignment="1">
      <alignment/>
    </xf>
    <xf numFmtId="3" fontId="40" fillId="0" borderId="58" xfId="0" applyNumberFormat="1" applyFont="1" applyFill="1" applyBorder="1" applyAlignment="1">
      <alignment/>
    </xf>
    <xf numFmtId="3" fontId="40" fillId="0" borderId="57" xfId="0" applyNumberFormat="1" applyFont="1" applyFill="1" applyBorder="1" applyAlignment="1">
      <alignment/>
    </xf>
    <xf numFmtId="3" fontId="40" fillId="0" borderId="86" xfId="0" applyNumberFormat="1" applyFont="1" applyFill="1" applyBorder="1" applyAlignment="1">
      <alignment/>
    </xf>
    <xf numFmtId="3" fontId="40" fillId="0" borderId="87" xfId="0" applyNumberFormat="1" applyFont="1" applyFill="1" applyBorder="1" applyAlignment="1">
      <alignment/>
    </xf>
    <xf numFmtId="3" fontId="40" fillId="0" borderId="88" xfId="0" applyNumberFormat="1" applyFont="1" applyFill="1" applyBorder="1" applyAlignment="1">
      <alignment/>
    </xf>
    <xf numFmtId="164" fontId="40" fillId="0" borderId="58" xfId="0" applyNumberFormat="1" applyFont="1" applyFill="1" applyBorder="1" applyAlignment="1">
      <alignment/>
    </xf>
    <xf numFmtId="3" fontId="40" fillId="0" borderId="51" xfId="0" applyNumberFormat="1" applyFont="1" applyFill="1" applyBorder="1" applyAlignment="1">
      <alignment/>
    </xf>
    <xf numFmtId="3" fontId="40" fillId="0" borderId="63" xfId="0" applyNumberFormat="1" applyFont="1" applyFill="1" applyBorder="1" applyAlignment="1">
      <alignment/>
    </xf>
    <xf numFmtId="3" fontId="4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40" fillId="0" borderId="86" xfId="0" applyFont="1" applyFill="1" applyBorder="1" applyAlignment="1">
      <alignment horizontal="right"/>
    </xf>
    <xf numFmtId="3" fontId="40" fillId="0" borderId="73" xfId="0" applyNumberFormat="1" applyFont="1" applyFill="1" applyBorder="1" applyAlignment="1">
      <alignment/>
    </xf>
    <xf numFmtId="0" fontId="50" fillId="0" borderId="0" xfId="0" applyFont="1" applyFill="1" applyAlignment="1">
      <alignment/>
    </xf>
    <xf numFmtId="0" fontId="52" fillId="0" borderId="70" xfId="0" applyFont="1" applyFill="1" applyBorder="1" applyAlignment="1">
      <alignment/>
    </xf>
    <xf numFmtId="0" fontId="52" fillId="0" borderId="19" xfId="0" applyFont="1" applyFill="1" applyBorder="1" applyAlignment="1">
      <alignment vertical="center"/>
    </xf>
    <xf numFmtId="3" fontId="52" fillId="0" borderId="70" xfId="0" applyNumberFormat="1" applyFont="1" applyFill="1" applyBorder="1" applyAlignment="1">
      <alignment/>
    </xf>
    <xf numFmtId="3" fontId="52" fillId="0" borderId="19" xfId="0" applyNumberFormat="1" applyFont="1" applyFill="1" applyBorder="1" applyAlignment="1">
      <alignment vertical="center"/>
    </xf>
    <xf numFmtId="3" fontId="52" fillId="0" borderId="89" xfId="0" applyNumberFormat="1" applyFont="1" applyFill="1" applyBorder="1" applyAlignment="1">
      <alignment/>
    </xf>
    <xf numFmtId="3" fontId="52" fillId="0" borderId="52" xfId="0" applyNumberFormat="1" applyFont="1" applyFill="1" applyBorder="1" applyAlignment="1">
      <alignment/>
    </xf>
    <xf numFmtId="3" fontId="52" fillId="0" borderId="62" xfId="0" applyNumberFormat="1" applyFont="1" applyFill="1" applyBorder="1" applyAlignment="1">
      <alignment/>
    </xf>
    <xf numFmtId="3" fontId="52" fillId="0" borderId="51" xfId="0" applyNumberFormat="1" applyFont="1" applyFill="1" applyBorder="1" applyAlignment="1">
      <alignment/>
    </xf>
    <xf numFmtId="3" fontId="52" fillId="0" borderId="10" xfId="0" applyNumberFormat="1" applyFont="1" applyFill="1" applyBorder="1" applyAlignment="1">
      <alignment vertical="center"/>
    </xf>
    <xf numFmtId="0" fontId="46" fillId="0" borderId="0" xfId="0" applyFont="1" applyFill="1" applyAlignment="1">
      <alignment/>
    </xf>
    <xf numFmtId="0" fontId="51" fillId="0" borderId="0" xfId="0" applyFont="1" applyFill="1" applyAlignment="1">
      <alignment/>
    </xf>
    <xf numFmtId="0" fontId="51" fillId="0" borderId="57" xfId="0" applyFont="1" applyFill="1" applyBorder="1" applyAlignment="1">
      <alignment horizontal="center" vertical="center"/>
    </xf>
    <xf numFmtId="0" fontId="51" fillId="0" borderId="58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/>
    </xf>
    <xf numFmtId="0" fontId="46" fillId="0" borderId="74" xfId="0" applyFont="1" applyFill="1" applyBorder="1" applyAlignment="1">
      <alignment/>
    </xf>
    <xf numFmtId="0" fontId="46" fillId="0" borderId="66" xfId="0" applyFont="1" applyFill="1" applyBorder="1" applyAlignment="1">
      <alignment/>
    </xf>
    <xf numFmtId="0" fontId="46" fillId="0" borderId="75" xfId="0" applyFont="1" applyFill="1" applyBorder="1" applyAlignment="1">
      <alignment/>
    </xf>
    <xf numFmtId="0" fontId="46" fillId="0" borderId="59" xfId="0" applyFont="1" applyFill="1" applyBorder="1" applyAlignment="1">
      <alignment/>
    </xf>
    <xf numFmtId="0" fontId="46" fillId="0" borderId="61" xfId="0" applyFont="1" applyFill="1" applyBorder="1" applyAlignment="1">
      <alignment horizontal="center"/>
    </xf>
    <xf numFmtId="0" fontId="46" fillId="0" borderId="77" xfId="0" applyFont="1" applyFill="1" applyBorder="1" applyAlignment="1">
      <alignment horizontal="center"/>
    </xf>
    <xf numFmtId="0" fontId="46" fillId="0" borderId="10" xfId="0" applyFont="1" applyFill="1" applyBorder="1" applyAlignment="1">
      <alignment vertical="center"/>
    </xf>
    <xf numFmtId="3" fontId="52" fillId="0" borderId="78" xfId="0" applyNumberFormat="1" applyFont="1" applyFill="1" applyBorder="1" applyAlignment="1">
      <alignment vertical="center"/>
    </xf>
    <xf numFmtId="3" fontId="52" fillId="0" borderId="79" xfId="0" applyNumberFormat="1" applyFont="1" applyFill="1" applyBorder="1" applyAlignment="1">
      <alignment vertical="center"/>
    </xf>
    <xf numFmtId="0" fontId="46" fillId="0" borderId="80" xfId="0" applyFont="1" applyFill="1" applyBorder="1" applyAlignment="1">
      <alignment vertical="center"/>
    </xf>
    <xf numFmtId="2" fontId="52" fillId="0" borderId="53" xfId="0" applyNumberFormat="1" applyFont="1" applyFill="1" applyBorder="1" applyAlignment="1">
      <alignment/>
    </xf>
    <xf numFmtId="4" fontId="52" fillId="0" borderId="81" xfId="0" applyNumberFormat="1" applyFont="1" applyFill="1" applyBorder="1" applyAlignment="1">
      <alignment vertical="center"/>
    </xf>
    <xf numFmtId="4" fontId="52" fillId="0" borderId="77" xfId="0" applyNumberFormat="1" applyFont="1" applyFill="1" applyBorder="1" applyAlignment="1">
      <alignment vertical="center"/>
    </xf>
    <xf numFmtId="4" fontId="52" fillId="0" borderId="82" xfId="0" applyNumberFormat="1" applyFont="1" applyFill="1" applyBorder="1" applyAlignment="1">
      <alignment vertical="center"/>
    </xf>
    <xf numFmtId="2" fontId="52" fillId="0" borderId="77" xfId="0" applyNumberFormat="1" applyFont="1" applyFill="1" applyBorder="1" applyAlignment="1">
      <alignment vertical="center"/>
    </xf>
    <xf numFmtId="2" fontId="52" fillId="0" borderId="81" xfId="0" applyNumberFormat="1" applyFont="1" applyFill="1" applyBorder="1" applyAlignment="1">
      <alignment vertical="center"/>
    </xf>
    <xf numFmtId="0" fontId="46" fillId="0" borderId="55" xfId="0" applyFont="1" applyFill="1" applyBorder="1" applyAlignment="1">
      <alignment vertical="center"/>
    </xf>
    <xf numFmtId="0" fontId="53" fillId="0" borderId="65" xfId="0" applyFont="1" applyFill="1" applyBorder="1" applyAlignment="1">
      <alignment horizontal="center" vertical="center"/>
    </xf>
    <xf numFmtId="3" fontId="52" fillId="0" borderId="29" xfId="0" applyNumberFormat="1" applyFont="1" applyFill="1" applyBorder="1" applyAlignment="1">
      <alignment vertical="center"/>
    </xf>
    <xf numFmtId="3" fontId="52" fillId="0" borderId="83" xfId="0" applyNumberFormat="1" applyFont="1" applyFill="1" applyBorder="1" applyAlignment="1">
      <alignment vertical="center"/>
    </xf>
    <xf numFmtId="3" fontId="52" fillId="0" borderId="84" xfId="0" applyNumberFormat="1" applyFont="1" applyFill="1" applyBorder="1" applyAlignment="1">
      <alignment vertical="center"/>
    </xf>
    <xf numFmtId="3" fontId="52" fillId="0" borderId="16" xfId="0" applyNumberFormat="1" applyFont="1" applyFill="1" applyBorder="1" applyAlignment="1">
      <alignment vertical="center"/>
    </xf>
    <xf numFmtId="3" fontId="52" fillId="0" borderId="72" xfId="0" applyNumberFormat="1" applyFont="1" applyFill="1" applyBorder="1" applyAlignment="1">
      <alignment vertical="center"/>
    </xf>
    <xf numFmtId="3" fontId="52" fillId="0" borderId="15" xfId="0" applyNumberFormat="1" applyFont="1" applyFill="1" applyBorder="1" applyAlignment="1">
      <alignment vertical="center"/>
    </xf>
    <xf numFmtId="3" fontId="52" fillId="0" borderId="85" xfId="0" applyNumberFormat="1" applyFont="1" applyFill="1" applyBorder="1" applyAlignment="1">
      <alignment vertical="center"/>
    </xf>
    <xf numFmtId="0" fontId="53" fillId="0" borderId="63" xfId="0" applyFont="1" applyFill="1" applyBorder="1" applyAlignment="1">
      <alignment horizontal="center" vertical="center"/>
    </xf>
    <xf numFmtId="3" fontId="52" fillId="0" borderId="0" xfId="0" applyNumberFormat="1" applyFont="1" applyFill="1" applyAlignment="1">
      <alignment vertical="center"/>
    </xf>
    <xf numFmtId="3" fontId="52" fillId="0" borderId="53" xfId="0" applyNumberFormat="1" applyFont="1" applyFill="1" applyBorder="1" applyAlignment="1">
      <alignment/>
    </xf>
    <xf numFmtId="0" fontId="46" fillId="0" borderId="75" xfId="0" applyFont="1" applyFill="1" applyBorder="1" applyAlignment="1">
      <alignment vertical="center"/>
    </xf>
    <xf numFmtId="0" fontId="54" fillId="0" borderId="92" xfId="0" applyFont="1" applyFill="1" applyBorder="1" applyAlignment="1">
      <alignment horizontal="center"/>
    </xf>
    <xf numFmtId="3" fontId="52" fillId="0" borderId="59" xfId="0" applyNumberFormat="1" applyFont="1" applyFill="1" applyBorder="1" applyAlignment="1">
      <alignment vertical="center"/>
    </xf>
    <xf numFmtId="0" fontId="54" fillId="0" borderId="65" xfId="0" applyFont="1" applyFill="1" applyBorder="1" applyAlignment="1">
      <alignment horizontal="center"/>
    </xf>
    <xf numFmtId="0" fontId="46" fillId="0" borderId="76" xfId="0" applyFont="1" applyFill="1" applyBorder="1" applyAlignment="1">
      <alignment vertical="center"/>
    </xf>
    <xf numFmtId="0" fontId="54" fillId="0" borderId="60" xfId="0" applyFont="1" applyFill="1" applyBorder="1" applyAlignment="1">
      <alignment horizontal="center"/>
    </xf>
    <xf numFmtId="3" fontId="52" fillId="0" borderId="61" xfId="0" applyNumberFormat="1" applyFont="1" applyFill="1" applyBorder="1" applyAlignment="1">
      <alignment vertical="center"/>
    </xf>
    <xf numFmtId="3" fontId="52" fillId="0" borderId="27" xfId="0" applyNumberFormat="1" applyFont="1" applyFill="1" applyBorder="1" applyAlignment="1">
      <alignment vertical="center"/>
    </xf>
    <xf numFmtId="0" fontId="46" fillId="0" borderId="92" xfId="0" applyFont="1" applyFill="1" applyBorder="1" applyAlignment="1">
      <alignment horizontal="center" vertical="center"/>
    </xf>
    <xf numFmtId="0" fontId="46" fillId="0" borderId="63" xfId="0" applyFont="1" applyFill="1" applyBorder="1" applyAlignment="1">
      <alignment horizontal="center" vertical="center"/>
    </xf>
    <xf numFmtId="0" fontId="46" fillId="0" borderId="65" xfId="0" applyFont="1" applyFill="1" applyBorder="1" applyAlignment="1">
      <alignment horizontal="center" vertical="center"/>
    </xf>
    <xf numFmtId="0" fontId="46" fillId="0" borderId="64" xfId="0" applyFont="1" applyFill="1" applyBorder="1" applyAlignment="1">
      <alignment horizontal="center" vertical="center"/>
    </xf>
    <xf numFmtId="0" fontId="53" fillId="0" borderId="58" xfId="0" applyFont="1" applyFill="1" applyBorder="1" applyAlignment="1">
      <alignment horizontal="center" vertical="center"/>
    </xf>
    <xf numFmtId="0" fontId="53" fillId="0" borderId="65" xfId="0" applyFont="1" applyFill="1" applyBorder="1" applyAlignment="1">
      <alignment/>
    </xf>
    <xf numFmtId="0" fontId="53" fillId="0" borderId="64" xfId="0" applyFont="1" applyFill="1" applyBorder="1" applyAlignment="1">
      <alignment/>
    </xf>
    <xf numFmtId="0" fontId="53" fillId="0" borderId="63" xfId="0" applyFont="1" applyFill="1" applyBorder="1" applyAlignment="1">
      <alignment horizontal="center"/>
    </xf>
    <xf numFmtId="3" fontId="52" fillId="0" borderId="0" xfId="0" applyNumberFormat="1" applyFont="1" applyFill="1" applyBorder="1" applyAlignment="1">
      <alignment vertical="center"/>
    </xf>
    <xf numFmtId="0" fontId="52" fillId="0" borderId="73" xfId="0" applyFont="1" applyFill="1" applyBorder="1" applyAlignment="1">
      <alignment vertical="center"/>
    </xf>
    <xf numFmtId="0" fontId="55" fillId="0" borderId="0" xfId="0" applyFont="1" applyFill="1" applyAlignment="1">
      <alignment/>
    </xf>
    <xf numFmtId="0" fontId="56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51" fillId="0" borderId="73" xfId="0" applyFont="1" applyFill="1" applyBorder="1" applyAlignment="1">
      <alignment horizontal="center" vertical="center"/>
    </xf>
    <xf numFmtId="0" fontId="0" fillId="0" borderId="66" xfId="0" applyFont="1" applyFill="1" applyBorder="1" applyAlignment="1">
      <alignment/>
    </xf>
    <xf numFmtId="0" fontId="46" fillId="0" borderId="66" xfId="0" applyFont="1" applyFill="1" applyBorder="1" applyAlignment="1">
      <alignment horizontal="center"/>
    </xf>
    <xf numFmtId="0" fontId="51" fillId="0" borderId="59" xfId="0" applyFont="1" applyFill="1" applyBorder="1" applyAlignment="1">
      <alignment horizontal="center"/>
    </xf>
    <xf numFmtId="0" fontId="46" fillId="0" borderId="67" xfId="0" applyFont="1" applyFill="1" applyBorder="1" applyAlignment="1">
      <alignment horizontal="center"/>
    </xf>
    <xf numFmtId="0" fontId="57" fillId="0" borderId="76" xfId="0" applyFont="1" applyFill="1" applyBorder="1" applyAlignment="1">
      <alignment horizontal="center"/>
    </xf>
    <xf numFmtId="0" fontId="57" fillId="0" borderId="60" xfId="0" applyFont="1" applyFill="1" applyBorder="1" applyAlignment="1">
      <alignment horizontal="center"/>
    </xf>
    <xf numFmtId="0" fontId="0" fillId="0" borderId="60" xfId="0" applyFont="1" applyFill="1" applyBorder="1" applyAlignment="1">
      <alignment horizontal="center"/>
    </xf>
    <xf numFmtId="0" fontId="46" fillId="0" borderId="62" xfId="0" applyFont="1" applyFill="1" applyBorder="1" applyAlignment="1">
      <alignment horizontal="center"/>
    </xf>
    <xf numFmtId="0" fontId="46" fillId="0" borderId="60" xfId="0" applyFont="1" applyFill="1" applyBorder="1" applyAlignment="1">
      <alignment horizontal="center"/>
    </xf>
    <xf numFmtId="0" fontId="46" fillId="0" borderId="63" xfId="0" applyFont="1" applyFill="1" applyBorder="1" applyAlignment="1">
      <alignment/>
    </xf>
    <xf numFmtId="0" fontId="0" fillId="0" borderId="63" xfId="0" applyFont="1" applyFill="1" applyBorder="1" applyAlignment="1">
      <alignment/>
    </xf>
    <xf numFmtId="165" fontId="0" fillId="0" borderId="63" xfId="0" applyNumberFormat="1" applyFont="1" applyFill="1" applyBorder="1" applyAlignment="1">
      <alignment/>
    </xf>
    <xf numFmtId="1" fontId="52" fillId="0" borderId="63" xfId="0" applyNumberFormat="1" applyFont="1" applyFill="1" applyBorder="1" applyAlignment="1">
      <alignment horizontal="right" vertical="center"/>
    </xf>
    <xf numFmtId="3" fontId="52" fillId="0" borderId="70" xfId="0" applyNumberFormat="1" applyFont="1" applyFill="1" applyBorder="1" applyAlignment="1">
      <alignment horizontal="center" vertical="center"/>
    </xf>
    <xf numFmtId="3" fontId="52" fillId="0" borderId="63" xfId="0" applyNumberFormat="1" applyFont="1" applyFill="1" applyBorder="1" applyAlignment="1">
      <alignment horizontal="center" vertical="center"/>
    </xf>
    <xf numFmtId="0" fontId="46" fillId="0" borderId="64" xfId="0" applyFont="1" applyFill="1" applyBorder="1" applyAlignment="1">
      <alignment/>
    </xf>
    <xf numFmtId="0" fontId="0" fillId="0" borderId="64" xfId="0" applyFont="1" applyFill="1" applyBorder="1" applyAlignment="1">
      <alignment/>
    </xf>
    <xf numFmtId="165" fontId="0" fillId="0" borderId="64" xfId="0" applyNumberFormat="1" applyFont="1" applyFill="1" applyBorder="1" applyAlignment="1">
      <alignment/>
    </xf>
    <xf numFmtId="2" fontId="52" fillId="0" borderId="64" xfId="0" applyNumberFormat="1" applyFont="1" applyFill="1" applyBorder="1" applyAlignment="1">
      <alignment horizontal="right" vertical="center"/>
    </xf>
    <xf numFmtId="164" fontId="52" fillId="0" borderId="53" xfId="0" applyNumberFormat="1" applyFont="1" applyFill="1" applyBorder="1" applyAlignment="1">
      <alignment vertical="center"/>
    </xf>
    <xf numFmtId="3" fontId="52" fillId="0" borderId="64" xfId="0" applyNumberFormat="1" applyFont="1" applyFill="1" applyBorder="1" applyAlignment="1">
      <alignment horizontal="center" vertical="center"/>
    </xf>
    <xf numFmtId="3" fontId="0" fillId="0" borderId="65" xfId="0" applyNumberFormat="1" applyFont="1" applyFill="1" applyBorder="1" applyAlignment="1">
      <alignment/>
    </xf>
    <xf numFmtId="3" fontId="52" fillId="0" borderId="65" xfId="0" applyNumberFormat="1" applyFont="1" applyFill="1" applyBorder="1" applyAlignment="1">
      <alignment horizontal="center" vertical="center"/>
    </xf>
    <xf numFmtId="3" fontId="52" fillId="0" borderId="52" xfId="0" applyNumberFormat="1" applyFont="1" applyFill="1" applyBorder="1" applyAlignment="1">
      <alignment horizontal="center" vertical="center"/>
    </xf>
    <xf numFmtId="0" fontId="46" fillId="0" borderId="65" xfId="0" applyFont="1" applyFill="1" applyBorder="1" applyAlignment="1">
      <alignment/>
    </xf>
    <xf numFmtId="3" fontId="0" fillId="0" borderId="71" xfId="0" applyNumberFormat="1" applyFont="1" applyFill="1" applyBorder="1" applyAlignment="1">
      <alignment/>
    </xf>
    <xf numFmtId="3" fontId="0" fillId="0" borderId="63" xfId="0" applyNumberFormat="1" applyFont="1" applyFill="1" applyBorder="1" applyAlignment="1">
      <alignment/>
    </xf>
    <xf numFmtId="0" fontId="46" fillId="0" borderId="73" xfId="0" applyFont="1" applyFill="1" applyBorder="1" applyAlignment="1">
      <alignment vertical="center"/>
    </xf>
    <xf numFmtId="0" fontId="46" fillId="0" borderId="58" xfId="0" applyFont="1" applyFill="1" applyBorder="1" applyAlignment="1">
      <alignment/>
    </xf>
    <xf numFmtId="3" fontId="39" fillId="0" borderId="58" xfId="0" applyNumberFormat="1" applyFont="1" applyFill="1" applyBorder="1" applyAlignment="1">
      <alignment/>
    </xf>
    <xf numFmtId="3" fontId="52" fillId="0" borderId="86" xfId="0" applyNumberFormat="1" applyFont="1" applyFill="1" applyBorder="1" applyAlignment="1">
      <alignment/>
    </xf>
    <xf numFmtId="3" fontId="52" fillId="0" borderId="58" xfId="0" applyNumberFormat="1" applyFont="1" applyFill="1" applyBorder="1" applyAlignment="1">
      <alignment horizontal="center" vertical="center"/>
    </xf>
    <xf numFmtId="3" fontId="52" fillId="0" borderId="57" xfId="0" applyNumberFormat="1" applyFont="1" applyFill="1" applyBorder="1" applyAlignment="1">
      <alignment vertical="center"/>
    </xf>
    <xf numFmtId="3" fontId="52" fillId="0" borderId="87" xfId="0" applyNumberFormat="1" applyFont="1" applyFill="1" applyBorder="1" applyAlignment="1">
      <alignment vertical="center"/>
    </xf>
    <xf numFmtId="3" fontId="52" fillId="0" borderId="88" xfId="0" applyNumberFormat="1" applyFont="1" applyFill="1" applyBorder="1" applyAlignment="1">
      <alignment vertical="center"/>
    </xf>
    <xf numFmtId="3" fontId="52" fillId="0" borderId="86" xfId="0" applyNumberFormat="1" applyFont="1" applyFill="1" applyBorder="1" applyAlignment="1">
      <alignment horizontal="center" vertical="center"/>
    </xf>
    <xf numFmtId="3" fontId="0" fillId="0" borderId="92" xfId="0" applyNumberFormat="1" applyFont="1" applyFill="1" applyBorder="1" applyAlignment="1">
      <alignment/>
    </xf>
    <xf numFmtId="3" fontId="52" fillId="0" borderId="66" xfId="0" applyNumberFormat="1" applyFont="1" applyFill="1" applyBorder="1" applyAlignment="1">
      <alignment vertical="center"/>
    </xf>
    <xf numFmtId="3" fontId="52" fillId="0" borderId="67" xfId="0" applyNumberFormat="1" applyFont="1" applyFill="1" applyBorder="1" applyAlignment="1">
      <alignment vertical="center"/>
    </xf>
    <xf numFmtId="164" fontId="52" fillId="0" borderId="66" xfId="0" applyNumberFormat="1" applyFont="1" applyFill="1" applyBorder="1" applyAlignment="1">
      <alignment vertical="center"/>
    </xf>
    <xf numFmtId="3" fontId="52" fillId="0" borderId="65" xfId="0" applyNumberFormat="1" applyFont="1" applyFill="1" applyBorder="1" applyAlignment="1">
      <alignment vertical="center"/>
    </xf>
    <xf numFmtId="3" fontId="52" fillId="0" borderId="52" xfId="0" applyNumberFormat="1" applyFont="1" applyFill="1" applyBorder="1" applyAlignment="1">
      <alignment vertical="center"/>
    </xf>
    <xf numFmtId="164" fontId="52" fillId="0" borderId="65" xfId="0" applyNumberFormat="1" applyFont="1" applyFill="1" applyBorder="1" applyAlignment="1">
      <alignment vertical="center"/>
    </xf>
    <xf numFmtId="3" fontId="0" fillId="0" borderId="60" xfId="0" applyNumberFormat="1" applyFont="1" applyFill="1" applyBorder="1" applyAlignment="1">
      <alignment/>
    </xf>
    <xf numFmtId="3" fontId="52" fillId="0" borderId="64" xfId="0" applyNumberFormat="1" applyFont="1" applyFill="1" applyBorder="1" applyAlignment="1">
      <alignment vertical="center"/>
    </xf>
    <xf numFmtId="3" fontId="52" fillId="0" borderId="62" xfId="0" applyNumberFormat="1" applyFont="1" applyFill="1" applyBorder="1" applyAlignment="1">
      <alignment vertical="center"/>
    </xf>
    <xf numFmtId="164" fontId="52" fillId="0" borderId="60" xfId="0" applyNumberFormat="1" applyFont="1" applyFill="1" applyBorder="1" applyAlignment="1">
      <alignment vertical="center"/>
    </xf>
    <xf numFmtId="3" fontId="52" fillId="0" borderId="71" xfId="0" applyNumberFormat="1" applyFont="1" applyFill="1" applyBorder="1" applyAlignment="1">
      <alignment vertical="center"/>
    </xf>
    <xf numFmtId="3" fontId="52" fillId="0" borderId="68" xfId="0" applyNumberFormat="1" applyFont="1" applyFill="1" applyBorder="1" applyAlignment="1">
      <alignment vertical="center"/>
    </xf>
    <xf numFmtId="3" fontId="52" fillId="0" borderId="70" xfId="0" applyNumberFormat="1" applyFont="1" applyFill="1" applyBorder="1" applyAlignment="1">
      <alignment vertical="center"/>
    </xf>
    <xf numFmtId="164" fontId="52" fillId="0" borderId="63" xfId="0" applyNumberFormat="1" applyFont="1" applyFill="1" applyBorder="1" applyAlignment="1">
      <alignment vertical="center"/>
    </xf>
    <xf numFmtId="3" fontId="52" fillId="0" borderId="58" xfId="0" applyNumberFormat="1" applyFont="1" applyFill="1" applyBorder="1" applyAlignment="1">
      <alignment vertical="center"/>
    </xf>
    <xf numFmtId="3" fontId="52" fillId="0" borderId="86" xfId="0" applyNumberFormat="1" applyFont="1" applyFill="1" applyBorder="1" applyAlignment="1">
      <alignment vertical="center"/>
    </xf>
    <xf numFmtId="164" fontId="52" fillId="0" borderId="58" xfId="0" applyNumberFormat="1" applyFont="1" applyFill="1" applyBorder="1" applyAlignment="1">
      <alignment vertical="center"/>
    </xf>
    <xf numFmtId="0" fontId="52" fillId="0" borderId="63" xfId="0" applyFont="1" applyFill="1" applyBorder="1" applyAlignment="1">
      <alignment/>
    </xf>
    <xf numFmtId="3" fontId="52" fillId="0" borderId="63" xfId="0" applyNumberFormat="1" applyFont="1" applyFill="1" applyBorder="1" applyAlignment="1">
      <alignment vertical="center"/>
    </xf>
    <xf numFmtId="0" fontId="52" fillId="0" borderId="58" xfId="0" applyFont="1" applyFill="1" applyBorder="1" applyAlignment="1">
      <alignment/>
    </xf>
    <xf numFmtId="0" fontId="53" fillId="0" borderId="58" xfId="0" applyFont="1" applyFill="1" applyBorder="1" applyAlignment="1">
      <alignment horizontal="center"/>
    </xf>
    <xf numFmtId="0" fontId="54" fillId="0" borderId="58" xfId="0" applyFont="1" applyFill="1" applyBorder="1" applyAlignment="1">
      <alignment horizontal="center"/>
    </xf>
    <xf numFmtId="3" fontId="52" fillId="0" borderId="73" xfId="0" applyNumberFormat="1" applyFont="1" applyFill="1" applyBorder="1" applyAlignment="1">
      <alignment vertical="center"/>
    </xf>
    <xf numFmtId="3" fontId="0" fillId="0" borderId="93" xfId="0" applyNumberFormat="1" applyFont="1" applyFill="1" applyBorder="1" applyAlignment="1">
      <alignment horizontal="center"/>
    </xf>
    <xf numFmtId="3" fontId="40" fillId="0" borderId="94" xfId="0" applyNumberFormat="1" applyFont="1" applyFill="1" applyBorder="1" applyAlignment="1">
      <alignment horizontal="center"/>
    </xf>
    <xf numFmtId="3" fontId="40" fillId="0" borderId="95" xfId="0" applyNumberFormat="1" applyFont="1" applyFill="1" applyBorder="1" applyAlignment="1" applyProtection="1">
      <alignment/>
      <protection locked="0"/>
    </xf>
    <xf numFmtId="3" fontId="40" fillId="0" borderId="96" xfId="0" applyNumberFormat="1" applyFont="1" applyFill="1" applyBorder="1" applyAlignment="1">
      <alignment horizontal="center"/>
    </xf>
    <xf numFmtId="3" fontId="40" fillId="0" borderId="96" xfId="0" applyNumberFormat="1" applyFont="1" applyFill="1" applyBorder="1" applyAlignment="1" applyProtection="1">
      <alignment/>
      <protection locked="0"/>
    </xf>
    <xf numFmtId="3" fontId="40" fillId="0" borderId="97" xfId="0" applyNumberFormat="1" applyFont="1" applyFill="1" applyBorder="1" applyAlignment="1">
      <alignment horizontal="center"/>
    </xf>
    <xf numFmtId="3" fontId="40" fillId="0" borderId="97" xfId="0" applyNumberFormat="1" applyFont="1" applyFill="1" applyBorder="1" applyAlignment="1" applyProtection="1">
      <alignment/>
      <protection locked="0"/>
    </xf>
    <xf numFmtId="3" fontId="40" fillId="0" borderId="94" xfId="0" applyNumberFormat="1" applyFont="1" applyFill="1" applyBorder="1" applyAlignment="1" applyProtection="1">
      <alignment/>
      <protection locked="0"/>
    </xf>
    <xf numFmtId="3" fontId="40" fillId="0" borderId="98" xfId="0" applyNumberFormat="1" applyFont="1" applyFill="1" applyBorder="1" applyAlignment="1">
      <alignment horizontal="center"/>
    </xf>
    <xf numFmtId="3" fontId="40" fillId="0" borderId="98" xfId="0" applyNumberFormat="1" applyFont="1" applyFill="1" applyBorder="1" applyAlignment="1" applyProtection="1">
      <alignment/>
      <protection locked="0"/>
    </xf>
    <xf numFmtId="3" fontId="40" fillId="0" borderId="99" xfId="0" applyNumberFormat="1" applyFont="1" applyFill="1" applyBorder="1" applyAlignment="1" applyProtection="1">
      <alignment/>
      <protection locked="0"/>
    </xf>
    <xf numFmtId="3" fontId="40" fillId="0" borderId="100" xfId="0" applyNumberFormat="1" applyFont="1" applyFill="1" applyBorder="1" applyAlignment="1" applyProtection="1">
      <alignment/>
      <protection locked="0"/>
    </xf>
    <xf numFmtId="3" fontId="40" fillId="0" borderId="101" xfId="0" applyNumberFormat="1" applyFont="1" applyFill="1" applyBorder="1" applyAlignment="1" applyProtection="1">
      <alignment/>
      <protection locked="0"/>
    </xf>
    <xf numFmtId="165" fontId="0" fillId="0" borderId="93" xfId="0" applyNumberFormat="1" applyFont="1" applyFill="1" applyBorder="1" applyAlignment="1">
      <alignment horizontal="center"/>
    </xf>
    <xf numFmtId="165" fontId="0" fillId="0" borderId="102" xfId="0" applyNumberFormat="1" applyFont="1" applyFill="1" applyBorder="1" applyAlignment="1">
      <alignment/>
    </xf>
    <xf numFmtId="165" fontId="0" fillId="0" borderId="0" xfId="0" applyNumberFormat="1" applyFont="1" applyFill="1" applyBorder="1" applyAlignment="1" applyProtection="1">
      <alignment/>
      <protection locked="0"/>
    </xf>
    <xf numFmtId="165" fontId="0" fillId="0" borderId="103" xfId="0" applyNumberFormat="1" applyFont="1" applyFill="1" applyBorder="1" applyAlignment="1" applyProtection="1">
      <alignment/>
      <protection locked="0"/>
    </xf>
    <xf numFmtId="0" fontId="0" fillId="0" borderId="104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 locked="0"/>
    </xf>
    <xf numFmtId="0" fontId="0" fillId="0" borderId="103" xfId="0" applyFont="1" applyFill="1" applyBorder="1" applyAlignment="1" applyProtection="1">
      <alignment/>
      <protection locked="0"/>
    </xf>
    <xf numFmtId="0" fontId="0" fillId="0" borderId="105" xfId="0" applyFont="1" applyFill="1" applyBorder="1" applyAlignment="1" applyProtection="1">
      <alignment/>
      <protection locked="0"/>
    </xf>
    <xf numFmtId="1" fontId="0" fillId="0" borderId="106" xfId="0" applyNumberFormat="1" applyFont="1" applyFill="1" applyBorder="1" applyAlignment="1" applyProtection="1">
      <alignment/>
      <protection locked="0"/>
    </xf>
    <xf numFmtId="0" fontId="0" fillId="0" borderId="107" xfId="0" applyFont="1" applyFill="1" applyBorder="1" applyAlignment="1" applyProtection="1">
      <alignment/>
      <protection locked="0"/>
    </xf>
    <xf numFmtId="1" fontId="0" fillId="0" borderId="108" xfId="0" applyNumberFormat="1" applyFont="1" applyFill="1" applyBorder="1" applyAlignment="1" applyProtection="1">
      <alignment/>
      <protection locked="0"/>
    </xf>
    <xf numFmtId="3" fontId="40" fillId="0" borderId="104" xfId="0" applyNumberFormat="1" applyFont="1" applyFill="1" applyBorder="1" applyAlignment="1">
      <alignment horizontal="center"/>
    </xf>
    <xf numFmtId="3" fontId="40" fillId="0" borderId="108" xfId="0" applyNumberFormat="1" applyFont="1" applyFill="1" applyBorder="1" applyAlignment="1" applyProtection="1">
      <alignment/>
      <protection locked="0"/>
    </xf>
    <xf numFmtId="3" fontId="40" fillId="0" borderId="104" xfId="0" applyNumberFormat="1" applyFont="1" applyFill="1" applyBorder="1" applyAlignment="1" applyProtection="1">
      <alignment/>
      <protection locked="0"/>
    </xf>
    <xf numFmtId="3" fontId="40" fillId="0" borderId="109" xfId="0" applyNumberFormat="1" applyFont="1" applyFill="1" applyBorder="1" applyAlignment="1" applyProtection="1">
      <alignment/>
      <protection locked="0"/>
    </xf>
    <xf numFmtId="3" fontId="40" fillId="0" borderId="109" xfId="0" applyNumberFormat="1" applyFont="1" applyFill="1" applyBorder="1" applyAlignment="1">
      <alignment/>
    </xf>
    <xf numFmtId="164" fontId="40" fillId="0" borderId="11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4" fillId="0" borderId="111" xfId="0" applyFont="1" applyFill="1" applyBorder="1" applyAlignment="1">
      <alignment/>
    </xf>
    <xf numFmtId="0" fontId="38" fillId="0" borderId="112" xfId="0" applyFont="1" applyFill="1" applyBorder="1" applyAlignment="1">
      <alignment/>
    </xf>
    <xf numFmtId="0" fontId="38" fillId="0" borderId="112" xfId="0" applyFont="1" applyFill="1" applyBorder="1" applyAlignment="1">
      <alignment horizontal="center"/>
    </xf>
    <xf numFmtId="0" fontId="38" fillId="0" borderId="110" xfId="0" applyFont="1" applyFill="1" applyBorder="1" applyAlignment="1">
      <alignment/>
    </xf>
    <xf numFmtId="0" fontId="0" fillId="0" borderId="113" xfId="0" applyFont="1" applyFill="1" applyBorder="1" applyAlignment="1">
      <alignment/>
    </xf>
    <xf numFmtId="0" fontId="0" fillId="0" borderId="102" xfId="0" applyFont="1" applyFill="1" applyBorder="1" applyAlignment="1">
      <alignment/>
    </xf>
    <xf numFmtId="0" fontId="0" fillId="0" borderId="102" xfId="0" applyFont="1" applyFill="1" applyBorder="1" applyAlignment="1">
      <alignment horizontal="center"/>
    </xf>
    <xf numFmtId="0" fontId="0" fillId="0" borderId="114" xfId="0" applyFont="1" applyFill="1" applyBorder="1" applyAlignment="1">
      <alignment/>
    </xf>
    <xf numFmtId="0" fontId="39" fillId="0" borderId="102" xfId="0" applyFont="1" applyFill="1" applyBorder="1" applyAlignment="1">
      <alignment horizontal="center"/>
    </xf>
    <xf numFmtId="0" fontId="0" fillId="0" borderId="115" xfId="0" applyFont="1" applyFill="1" applyBorder="1" applyAlignment="1">
      <alignment/>
    </xf>
    <xf numFmtId="0" fontId="0" fillId="0" borderId="116" xfId="0" applyFont="1" applyFill="1" applyBorder="1" applyAlignment="1">
      <alignment/>
    </xf>
    <xf numFmtId="0" fontId="9" fillId="0" borderId="116" xfId="0" applyFont="1" applyFill="1" applyBorder="1" applyAlignment="1">
      <alignment horizontal="center"/>
    </xf>
    <xf numFmtId="0" fontId="39" fillId="0" borderId="114" xfId="0" applyFont="1" applyFill="1" applyBorder="1" applyAlignment="1">
      <alignment horizontal="center"/>
    </xf>
    <xf numFmtId="0" fontId="47" fillId="0" borderId="106" xfId="0" applyFont="1" applyFill="1" applyBorder="1" applyAlignment="1">
      <alignment horizontal="center"/>
    </xf>
    <xf numFmtId="0" fontId="0" fillId="0" borderId="117" xfId="0" applyFont="1" applyFill="1" applyBorder="1" applyAlignment="1">
      <alignment horizontal="center"/>
    </xf>
    <xf numFmtId="0" fontId="0" fillId="0" borderId="105" xfId="0" applyFont="1" applyFill="1" applyBorder="1" applyAlignment="1">
      <alignment horizontal="center"/>
    </xf>
    <xf numFmtId="0" fontId="0" fillId="0" borderId="118" xfId="0" applyFont="1" applyFill="1" applyBorder="1" applyAlignment="1">
      <alignment horizontal="center"/>
    </xf>
    <xf numFmtId="0" fontId="39" fillId="0" borderId="117" xfId="0" applyFont="1" applyFill="1" applyBorder="1" applyAlignment="1">
      <alignment horizontal="center"/>
    </xf>
    <xf numFmtId="0" fontId="0" fillId="0" borderId="119" xfId="0" applyFont="1" applyFill="1" applyBorder="1" applyAlignment="1">
      <alignment horizontal="center"/>
    </xf>
    <xf numFmtId="0" fontId="0" fillId="0" borderId="120" xfId="0" applyFont="1" applyFill="1" applyBorder="1" applyAlignment="1">
      <alignment horizontal="center"/>
    </xf>
    <xf numFmtId="0" fontId="39" fillId="0" borderId="105" xfId="0" applyFont="1" applyFill="1" applyBorder="1" applyAlignment="1">
      <alignment horizontal="center"/>
    </xf>
    <xf numFmtId="0" fontId="47" fillId="0" borderId="108" xfId="0" applyFont="1" applyFill="1" applyBorder="1" applyAlignment="1">
      <alignment/>
    </xf>
    <xf numFmtId="0" fontId="0" fillId="0" borderId="94" xfId="0" applyFont="1" applyFill="1" applyBorder="1" applyAlignment="1">
      <alignment/>
    </xf>
    <xf numFmtId="165" fontId="0" fillId="0" borderId="94" xfId="0" applyNumberFormat="1" applyFont="1" applyFill="1" applyBorder="1" applyAlignment="1">
      <alignment/>
    </xf>
    <xf numFmtId="165" fontId="39" fillId="0" borderId="121" xfId="0" applyNumberFormat="1" applyFont="1" applyFill="1" applyBorder="1" applyAlignment="1">
      <alignment horizontal="right"/>
    </xf>
    <xf numFmtId="165" fontId="0" fillId="0" borderId="122" xfId="0" applyNumberFormat="1" applyFont="1" applyFill="1" applyBorder="1" applyAlignment="1" applyProtection="1">
      <alignment/>
      <protection locked="0"/>
    </xf>
    <xf numFmtId="165" fontId="0" fillId="0" borderId="123" xfId="0" applyNumberFormat="1" applyFont="1" applyFill="1" applyBorder="1" applyAlignment="1" applyProtection="1">
      <alignment/>
      <protection locked="0"/>
    </xf>
    <xf numFmtId="165" fontId="39" fillId="0" borderId="104" xfId="0" applyNumberFormat="1" applyFont="1" applyFill="1" applyBorder="1" applyAlignment="1">
      <alignment horizontal="center"/>
    </xf>
    <xf numFmtId="3" fontId="39" fillId="0" borderId="118" xfId="0" applyNumberFormat="1" applyFont="1" applyFill="1" applyBorder="1" applyAlignment="1">
      <alignment horizontal="center"/>
    </xf>
    <xf numFmtId="0" fontId="47" fillId="0" borderId="124" xfId="0" applyFont="1" applyFill="1" applyBorder="1" applyAlignment="1">
      <alignment/>
    </xf>
    <xf numFmtId="0" fontId="0" fillId="0" borderId="97" xfId="0" applyFont="1" applyFill="1" applyBorder="1" applyAlignment="1">
      <alignment/>
    </xf>
    <xf numFmtId="165" fontId="0" fillId="0" borderId="97" xfId="0" applyNumberFormat="1" applyFont="1" applyFill="1" applyBorder="1" applyAlignment="1">
      <alignment/>
    </xf>
    <xf numFmtId="165" fontId="0" fillId="0" borderId="125" xfId="0" applyNumberFormat="1" applyFont="1" applyFill="1" applyBorder="1" applyAlignment="1">
      <alignment horizontal="center"/>
    </xf>
    <xf numFmtId="165" fontId="0" fillId="0" borderId="125" xfId="0" applyNumberFormat="1" applyFont="1" applyFill="1" applyBorder="1" applyAlignment="1" applyProtection="1">
      <alignment/>
      <protection locked="0"/>
    </xf>
    <xf numFmtId="165" fontId="0" fillId="0" borderId="126" xfId="0" applyNumberFormat="1" applyFont="1" applyFill="1" applyBorder="1" applyAlignment="1" applyProtection="1">
      <alignment/>
      <protection locked="0"/>
    </xf>
    <xf numFmtId="165" fontId="39" fillId="0" borderId="127" xfId="0" applyNumberFormat="1" applyFont="1" applyFill="1" applyBorder="1" applyAlignment="1">
      <alignment horizontal="right"/>
    </xf>
    <xf numFmtId="165" fontId="0" fillId="0" borderId="120" xfId="0" applyNumberFormat="1" applyFont="1" applyFill="1" applyBorder="1" applyAlignment="1" applyProtection="1">
      <alignment/>
      <protection locked="0"/>
    </xf>
    <xf numFmtId="165" fontId="0" fillId="0" borderId="128" xfId="0" applyNumberFormat="1" applyFont="1" applyFill="1" applyBorder="1" applyAlignment="1" applyProtection="1">
      <alignment/>
      <protection locked="0"/>
    </xf>
    <xf numFmtId="165" fontId="39" fillId="0" borderId="97" xfId="0" applyNumberFormat="1" applyFont="1" applyFill="1" applyBorder="1" applyAlignment="1">
      <alignment/>
    </xf>
    <xf numFmtId="3" fontId="39" fillId="0" borderId="127" xfId="0" applyNumberFormat="1" applyFont="1" applyFill="1" applyBorder="1" applyAlignment="1">
      <alignment horizontal="center"/>
    </xf>
    <xf numFmtId="0" fontId="47" fillId="0" borderId="99" xfId="0" applyFont="1" applyFill="1" applyBorder="1" applyAlignment="1">
      <alignment/>
    </xf>
    <xf numFmtId="0" fontId="0" fillId="0" borderId="94" xfId="0" applyFont="1" applyFill="1" applyBorder="1" applyAlignment="1">
      <alignment horizontal="center"/>
    </xf>
    <xf numFmtId="3" fontId="0" fillId="0" borderId="94" xfId="0" applyNumberFormat="1" applyFont="1" applyFill="1" applyBorder="1" applyAlignment="1">
      <alignment/>
    </xf>
    <xf numFmtId="3" fontId="0" fillId="0" borderId="129" xfId="0" applyNumberFormat="1" applyFont="1" applyFill="1" applyBorder="1" applyAlignment="1">
      <alignment horizontal="center"/>
    </xf>
    <xf numFmtId="0" fontId="0" fillId="0" borderId="96" xfId="0" applyFont="1" applyFill="1" applyBorder="1" applyAlignment="1">
      <alignment/>
    </xf>
    <xf numFmtId="0" fontId="0" fillId="0" borderId="129" xfId="0" applyFont="1" applyFill="1" applyBorder="1" applyAlignment="1" applyProtection="1">
      <alignment/>
      <protection locked="0"/>
    </xf>
    <xf numFmtId="0" fontId="0" fillId="0" borderId="130" xfId="0" applyFont="1" applyFill="1" applyBorder="1" applyAlignment="1" applyProtection="1">
      <alignment/>
      <protection locked="0"/>
    </xf>
    <xf numFmtId="3" fontId="39" fillId="0" borderId="121" xfId="0" applyNumberFormat="1" applyFont="1" applyFill="1" applyBorder="1" applyAlignment="1">
      <alignment horizontal="center"/>
    </xf>
    <xf numFmtId="3" fontId="0" fillId="0" borderId="129" xfId="0" applyNumberFormat="1" applyFont="1" applyFill="1" applyBorder="1" applyAlignment="1" applyProtection="1">
      <alignment/>
      <protection locked="0"/>
    </xf>
    <xf numFmtId="3" fontId="0" fillId="0" borderId="131" xfId="0" applyNumberFormat="1" applyFont="1" applyFill="1" applyBorder="1" applyAlignment="1" applyProtection="1">
      <alignment/>
      <protection locked="0"/>
    </xf>
    <xf numFmtId="3" fontId="0" fillId="0" borderId="132" xfId="0" applyNumberFormat="1" applyFont="1" applyFill="1" applyBorder="1" applyAlignment="1" applyProtection="1">
      <alignment/>
      <protection locked="0"/>
    </xf>
    <xf numFmtId="0" fontId="0" fillId="0" borderId="131" xfId="0" applyFont="1" applyFill="1" applyBorder="1" applyAlignment="1" applyProtection="1">
      <alignment/>
      <protection locked="0"/>
    </xf>
    <xf numFmtId="3" fontId="39" fillId="0" borderId="96" xfId="0" applyNumberFormat="1" applyFont="1" applyFill="1" applyBorder="1" applyAlignment="1">
      <alignment horizontal="center"/>
    </xf>
    <xf numFmtId="3" fontId="39" fillId="0" borderId="133" xfId="0" applyNumberFormat="1" applyFont="1" applyFill="1" applyBorder="1" applyAlignment="1">
      <alignment horizontal="center"/>
    </xf>
    <xf numFmtId="0" fontId="47" fillId="0" borderId="100" xfId="0" applyFont="1" applyFill="1" applyBorder="1" applyAlignment="1">
      <alignment/>
    </xf>
    <xf numFmtId="0" fontId="0" fillId="0" borderId="96" xfId="0" applyFont="1" applyFill="1" applyBorder="1" applyAlignment="1">
      <alignment horizontal="center"/>
    </xf>
    <xf numFmtId="3" fontId="0" fillId="0" borderId="96" xfId="0" applyNumberFormat="1" applyFont="1" applyFill="1" applyBorder="1" applyAlignment="1">
      <alignment/>
    </xf>
    <xf numFmtId="3" fontId="0" fillId="0" borderId="134" xfId="0" applyNumberFormat="1" applyFont="1" applyFill="1" applyBorder="1" applyAlignment="1" applyProtection="1">
      <alignment/>
      <protection locked="0"/>
    </xf>
    <xf numFmtId="3" fontId="0" fillId="0" borderId="135" xfId="0" applyNumberFormat="1" applyFont="1" applyFill="1" applyBorder="1" applyAlignment="1" applyProtection="1">
      <alignment/>
      <protection locked="0"/>
    </xf>
    <xf numFmtId="3" fontId="0" fillId="0" borderId="136" xfId="0" applyNumberFormat="1" applyFont="1" applyFill="1" applyBorder="1" applyAlignment="1" applyProtection="1">
      <alignment/>
      <protection locked="0"/>
    </xf>
    <xf numFmtId="0" fontId="0" fillId="0" borderId="98" xfId="0" applyFont="1" applyFill="1" applyBorder="1" applyAlignment="1">
      <alignment horizontal="center"/>
    </xf>
    <xf numFmtId="3" fontId="0" fillId="0" borderId="98" xfId="0" applyNumberFormat="1" applyFont="1" applyFill="1" applyBorder="1" applyAlignment="1">
      <alignment/>
    </xf>
    <xf numFmtId="3" fontId="39" fillId="0" borderId="137" xfId="0" applyNumberFormat="1" applyFont="1" applyFill="1" applyBorder="1" applyAlignment="1">
      <alignment horizontal="center"/>
    </xf>
    <xf numFmtId="3" fontId="0" fillId="0" borderId="103" xfId="0" applyNumberFormat="1" applyFont="1" applyFill="1" applyBorder="1" applyAlignment="1" applyProtection="1">
      <alignment/>
      <protection locked="0"/>
    </xf>
    <xf numFmtId="3" fontId="0" fillId="0" borderId="123" xfId="0" applyNumberFormat="1" applyFont="1" applyFill="1" applyBorder="1" applyAlignment="1" applyProtection="1">
      <alignment/>
      <protection locked="0"/>
    </xf>
    <xf numFmtId="3" fontId="39" fillId="0" borderId="104" xfId="0" applyNumberFormat="1" applyFont="1" applyFill="1" applyBorder="1" applyAlignment="1">
      <alignment horizontal="center"/>
    </xf>
    <xf numFmtId="0" fontId="47" fillId="0" borderId="111" xfId="0" applyFont="1" applyFill="1" applyBorder="1" applyAlignment="1">
      <alignment/>
    </xf>
    <xf numFmtId="0" fontId="39" fillId="0" borderId="109" xfId="0" applyFont="1" applyFill="1" applyBorder="1" applyAlignment="1">
      <alignment horizontal="center"/>
    </xf>
    <xf numFmtId="3" fontId="39" fillId="0" borderId="109" xfId="0" applyNumberFormat="1" applyFont="1" applyFill="1" applyBorder="1" applyAlignment="1">
      <alignment/>
    </xf>
    <xf numFmtId="3" fontId="39" fillId="0" borderId="112" xfId="0" applyNumberFormat="1" applyFont="1" applyFill="1" applyBorder="1" applyAlignment="1">
      <alignment horizontal="center"/>
    </xf>
    <xf numFmtId="0" fontId="39" fillId="0" borderId="109" xfId="0" applyFont="1" applyFill="1" applyBorder="1" applyAlignment="1">
      <alignment/>
    </xf>
    <xf numFmtId="0" fontId="39" fillId="0" borderId="112" xfId="0" applyFont="1" applyFill="1" applyBorder="1" applyAlignment="1" applyProtection="1">
      <alignment/>
      <protection locked="0"/>
    </xf>
    <xf numFmtId="0" fontId="39" fillId="0" borderId="138" xfId="0" applyFont="1" applyFill="1" applyBorder="1" applyAlignment="1" applyProtection="1">
      <alignment/>
      <protection locked="0"/>
    </xf>
    <xf numFmtId="3" fontId="39" fillId="0" borderId="110" xfId="0" applyNumberFormat="1" applyFont="1" applyFill="1" applyBorder="1" applyAlignment="1">
      <alignment horizontal="center"/>
    </xf>
    <xf numFmtId="3" fontId="39" fillId="0" borderId="112" xfId="0" applyNumberFormat="1" applyFont="1" applyFill="1" applyBorder="1" applyAlignment="1" applyProtection="1">
      <alignment/>
      <protection locked="0"/>
    </xf>
    <xf numFmtId="3" fontId="39" fillId="0" borderId="139" xfId="0" applyNumberFormat="1" applyFont="1" applyFill="1" applyBorder="1" applyAlignment="1" applyProtection="1">
      <alignment/>
      <protection locked="0"/>
    </xf>
    <xf numFmtId="3" fontId="39" fillId="0" borderId="140" xfId="0" applyNumberFormat="1" applyFont="1" applyFill="1" applyBorder="1" applyAlignment="1" applyProtection="1">
      <alignment/>
      <protection locked="0"/>
    </xf>
    <xf numFmtId="3" fontId="39" fillId="0" borderId="139" xfId="0" applyNumberFormat="1" applyFont="1" applyFill="1" applyBorder="1" applyAlignment="1" applyProtection="1">
      <alignment/>
      <protection locked="0"/>
    </xf>
    <xf numFmtId="0" fontId="39" fillId="0" borderId="139" xfId="0" applyFont="1" applyFill="1" applyBorder="1" applyAlignment="1" applyProtection="1">
      <alignment/>
      <protection locked="0"/>
    </xf>
    <xf numFmtId="3" fontId="39" fillId="0" borderId="109" xfId="0" applyNumberFormat="1" applyFont="1" applyFill="1" applyBorder="1" applyAlignment="1">
      <alignment horizontal="center"/>
    </xf>
    <xf numFmtId="0" fontId="0" fillId="0" borderId="97" xfId="0" applyFont="1" applyFill="1" applyBorder="1" applyAlignment="1">
      <alignment horizontal="center"/>
    </xf>
    <xf numFmtId="3" fontId="0" fillId="0" borderId="97" xfId="0" applyNumberFormat="1" applyFont="1" applyFill="1" applyBorder="1" applyAlignment="1">
      <alignment/>
    </xf>
    <xf numFmtId="3" fontId="0" fillId="0" borderId="124" xfId="0" applyNumberFormat="1" applyFont="1" applyFill="1" applyBorder="1" applyAlignment="1">
      <alignment horizontal="center"/>
    </xf>
    <xf numFmtId="3" fontId="39" fillId="0" borderId="98" xfId="0" applyNumberFormat="1" applyFont="1" applyFill="1" applyBorder="1" applyAlignment="1">
      <alignment horizontal="center"/>
    </xf>
    <xf numFmtId="0" fontId="47" fillId="0" borderId="94" xfId="0" applyFont="1" applyFill="1" applyBorder="1" applyAlignment="1">
      <alignment/>
    </xf>
    <xf numFmtId="0" fontId="0" fillId="0" borderId="116" xfId="0" applyFont="1" applyFill="1" applyBorder="1" applyAlignment="1" applyProtection="1">
      <alignment/>
      <protection locked="0"/>
    </xf>
    <xf numFmtId="0" fontId="0" fillId="0" borderId="141" xfId="0" applyFont="1" applyFill="1" applyBorder="1" applyAlignment="1" applyProtection="1">
      <alignment/>
      <protection locked="0"/>
    </xf>
    <xf numFmtId="3" fontId="40" fillId="0" borderId="121" xfId="0" applyNumberFormat="1" applyFont="1" applyFill="1" applyBorder="1" applyAlignment="1" applyProtection="1">
      <alignment/>
      <protection locked="0"/>
    </xf>
    <xf numFmtId="1" fontId="0" fillId="0" borderId="116" xfId="0" applyNumberFormat="1" applyFont="1" applyFill="1" applyBorder="1" applyAlignment="1" applyProtection="1">
      <alignment/>
      <protection locked="0"/>
    </xf>
    <xf numFmtId="1" fontId="0" fillId="0" borderId="142" xfId="0" applyNumberFormat="1" applyFont="1" applyFill="1" applyBorder="1" applyAlignment="1" applyProtection="1">
      <alignment/>
      <protection locked="0"/>
    </xf>
    <xf numFmtId="0" fontId="0" fillId="0" borderId="142" xfId="0" applyFont="1" applyFill="1" applyBorder="1" applyAlignment="1" applyProtection="1">
      <alignment/>
      <protection locked="0"/>
    </xf>
    <xf numFmtId="3" fontId="40" fillId="0" borderId="115" xfId="0" applyNumberFormat="1" applyFont="1" applyFill="1" applyBorder="1" applyAlignment="1">
      <alignment/>
    </xf>
    <xf numFmtId="164" fontId="40" fillId="0" borderId="95" xfId="0" applyNumberFormat="1" applyFont="1" applyFill="1" applyBorder="1" applyAlignment="1">
      <alignment horizontal="center"/>
    </xf>
    <xf numFmtId="3" fontId="40" fillId="0" borderId="133" xfId="0" applyNumberFormat="1" applyFont="1" applyFill="1" applyBorder="1" applyAlignment="1" applyProtection="1">
      <alignment/>
      <protection locked="0"/>
    </xf>
    <xf numFmtId="1" fontId="0" fillId="0" borderId="129" xfId="0" applyNumberFormat="1" applyFont="1" applyFill="1" applyBorder="1" applyAlignment="1" applyProtection="1">
      <alignment/>
      <protection locked="0"/>
    </xf>
    <xf numFmtId="1" fontId="0" fillId="0" borderId="131" xfId="0" applyNumberFormat="1" applyFont="1" applyFill="1" applyBorder="1" applyAlignment="1" applyProtection="1">
      <alignment/>
      <protection locked="0"/>
    </xf>
    <xf numFmtId="3" fontId="40" fillId="0" borderId="100" xfId="0" applyNumberFormat="1" applyFont="1" applyFill="1" applyBorder="1" applyAlignment="1">
      <alignment/>
    </xf>
    <xf numFmtId="164" fontId="40" fillId="0" borderId="96" xfId="0" applyNumberFormat="1" applyFont="1" applyFill="1" applyBorder="1" applyAlignment="1">
      <alignment horizontal="center"/>
    </xf>
    <xf numFmtId="3" fontId="40" fillId="0" borderId="127" xfId="0" applyNumberFormat="1" applyFont="1" applyFill="1" applyBorder="1" applyAlignment="1" applyProtection="1">
      <alignment/>
      <protection locked="0"/>
    </xf>
    <xf numFmtId="1" fontId="0" fillId="0" borderId="103" xfId="0" applyNumberFormat="1" applyFont="1" applyFill="1" applyBorder="1" applyAlignment="1" applyProtection="1">
      <alignment/>
      <protection locked="0"/>
    </xf>
    <xf numFmtId="3" fontId="40" fillId="0" borderId="106" xfId="0" applyNumberFormat="1" applyFont="1" applyFill="1" applyBorder="1" applyAlignment="1">
      <alignment/>
    </xf>
    <xf numFmtId="164" fontId="40" fillId="0" borderId="97" xfId="0" applyNumberFormat="1" applyFont="1" applyFill="1" applyBorder="1" applyAlignment="1">
      <alignment horizontal="center"/>
    </xf>
    <xf numFmtId="0" fontId="0" fillId="0" borderId="143" xfId="0" applyFont="1" applyFill="1" applyBorder="1" applyAlignment="1" applyProtection="1">
      <alignment/>
      <protection locked="0"/>
    </xf>
    <xf numFmtId="0" fontId="0" fillId="0" borderId="121" xfId="0" applyFont="1" applyFill="1" applyBorder="1" applyAlignment="1" applyProtection="1">
      <alignment/>
      <protection locked="0"/>
    </xf>
    <xf numFmtId="1" fontId="0" fillId="0" borderId="122" xfId="0" applyNumberFormat="1" applyFont="1" applyFill="1" applyBorder="1" applyAlignment="1" applyProtection="1">
      <alignment/>
      <protection locked="0"/>
    </xf>
    <xf numFmtId="0" fontId="0" fillId="0" borderId="144" xfId="0" applyFont="1" applyFill="1" applyBorder="1" applyAlignment="1" applyProtection="1">
      <alignment/>
      <protection locked="0"/>
    </xf>
    <xf numFmtId="3" fontId="40" fillId="0" borderId="129" xfId="0" applyNumberFormat="1" applyFont="1" applyFill="1" applyBorder="1" applyAlignment="1">
      <alignment/>
    </xf>
    <xf numFmtId="164" fontId="40" fillId="0" borderId="94" xfId="0" applyNumberFormat="1" applyFont="1" applyFill="1" applyBorder="1" applyAlignment="1">
      <alignment horizontal="center"/>
    </xf>
    <xf numFmtId="0" fontId="0" fillId="0" borderId="133" xfId="0" applyFont="1" applyFill="1" applyBorder="1" applyAlignment="1" applyProtection="1">
      <alignment/>
      <protection locked="0"/>
    </xf>
    <xf numFmtId="1" fontId="0" fillId="0" borderId="100" xfId="0" applyNumberFormat="1" applyFont="1" applyFill="1" applyBorder="1" applyAlignment="1" applyProtection="1">
      <alignment/>
      <protection locked="0"/>
    </xf>
    <xf numFmtId="0" fontId="39" fillId="0" borderId="96" xfId="0" applyFont="1" applyFill="1" applyBorder="1" applyAlignment="1">
      <alignment horizontal="center"/>
    </xf>
    <xf numFmtId="0" fontId="0" fillId="0" borderId="100" xfId="0" applyFont="1" applyFill="1" applyBorder="1" applyAlignment="1" applyProtection="1">
      <alignment/>
      <protection locked="0"/>
    </xf>
    <xf numFmtId="0" fontId="0" fillId="0" borderId="145" xfId="0" applyFont="1" applyFill="1" applyBorder="1" applyAlignment="1" applyProtection="1">
      <alignment/>
      <protection locked="0"/>
    </xf>
    <xf numFmtId="3" fontId="40" fillId="0" borderId="146" xfId="0" applyNumberFormat="1" applyFont="1" applyFill="1" applyBorder="1" applyAlignment="1">
      <alignment/>
    </xf>
    <xf numFmtId="164" fontId="40" fillId="0" borderId="98" xfId="0" applyNumberFormat="1" applyFont="1" applyFill="1" applyBorder="1" applyAlignment="1">
      <alignment horizontal="center"/>
    </xf>
    <xf numFmtId="0" fontId="48" fillId="0" borderId="111" xfId="0" applyFont="1" applyFill="1" applyBorder="1" applyAlignment="1">
      <alignment/>
    </xf>
    <xf numFmtId="0" fontId="40" fillId="0" borderId="109" xfId="0" applyFont="1" applyFill="1" applyBorder="1" applyAlignment="1">
      <alignment horizontal="center"/>
    </xf>
    <xf numFmtId="3" fontId="40" fillId="0" borderId="109" xfId="0" applyNumberFormat="1" applyFont="1" applyFill="1" applyBorder="1" applyAlignment="1">
      <alignment horizontal="center"/>
    </xf>
    <xf numFmtId="3" fontId="40" fillId="0" borderId="110" xfId="0" applyNumberFormat="1" applyFont="1" applyFill="1" applyBorder="1" applyAlignment="1" applyProtection="1">
      <alignment/>
      <protection locked="0"/>
    </xf>
    <xf numFmtId="3" fontId="40" fillId="0" borderId="109" xfId="0" applyNumberFormat="1" applyFont="1" applyFill="1" applyBorder="1" applyAlignment="1" applyProtection="1">
      <alignment/>
      <protection/>
    </xf>
    <xf numFmtId="3" fontId="40" fillId="0" borderId="112" xfId="0" applyNumberFormat="1" applyFont="1" applyFill="1" applyBorder="1" applyAlignment="1">
      <alignment/>
    </xf>
    <xf numFmtId="3" fontId="40" fillId="0" borderId="139" xfId="0" applyNumberFormat="1" applyFont="1" applyFill="1" applyBorder="1" applyAlignment="1">
      <alignment/>
    </xf>
    <xf numFmtId="3" fontId="40" fillId="0" borderId="140" xfId="0" applyNumberFormat="1" applyFont="1" applyFill="1" applyBorder="1" applyAlignment="1">
      <alignment/>
    </xf>
    <xf numFmtId="3" fontId="40" fillId="0" borderId="111" xfId="0" applyNumberFormat="1" applyFont="1" applyFill="1" applyBorder="1" applyAlignment="1">
      <alignment/>
    </xf>
    <xf numFmtId="164" fontId="40" fillId="0" borderId="109" xfId="0" applyNumberFormat="1" applyFont="1" applyFill="1" applyBorder="1" applyAlignment="1">
      <alignment horizontal="center"/>
    </xf>
    <xf numFmtId="3" fontId="40" fillId="0" borderId="99" xfId="0" applyNumberFormat="1" applyFont="1" applyFill="1" applyBorder="1" applyAlignment="1">
      <alignment/>
    </xf>
    <xf numFmtId="1" fontId="0" fillId="0" borderId="129" xfId="0" applyNumberFormat="1" applyFont="1" applyFill="1" applyBorder="1" applyAlignment="1" applyProtection="1">
      <alignment horizontal="right"/>
      <protection locked="0"/>
    </xf>
    <xf numFmtId="3" fontId="40" fillId="0" borderId="111" xfId="0" applyNumberFormat="1" applyFont="1" applyFill="1" applyBorder="1" applyAlignment="1" applyProtection="1">
      <alignment/>
      <protection locked="0"/>
    </xf>
    <xf numFmtId="3" fontId="40" fillId="0" borderId="139" xfId="0" applyNumberFormat="1" applyFont="1" applyFill="1" applyBorder="1" applyAlignment="1" applyProtection="1">
      <alignment/>
      <protection/>
    </xf>
    <xf numFmtId="3" fontId="0" fillId="0" borderId="104" xfId="0" applyNumberFormat="1" applyFont="1" applyFill="1" applyBorder="1" applyAlignment="1">
      <alignment/>
    </xf>
    <xf numFmtId="3" fontId="0" fillId="0" borderId="103" xfId="0" applyNumberFormat="1" applyFont="1" applyFill="1" applyBorder="1" applyAlignment="1">
      <alignment/>
    </xf>
    <xf numFmtId="3" fontId="0" fillId="0" borderId="123" xfId="0" applyNumberFormat="1" applyFont="1" applyFill="1" applyBorder="1" applyAlignment="1">
      <alignment/>
    </xf>
    <xf numFmtId="0" fontId="48" fillId="0" borderId="113" xfId="0" applyFont="1" applyFill="1" applyBorder="1" applyAlignment="1">
      <alignment/>
    </xf>
    <xf numFmtId="3" fontId="40" fillId="0" borderId="147" xfId="0" applyNumberFormat="1" applyFont="1" applyFill="1" applyBorder="1" applyAlignment="1">
      <alignment/>
    </xf>
    <xf numFmtId="0" fontId="48" fillId="0" borderId="106" xfId="0" applyFont="1" applyFill="1" applyBorder="1" applyAlignment="1">
      <alignment/>
    </xf>
    <xf numFmtId="0" fontId="40" fillId="0" borderId="117" xfId="0" applyFont="1" applyFill="1" applyBorder="1" applyAlignment="1">
      <alignment horizontal="center"/>
    </xf>
    <xf numFmtId="3" fontId="40" fillId="0" borderId="117" xfId="0" applyNumberFormat="1" applyFont="1" applyFill="1" applyBorder="1" applyAlignment="1">
      <alignment/>
    </xf>
    <xf numFmtId="3" fontId="40" fillId="0" borderId="117" xfId="0" applyNumberFormat="1" applyFont="1" applyFill="1" applyBorder="1" applyAlignment="1">
      <alignment horizontal="center"/>
    </xf>
    <xf numFmtId="3" fontId="40" fillId="0" borderId="106" xfId="0" applyNumberFormat="1" applyFont="1" applyFill="1" applyBorder="1" applyAlignment="1" applyProtection="1">
      <alignment/>
      <protection locked="0"/>
    </xf>
    <xf numFmtId="3" fontId="40" fillId="0" borderId="117" xfId="0" applyNumberFormat="1" applyFont="1" applyFill="1" applyBorder="1" applyAlignment="1" applyProtection="1">
      <alignment/>
      <protection locked="0"/>
    </xf>
    <xf numFmtId="0" fontId="41" fillId="0" borderId="0" xfId="0" applyFont="1" applyFill="1" applyAlignment="1">
      <alignment horizontal="center"/>
    </xf>
    <xf numFmtId="3" fontId="38" fillId="0" borderId="0" xfId="0" applyNumberFormat="1" applyFont="1" applyFill="1" applyBorder="1" applyAlignment="1">
      <alignment/>
    </xf>
    <xf numFmtId="3" fontId="0" fillId="0" borderId="113" xfId="0" applyNumberFormat="1" applyFont="1" applyFill="1" applyBorder="1" applyAlignment="1">
      <alignment horizontal="right"/>
    </xf>
    <xf numFmtId="3" fontId="39" fillId="0" borderId="102" xfId="0" applyNumberFormat="1" applyFont="1" applyFill="1" applyBorder="1" applyAlignment="1">
      <alignment horizontal="right"/>
    </xf>
    <xf numFmtId="3" fontId="39" fillId="0" borderId="108" xfId="0" applyNumberFormat="1" applyFont="1" applyFill="1" applyBorder="1" applyAlignment="1">
      <alignment horizontal="right"/>
    </xf>
    <xf numFmtId="3" fontId="0" fillId="0" borderId="124" xfId="0" applyNumberFormat="1" applyFont="1" applyFill="1" applyBorder="1" applyAlignment="1">
      <alignment horizontal="right"/>
    </xf>
    <xf numFmtId="3" fontId="39" fillId="0" borderId="97" xfId="0" applyNumberFormat="1" applyFont="1" applyFill="1" applyBorder="1" applyAlignment="1">
      <alignment horizontal="right"/>
    </xf>
    <xf numFmtId="3" fontId="39" fillId="0" borderId="124" xfId="0" applyNumberFormat="1" applyFont="1" applyFill="1" applyBorder="1" applyAlignment="1">
      <alignment horizontal="right"/>
    </xf>
    <xf numFmtId="0" fontId="58" fillId="0" borderId="94" xfId="0" applyFont="1" applyFill="1" applyBorder="1" applyAlignment="1">
      <alignment horizontal="center"/>
    </xf>
    <xf numFmtId="3" fontId="0" fillId="0" borderId="100" xfId="0" applyNumberFormat="1" applyFont="1" applyFill="1" applyBorder="1" applyAlignment="1">
      <alignment horizontal="right"/>
    </xf>
    <xf numFmtId="3" fontId="39" fillId="0" borderId="96" xfId="0" applyNumberFormat="1" applyFont="1" applyFill="1" applyBorder="1" applyAlignment="1">
      <alignment horizontal="right"/>
    </xf>
    <xf numFmtId="3" fontId="39" fillId="0" borderId="99" xfId="0" applyNumberFormat="1" applyFont="1" applyFill="1" applyBorder="1" applyAlignment="1">
      <alignment horizontal="right"/>
    </xf>
    <xf numFmtId="0" fontId="58" fillId="0" borderId="96" xfId="0" applyFont="1" applyFill="1" applyBorder="1" applyAlignment="1">
      <alignment horizontal="center"/>
    </xf>
    <xf numFmtId="3" fontId="39" fillId="0" borderId="100" xfId="0" applyNumberFormat="1" applyFont="1" applyFill="1" applyBorder="1" applyAlignment="1">
      <alignment horizontal="right"/>
    </xf>
    <xf numFmtId="0" fontId="58" fillId="0" borderId="98" xfId="0" applyFont="1" applyFill="1" applyBorder="1" applyAlignment="1">
      <alignment horizontal="center"/>
    </xf>
    <xf numFmtId="3" fontId="0" fillId="0" borderId="108" xfId="0" applyNumberFormat="1" applyFont="1" applyFill="1" applyBorder="1" applyAlignment="1">
      <alignment horizontal="right"/>
    </xf>
    <xf numFmtId="3" fontId="39" fillId="0" borderId="104" xfId="0" applyNumberFormat="1" applyFont="1" applyFill="1" applyBorder="1" applyAlignment="1">
      <alignment horizontal="right"/>
    </xf>
    <xf numFmtId="0" fontId="58" fillId="0" borderId="97" xfId="0" applyFont="1" applyFill="1" applyBorder="1" applyAlignment="1">
      <alignment horizontal="center"/>
    </xf>
    <xf numFmtId="3" fontId="39" fillId="0" borderId="101" xfId="0" applyNumberFormat="1" applyFont="1" applyFill="1" applyBorder="1" applyAlignment="1">
      <alignment horizontal="right"/>
    </xf>
    <xf numFmtId="3" fontId="0" fillId="0" borderId="115" xfId="0" applyNumberFormat="1" applyFont="1" applyFill="1" applyBorder="1" applyAlignment="1">
      <alignment horizontal="right"/>
    </xf>
    <xf numFmtId="3" fontId="40" fillId="0" borderId="95" xfId="0" applyNumberFormat="1" applyFont="1" applyFill="1" applyBorder="1" applyAlignment="1">
      <alignment horizontal="right"/>
    </xf>
    <xf numFmtId="3" fontId="40" fillId="0" borderId="115" xfId="0" applyNumberFormat="1" applyFont="1" applyFill="1" applyBorder="1" applyAlignment="1">
      <alignment horizontal="right"/>
    </xf>
    <xf numFmtId="3" fontId="40" fillId="0" borderId="96" xfId="0" applyNumberFormat="1" applyFont="1" applyFill="1" applyBorder="1" applyAlignment="1">
      <alignment horizontal="right"/>
    </xf>
    <xf numFmtId="3" fontId="40" fillId="0" borderId="100" xfId="0" applyNumberFormat="1" applyFont="1" applyFill="1" applyBorder="1" applyAlignment="1">
      <alignment horizontal="right"/>
    </xf>
    <xf numFmtId="3" fontId="0" fillId="0" borderId="106" xfId="0" applyNumberFormat="1" applyFont="1" applyFill="1" applyBorder="1" applyAlignment="1">
      <alignment horizontal="right"/>
    </xf>
    <xf numFmtId="3" fontId="40" fillId="0" borderId="97" xfId="0" applyNumberFormat="1" applyFont="1" applyFill="1" applyBorder="1" applyAlignment="1">
      <alignment horizontal="right"/>
    </xf>
    <xf numFmtId="3" fontId="40" fillId="0" borderId="124" xfId="0" applyNumberFormat="1" applyFont="1" applyFill="1" applyBorder="1" applyAlignment="1">
      <alignment horizontal="right"/>
    </xf>
    <xf numFmtId="3" fontId="40" fillId="0" borderId="94" xfId="0" applyNumberFormat="1" applyFont="1" applyFill="1" applyBorder="1" applyAlignment="1">
      <alignment horizontal="right"/>
    </xf>
    <xf numFmtId="3" fontId="40" fillId="0" borderId="99" xfId="0" applyNumberFormat="1" applyFont="1" applyFill="1" applyBorder="1" applyAlignment="1">
      <alignment horizontal="right"/>
    </xf>
    <xf numFmtId="0" fontId="59" fillId="0" borderId="96" xfId="0" applyFont="1" applyFill="1" applyBorder="1" applyAlignment="1">
      <alignment horizontal="center"/>
    </xf>
    <xf numFmtId="3" fontId="40" fillId="0" borderId="98" xfId="0" applyNumberFormat="1" applyFont="1" applyFill="1" applyBorder="1" applyAlignment="1">
      <alignment horizontal="right"/>
    </xf>
    <xf numFmtId="3" fontId="40" fillId="0" borderId="101" xfId="0" applyNumberFormat="1" applyFont="1" applyFill="1" applyBorder="1" applyAlignment="1">
      <alignment horizontal="right"/>
    </xf>
    <xf numFmtId="3" fontId="0" fillId="0" borderId="99" xfId="0" applyNumberFormat="1" applyFont="1" applyFill="1" applyBorder="1" applyAlignment="1">
      <alignment horizontal="right"/>
    </xf>
    <xf numFmtId="0" fontId="58" fillId="0" borderId="104" xfId="0" applyFont="1" applyFill="1" applyBorder="1" applyAlignment="1">
      <alignment/>
    </xf>
    <xf numFmtId="0" fontId="59" fillId="0" borderId="109" xfId="0" applyFont="1" applyFill="1" applyBorder="1" applyAlignment="1">
      <alignment horizontal="center"/>
    </xf>
    <xf numFmtId="3" fontId="40" fillId="0" borderId="110" xfId="0" applyNumberFormat="1" applyFont="1" applyFill="1" applyBorder="1" applyAlignment="1">
      <alignment horizontal="right"/>
    </xf>
    <xf numFmtId="3" fontId="40" fillId="0" borderId="119" xfId="0" applyNumberFormat="1" applyFont="1" applyFill="1" applyBorder="1" applyAlignment="1">
      <alignment horizontal="right"/>
    </xf>
    <xf numFmtId="0" fontId="59" fillId="0" borderId="117" xfId="0" applyFont="1" applyFill="1" applyBorder="1" applyAlignment="1">
      <alignment horizontal="center"/>
    </xf>
    <xf numFmtId="0" fontId="48" fillId="0" borderId="0" xfId="0" applyFont="1" applyFill="1" applyBorder="1" applyAlignment="1">
      <alignment horizontal="left" indent="1"/>
    </xf>
    <xf numFmtId="0" fontId="60" fillId="0" borderId="0" xfId="0" applyFont="1" applyFill="1" applyBorder="1" applyAlignment="1">
      <alignment horizontal="left" indent="1"/>
    </xf>
    <xf numFmtId="0" fontId="45" fillId="0" borderId="0" xfId="0" applyFont="1" applyFill="1" applyAlignment="1">
      <alignment horizontal="left" indent="1"/>
    </xf>
    <xf numFmtId="0" fontId="0" fillId="0" borderId="0" xfId="0" applyFont="1" applyFill="1" applyAlignment="1">
      <alignment horizontal="right"/>
    </xf>
    <xf numFmtId="3" fontId="39" fillId="0" borderId="0" xfId="0" applyNumberFormat="1" applyFont="1" applyFill="1" applyAlignment="1">
      <alignment/>
    </xf>
    <xf numFmtId="0" fontId="14" fillId="0" borderId="0" xfId="0" applyFont="1" applyFill="1" applyAlignment="1">
      <alignment horizontal="left" indent="1"/>
    </xf>
    <xf numFmtId="0" fontId="14" fillId="0" borderId="111" xfId="0" applyFont="1" applyFill="1" applyBorder="1" applyAlignment="1">
      <alignment horizontal="left" indent="1"/>
    </xf>
    <xf numFmtId="3" fontId="38" fillId="0" borderId="110" xfId="0" applyNumberFormat="1" applyFont="1" applyFill="1" applyBorder="1" applyAlignment="1">
      <alignment/>
    </xf>
    <xf numFmtId="3" fontId="14" fillId="0" borderId="0" xfId="0" applyNumberFormat="1" applyFont="1" applyFill="1" applyAlignment="1">
      <alignment/>
    </xf>
    <xf numFmtId="0" fontId="39" fillId="0" borderId="0" xfId="0" applyFont="1" applyFill="1" applyAlignment="1">
      <alignment horizontal="left" indent="1"/>
    </xf>
    <xf numFmtId="0" fontId="47" fillId="0" borderId="109" xfId="0" applyFont="1" applyFill="1" applyBorder="1" applyAlignment="1">
      <alignment horizontal="center" vertical="center"/>
    </xf>
    <xf numFmtId="0" fontId="0" fillId="0" borderId="109" xfId="0" applyFont="1" applyFill="1" applyBorder="1" applyAlignment="1">
      <alignment horizontal="center" vertical="center"/>
    </xf>
    <xf numFmtId="3" fontId="0" fillId="0" borderId="109" xfId="0" applyNumberFormat="1" applyFont="1" applyFill="1" applyBorder="1" applyAlignment="1">
      <alignment horizontal="center" vertical="center"/>
    </xf>
    <xf numFmtId="3" fontId="0" fillId="0" borderId="111" xfId="0" applyNumberFormat="1" applyFont="1" applyFill="1" applyBorder="1" applyAlignment="1">
      <alignment horizontal="center" vertical="center"/>
    </xf>
    <xf numFmtId="0" fontId="39" fillId="0" borderId="109" xfId="0" applyFont="1" applyFill="1" applyBorder="1" applyAlignment="1">
      <alignment horizontal="center" vertical="center"/>
    </xf>
    <xf numFmtId="3" fontId="0" fillId="0" borderId="109" xfId="0" applyNumberFormat="1" applyFont="1" applyFill="1" applyBorder="1" applyAlignment="1">
      <alignment horizontal="center"/>
    </xf>
    <xf numFmtId="3" fontId="39" fillId="0" borderId="112" xfId="0" applyNumberFormat="1" applyFont="1" applyFill="1" applyBorder="1" applyAlignment="1">
      <alignment horizontal="center"/>
    </xf>
    <xf numFmtId="0" fontId="0" fillId="0" borderId="109" xfId="0" applyFont="1" applyFill="1" applyBorder="1" applyAlignment="1">
      <alignment horizontal="center"/>
    </xf>
    <xf numFmtId="3" fontId="0" fillId="0" borderId="117" xfId="0" applyNumberFormat="1" applyFont="1" applyFill="1" applyBorder="1" applyAlignment="1">
      <alignment horizontal="center" shrinkToFit="1"/>
    </xf>
    <xf numFmtId="3" fontId="39" fillId="0" borderId="117" xfId="0" applyNumberFormat="1" applyFont="1" applyFill="1" applyBorder="1" applyAlignment="1">
      <alignment horizontal="center"/>
    </xf>
    <xf numFmtId="3" fontId="39" fillId="0" borderId="119" xfId="0" applyNumberFormat="1" applyFont="1" applyFill="1" applyBorder="1" applyAlignment="1">
      <alignment horizontal="center"/>
    </xf>
    <xf numFmtId="3" fontId="0" fillId="0" borderId="145" xfId="0" applyNumberFormat="1" applyFont="1" applyFill="1" applyBorder="1" applyAlignment="1">
      <alignment horizontal="center"/>
    </xf>
    <xf numFmtId="3" fontId="0" fillId="0" borderId="119" xfId="0" applyNumberFormat="1" applyFont="1" applyFill="1" applyBorder="1" applyAlignment="1">
      <alignment horizontal="center"/>
    </xf>
    <xf numFmtId="0" fontId="39" fillId="0" borderId="105" xfId="0" applyFont="1" applyFill="1" applyBorder="1" applyAlignment="1">
      <alignment horizontal="center" shrinkToFit="1"/>
    </xf>
    <xf numFmtId="0" fontId="0" fillId="0" borderId="104" xfId="0" applyFont="1" applyFill="1" applyBorder="1" applyAlignment="1">
      <alignment horizontal="center"/>
    </xf>
    <xf numFmtId="0" fontId="47" fillId="0" borderId="108" xfId="0" applyFont="1" applyFill="1" applyBorder="1" applyAlignment="1">
      <alignment horizontal="left" indent="1"/>
    </xf>
    <xf numFmtId="3" fontId="0" fillId="0" borderId="102" xfId="0" applyNumberFormat="1" applyFont="1" applyFill="1" applyBorder="1" applyAlignment="1">
      <alignment horizontal="right"/>
    </xf>
    <xf numFmtId="3" fontId="0" fillId="0" borderId="104" xfId="0" applyNumberFormat="1" applyFont="1" applyFill="1" applyBorder="1" applyAlignment="1">
      <alignment horizontal="right"/>
    </xf>
    <xf numFmtId="165" fontId="39" fillId="0" borderId="95" xfId="0" applyNumberFormat="1" applyFont="1" applyFill="1" applyBorder="1" applyAlignment="1">
      <alignment horizontal="right"/>
    </xf>
    <xf numFmtId="3" fontId="39" fillId="0" borderId="94" xfId="0" applyNumberFormat="1" applyFont="1" applyFill="1" applyBorder="1" applyAlignment="1">
      <alignment horizontal="right"/>
    </xf>
    <xf numFmtId="3" fontId="39" fillId="0" borderId="114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 applyProtection="1">
      <alignment horizontal="right"/>
      <protection locked="0"/>
    </xf>
    <xf numFmtId="3" fontId="0" fillId="0" borderId="102" xfId="0" applyNumberFormat="1" applyFont="1" applyFill="1" applyBorder="1" applyAlignment="1" applyProtection="1">
      <alignment horizontal="right"/>
      <protection locked="0"/>
    </xf>
    <xf numFmtId="3" fontId="39" fillId="0" borderId="143" xfId="0" applyNumberFormat="1" applyFont="1" applyFill="1" applyBorder="1" applyAlignment="1">
      <alignment horizontal="right"/>
    </xf>
    <xf numFmtId="0" fontId="0" fillId="0" borderId="95" xfId="0" applyFont="1" applyFill="1" applyBorder="1" applyAlignment="1">
      <alignment horizontal="right"/>
    </xf>
    <xf numFmtId="0" fontId="47" fillId="0" borderId="124" xfId="0" applyFont="1" applyFill="1" applyBorder="1" applyAlignment="1">
      <alignment horizontal="left" indent="1"/>
    </xf>
    <xf numFmtId="3" fontId="0" fillId="0" borderId="97" xfId="0" applyNumberFormat="1" applyFont="1" applyFill="1" applyBorder="1" applyAlignment="1">
      <alignment horizontal="right"/>
    </xf>
    <xf numFmtId="165" fontId="39" fillId="0" borderId="97" xfId="0" applyNumberFormat="1" applyFont="1" applyFill="1" applyBorder="1" applyAlignment="1">
      <alignment horizontal="right"/>
    </xf>
    <xf numFmtId="3" fontId="39" fillId="0" borderId="127" xfId="0" applyNumberFormat="1" applyFont="1" applyFill="1" applyBorder="1" applyAlignment="1">
      <alignment horizontal="right"/>
    </xf>
    <xf numFmtId="3" fontId="0" fillId="0" borderId="125" xfId="0" applyNumberFormat="1" applyFont="1" applyFill="1" applyBorder="1" applyAlignment="1" applyProtection="1">
      <alignment horizontal="right"/>
      <protection locked="0"/>
    </xf>
    <xf numFmtId="3" fontId="0" fillId="0" borderId="98" xfId="0" applyNumberFormat="1" applyFont="1" applyFill="1" applyBorder="1" applyAlignment="1" applyProtection="1">
      <alignment horizontal="right"/>
      <protection locked="0"/>
    </xf>
    <xf numFmtId="0" fontId="0" fillId="0" borderId="98" xfId="0" applyFont="1" applyFill="1" applyBorder="1" applyAlignment="1">
      <alignment horizontal="right"/>
    </xf>
    <xf numFmtId="0" fontId="47" fillId="0" borderId="99" xfId="0" applyFont="1" applyFill="1" applyBorder="1" applyAlignment="1">
      <alignment horizontal="left" indent="1"/>
    </xf>
    <xf numFmtId="3" fontId="0" fillId="0" borderId="96" xfId="0" applyNumberFormat="1" applyFont="1" applyFill="1" applyBorder="1" applyAlignment="1">
      <alignment horizontal="right"/>
    </xf>
    <xf numFmtId="3" fontId="0" fillId="0" borderId="94" xfId="0" applyNumberFormat="1" applyFont="1" applyFill="1" applyBorder="1" applyAlignment="1">
      <alignment horizontal="right"/>
    </xf>
    <xf numFmtId="3" fontId="39" fillId="0" borderId="121" xfId="0" applyNumberFormat="1" applyFont="1" applyFill="1" applyBorder="1" applyAlignment="1">
      <alignment horizontal="right"/>
    </xf>
    <xf numFmtId="3" fontId="0" fillId="0" borderId="129" xfId="0" applyNumberFormat="1" applyFont="1" applyFill="1" applyBorder="1" applyAlignment="1" applyProtection="1">
      <alignment horizontal="right"/>
      <protection locked="0"/>
    </xf>
    <xf numFmtId="3" fontId="0" fillId="0" borderId="95" xfId="0" applyNumberFormat="1" applyFont="1" applyFill="1" applyBorder="1" applyAlignment="1" applyProtection="1">
      <alignment horizontal="right"/>
      <protection locked="0"/>
    </xf>
    <xf numFmtId="3" fontId="39" fillId="0" borderId="95" xfId="0" applyNumberFormat="1" applyFont="1" applyFill="1" applyBorder="1" applyAlignment="1">
      <alignment horizontal="right"/>
    </xf>
    <xf numFmtId="3" fontId="39" fillId="0" borderId="133" xfId="0" applyNumberFormat="1" applyFont="1" applyFill="1" applyBorder="1" applyAlignment="1">
      <alignment horizontal="right"/>
    </xf>
    <xf numFmtId="0" fontId="47" fillId="0" borderId="100" xfId="0" applyFont="1" applyFill="1" applyBorder="1" applyAlignment="1">
      <alignment horizontal="left" indent="1"/>
    </xf>
    <xf numFmtId="3" fontId="0" fillId="0" borderId="96" xfId="0" applyNumberFormat="1" applyFont="1" applyFill="1" applyBorder="1" applyAlignment="1" applyProtection="1">
      <alignment horizontal="right"/>
      <protection locked="0"/>
    </xf>
    <xf numFmtId="0" fontId="0" fillId="0" borderId="96" xfId="0" applyFont="1" applyFill="1" applyBorder="1" applyAlignment="1">
      <alignment horizontal="right"/>
    </xf>
    <xf numFmtId="3" fontId="39" fillId="0" borderId="98" xfId="0" applyNumberFormat="1" applyFont="1" applyFill="1" applyBorder="1" applyAlignment="1">
      <alignment horizontal="right"/>
    </xf>
    <xf numFmtId="3" fontId="39" fillId="0" borderId="118" xfId="0" applyNumberFormat="1" applyFont="1" applyFill="1" applyBorder="1" applyAlignment="1">
      <alignment horizontal="right"/>
    </xf>
    <xf numFmtId="3" fontId="0" fillId="0" borderId="97" xfId="0" applyNumberFormat="1" applyFont="1" applyFill="1" applyBorder="1" applyAlignment="1" applyProtection="1">
      <alignment horizontal="right"/>
      <protection locked="0"/>
    </xf>
    <xf numFmtId="3" fontId="0" fillId="0" borderId="146" xfId="0" applyNumberFormat="1" applyFont="1" applyFill="1" applyBorder="1" applyAlignment="1" applyProtection="1">
      <alignment horizontal="right"/>
      <protection locked="0"/>
    </xf>
    <xf numFmtId="0" fontId="0" fillId="0" borderId="97" xfId="0" applyFont="1" applyFill="1" applyBorder="1" applyAlignment="1">
      <alignment horizontal="right"/>
    </xf>
    <xf numFmtId="0" fontId="47" fillId="0" borderId="111" xfId="0" applyFont="1" applyFill="1" applyBorder="1" applyAlignment="1">
      <alignment horizontal="left" indent="1"/>
    </xf>
    <xf numFmtId="3" fontId="40" fillId="0" borderId="109" xfId="0" applyNumberFormat="1" applyFont="1" applyFill="1" applyBorder="1" applyAlignment="1">
      <alignment horizontal="right"/>
    </xf>
    <xf numFmtId="3" fontId="40" fillId="0" borderId="111" xfId="0" applyNumberFormat="1" applyFont="1" applyFill="1" applyBorder="1" applyAlignment="1">
      <alignment horizontal="right"/>
    </xf>
    <xf numFmtId="3" fontId="39" fillId="0" borderId="109" xfId="0" applyNumberFormat="1" applyFont="1" applyFill="1" applyBorder="1" applyAlignment="1">
      <alignment horizontal="right"/>
    </xf>
    <xf numFmtId="3" fontId="39" fillId="0" borderId="111" xfId="0" applyNumberFormat="1" applyFont="1" applyFill="1" applyBorder="1" applyAlignment="1">
      <alignment horizontal="right"/>
    </xf>
    <xf numFmtId="3" fontId="39" fillId="0" borderId="110" xfId="0" applyNumberFormat="1" applyFont="1" applyFill="1" applyBorder="1" applyAlignment="1">
      <alignment horizontal="right"/>
    </xf>
    <xf numFmtId="3" fontId="39" fillId="0" borderId="106" xfId="0" applyNumberFormat="1" applyFont="1" applyFill="1" applyBorder="1" applyAlignment="1">
      <alignment horizontal="right"/>
    </xf>
    <xf numFmtId="0" fontId="0" fillId="0" borderId="109" xfId="0" applyFont="1" applyFill="1" applyBorder="1" applyAlignment="1">
      <alignment horizontal="right"/>
    </xf>
    <xf numFmtId="3" fontId="39" fillId="0" borderId="116" xfId="0" applyNumberFormat="1" applyFont="1" applyFill="1" applyBorder="1" applyAlignment="1">
      <alignment horizontal="right"/>
    </xf>
    <xf numFmtId="3" fontId="0" fillId="0" borderId="121" xfId="0" applyNumberFormat="1" applyFont="1" applyFill="1" applyBorder="1" applyAlignment="1" applyProtection="1">
      <alignment horizontal="right"/>
      <protection locked="0"/>
    </xf>
    <xf numFmtId="3" fontId="0" fillId="0" borderId="94" xfId="0" applyNumberFormat="1" applyFont="1" applyFill="1" applyBorder="1" applyAlignment="1" applyProtection="1">
      <alignment horizontal="right"/>
      <protection locked="0"/>
    </xf>
    <xf numFmtId="0" fontId="0" fillId="0" borderId="94" xfId="0" applyFont="1" applyFill="1" applyBorder="1" applyAlignment="1">
      <alignment horizontal="right"/>
    </xf>
    <xf numFmtId="3" fontId="39" fillId="0" borderId="129" xfId="0" applyNumberFormat="1" applyFont="1" applyFill="1" applyBorder="1" applyAlignment="1">
      <alignment horizontal="right"/>
    </xf>
    <xf numFmtId="3" fontId="39" fillId="0" borderId="125" xfId="0" applyNumberFormat="1" applyFont="1" applyFill="1" applyBorder="1" applyAlignment="1">
      <alignment horizontal="right"/>
    </xf>
    <xf numFmtId="3" fontId="0" fillId="0" borderId="118" xfId="0" applyNumberFormat="1" applyFont="1" applyFill="1" applyBorder="1" applyAlignment="1" applyProtection="1">
      <alignment horizontal="right"/>
      <protection locked="0"/>
    </xf>
    <xf numFmtId="3" fontId="0" fillId="0" borderId="104" xfId="0" applyNumberFormat="1" applyFont="1" applyFill="1" applyBorder="1" applyAlignment="1" applyProtection="1">
      <alignment horizontal="right"/>
      <protection locked="0"/>
    </xf>
    <xf numFmtId="3" fontId="39" fillId="0" borderId="137" xfId="0" applyNumberFormat="1" applyFont="1" applyFill="1" applyBorder="1" applyAlignment="1">
      <alignment horizontal="right"/>
    </xf>
    <xf numFmtId="0" fontId="47" fillId="0" borderId="94" xfId="0" applyFont="1" applyFill="1" applyBorder="1" applyAlignment="1">
      <alignment horizontal="left" indent="1"/>
    </xf>
    <xf numFmtId="3" fontId="0" fillId="0" borderId="95" xfId="0" applyNumberFormat="1" applyFont="1" applyFill="1" applyBorder="1" applyAlignment="1">
      <alignment horizontal="right"/>
    </xf>
    <xf numFmtId="3" fontId="40" fillId="0" borderId="115" xfId="0" applyNumberFormat="1" applyFont="1" applyFill="1" applyBorder="1" applyAlignment="1" applyProtection="1">
      <alignment horizontal="right"/>
      <protection locked="0"/>
    </xf>
    <xf numFmtId="3" fontId="40" fillId="0" borderId="95" xfId="0" applyNumberFormat="1" applyFont="1" applyFill="1" applyBorder="1" applyAlignment="1" applyProtection="1">
      <alignment horizontal="right"/>
      <protection locked="0"/>
    </xf>
    <xf numFmtId="3" fontId="40" fillId="0" borderId="143" xfId="0" applyNumberFormat="1" applyFont="1" applyFill="1" applyBorder="1" applyAlignment="1" applyProtection="1">
      <alignment horizontal="right"/>
      <protection locked="0"/>
    </xf>
    <xf numFmtId="3" fontId="0" fillId="0" borderId="134" xfId="0" applyNumberFormat="1" applyFont="1" applyFill="1" applyBorder="1" applyAlignment="1" applyProtection="1">
      <alignment horizontal="right"/>
      <protection locked="0"/>
    </xf>
    <xf numFmtId="3" fontId="0" fillId="0" borderId="115" xfId="0" applyNumberFormat="1" applyFont="1" applyFill="1" applyBorder="1" applyAlignment="1" applyProtection="1">
      <alignment horizontal="right"/>
      <protection locked="0"/>
    </xf>
    <xf numFmtId="3" fontId="40" fillId="0" borderId="121" xfId="0" applyNumberFormat="1" applyFont="1" applyFill="1" applyBorder="1" applyAlignment="1">
      <alignment horizontal="right"/>
    </xf>
    <xf numFmtId="164" fontId="40" fillId="0" borderId="143" xfId="0" applyNumberFormat="1" applyFont="1" applyFill="1" applyBorder="1" applyAlignment="1">
      <alignment horizontal="right"/>
    </xf>
    <xf numFmtId="164" fontId="40" fillId="0" borderId="95" xfId="0" applyNumberFormat="1" applyFont="1" applyFill="1" applyBorder="1" applyAlignment="1">
      <alignment horizontal="right"/>
    </xf>
    <xf numFmtId="3" fontId="40" fillId="0" borderId="100" xfId="0" applyNumberFormat="1" applyFont="1" applyFill="1" applyBorder="1" applyAlignment="1" applyProtection="1">
      <alignment horizontal="right"/>
      <protection locked="0"/>
    </xf>
    <xf numFmtId="164" fontId="40" fillId="0" borderId="96" xfId="0" applyNumberFormat="1" applyFont="1" applyFill="1" applyBorder="1" applyAlignment="1" applyProtection="1">
      <alignment horizontal="right"/>
      <protection locked="0"/>
    </xf>
    <xf numFmtId="3" fontId="40" fillId="0" borderId="133" xfId="0" applyNumberFormat="1" applyFont="1" applyFill="1" applyBorder="1" applyAlignment="1" applyProtection="1">
      <alignment horizontal="right"/>
      <protection locked="0"/>
    </xf>
    <xf numFmtId="3" fontId="0" fillId="0" borderId="100" xfId="0" applyNumberFormat="1" applyFont="1" applyFill="1" applyBorder="1" applyAlignment="1" applyProtection="1">
      <alignment horizontal="right"/>
      <protection locked="0"/>
    </xf>
    <xf numFmtId="3" fontId="40" fillId="0" borderId="133" xfId="0" applyNumberFormat="1" applyFont="1" applyFill="1" applyBorder="1" applyAlignment="1">
      <alignment horizontal="right"/>
    </xf>
    <xf numFmtId="164" fontId="40" fillId="0" borderId="133" xfId="0" applyNumberFormat="1" applyFont="1" applyFill="1" applyBorder="1" applyAlignment="1">
      <alignment horizontal="right"/>
    </xf>
    <xf numFmtId="164" fontId="40" fillId="0" borderId="96" xfId="0" applyNumberFormat="1" applyFont="1" applyFill="1" applyBorder="1" applyAlignment="1">
      <alignment horizontal="right"/>
    </xf>
    <xf numFmtId="3" fontId="0" fillId="0" borderId="117" xfId="0" applyNumberFormat="1" applyFont="1" applyFill="1" applyBorder="1" applyAlignment="1">
      <alignment horizontal="right"/>
    </xf>
    <xf numFmtId="3" fontId="40" fillId="0" borderId="124" xfId="0" applyNumberFormat="1" applyFont="1" applyFill="1" applyBorder="1" applyAlignment="1" applyProtection="1">
      <alignment horizontal="right"/>
      <protection locked="0"/>
    </xf>
    <xf numFmtId="3" fontId="40" fillId="0" borderId="97" xfId="0" applyNumberFormat="1" applyFont="1" applyFill="1" applyBorder="1" applyAlignment="1" applyProtection="1">
      <alignment horizontal="right"/>
      <protection locked="0"/>
    </xf>
    <xf numFmtId="3" fontId="40" fillId="0" borderId="105" xfId="0" applyNumberFormat="1" applyFont="1" applyFill="1" applyBorder="1" applyAlignment="1" applyProtection="1">
      <alignment horizontal="right"/>
      <protection locked="0"/>
    </xf>
    <xf numFmtId="3" fontId="0" fillId="0" borderId="124" xfId="0" applyNumberFormat="1" applyFont="1" applyFill="1" applyBorder="1" applyAlignment="1" applyProtection="1">
      <alignment horizontal="right"/>
      <protection locked="0"/>
    </xf>
    <xf numFmtId="3" fontId="40" fillId="0" borderId="137" xfId="0" applyNumberFormat="1" applyFont="1" applyFill="1" applyBorder="1" applyAlignment="1">
      <alignment horizontal="right"/>
    </xf>
    <xf numFmtId="164" fontId="40" fillId="0" borderId="127" xfId="0" applyNumberFormat="1" applyFont="1" applyFill="1" applyBorder="1" applyAlignment="1">
      <alignment horizontal="right"/>
    </xf>
    <xf numFmtId="164" fontId="40" fillId="0" borderId="97" xfId="0" applyNumberFormat="1" applyFont="1" applyFill="1" applyBorder="1" applyAlignment="1">
      <alignment horizontal="right"/>
    </xf>
    <xf numFmtId="3" fontId="40" fillId="0" borderId="99" xfId="0" applyNumberFormat="1" applyFont="1" applyFill="1" applyBorder="1" applyAlignment="1" applyProtection="1">
      <alignment horizontal="right"/>
      <protection locked="0"/>
    </xf>
    <xf numFmtId="164" fontId="40" fillId="0" borderId="94" xfId="0" applyNumberFormat="1" applyFont="1" applyFill="1" applyBorder="1" applyAlignment="1" applyProtection="1">
      <alignment horizontal="right"/>
      <protection locked="0"/>
    </xf>
    <xf numFmtId="3" fontId="40" fillId="0" borderId="134" xfId="0" applyNumberFormat="1" applyFont="1" applyFill="1" applyBorder="1" applyAlignment="1" applyProtection="1">
      <alignment horizontal="right"/>
      <protection locked="0"/>
    </xf>
    <xf numFmtId="3" fontId="0" fillId="0" borderId="99" xfId="0" applyNumberFormat="1" applyFont="1" applyFill="1" applyBorder="1" applyAlignment="1" applyProtection="1">
      <alignment horizontal="right"/>
      <protection locked="0"/>
    </xf>
    <xf numFmtId="3" fontId="40" fillId="0" borderId="143" xfId="0" applyNumberFormat="1" applyFont="1" applyFill="1" applyBorder="1" applyAlignment="1">
      <alignment horizontal="right"/>
    </xf>
    <xf numFmtId="164" fontId="40" fillId="0" borderId="121" xfId="0" applyNumberFormat="1" applyFont="1" applyFill="1" applyBorder="1" applyAlignment="1">
      <alignment horizontal="right"/>
    </xf>
    <xf numFmtId="164" fontId="40" fillId="0" borderId="94" xfId="0" applyNumberFormat="1" applyFont="1" applyFill="1" applyBorder="1" applyAlignment="1">
      <alignment horizontal="right"/>
    </xf>
    <xf numFmtId="3" fontId="40" fillId="0" borderId="129" xfId="0" applyNumberFormat="1" applyFont="1" applyFill="1" applyBorder="1" applyAlignment="1" applyProtection="1">
      <alignment horizontal="right"/>
      <protection locked="0"/>
    </xf>
    <xf numFmtId="3" fontId="40" fillId="0" borderId="101" xfId="0" applyNumberFormat="1" applyFont="1" applyFill="1" applyBorder="1" applyAlignment="1" applyProtection="1">
      <alignment horizontal="right"/>
      <protection locked="0"/>
    </xf>
    <xf numFmtId="164" fontId="40" fillId="0" borderId="98" xfId="0" applyNumberFormat="1" applyFont="1" applyFill="1" applyBorder="1" applyAlignment="1" applyProtection="1">
      <alignment horizontal="right"/>
      <protection locked="0"/>
    </xf>
    <xf numFmtId="3" fontId="40" fillId="0" borderId="0" xfId="0" applyNumberFormat="1" applyFont="1" applyFill="1" applyBorder="1" applyAlignment="1" applyProtection="1">
      <alignment horizontal="right"/>
      <protection locked="0"/>
    </xf>
    <xf numFmtId="3" fontId="40" fillId="0" borderId="127" xfId="0" applyNumberFormat="1" applyFont="1" applyFill="1" applyBorder="1" applyAlignment="1">
      <alignment horizontal="right"/>
    </xf>
    <xf numFmtId="164" fontId="40" fillId="0" borderId="137" xfId="0" applyNumberFormat="1" applyFont="1" applyFill="1" applyBorder="1" applyAlignment="1">
      <alignment horizontal="right"/>
    </xf>
    <xf numFmtId="164" fontId="40" fillId="0" borderId="98" xfId="0" applyNumberFormat="1" applyFont="1" applyFill="1" applyBorder="1" applyAlignment="1">
      <alignment horizontal="right"/>
    </xf>
    <xf numFmtId="0" fontId="48" fillId="0" borderId="111" xfId="0" applyFont="1" applyFill="1" applyBorder="1" applyAlignment="1">
      <alignment horizontal="left" indent="1"/>
    </xf>
    <xf numFmtId="3" fontId="40" fillId="0" borderId="111" xfId="0" applyNumberFormat="1" applyFont="1" applyFill="1" applyBorder="1" applyAlignment="1" applyProtection="1">
      <alignment horizontal="right"/>
      <protection/>
    </xf>
    <xf numFmtId="164" fontId="40" fillId="0" borderId="109" xfId="0" applyNumberFormat="1" applyFont="1" applyFill="1" applyBorder="1" applyAlignment="1" applyProtection="1">
      <alignment horizontal="right"/>
      <protection/>
    </xf>
    <xf numFmtId="164" fontId="40" fillId="0" borderId="112" xfId="0" applyNumberFormat="1" applyFont="1" applyFill="1" applyBorder="1" applyAlignment="1" applyProtection="1">
      <alignment horizontal="right"/>
      <protection/>
    </xf>
    <xf numFmtId="3" fontId="40" fillId="0" borderId="106" xfId="0" applyNumberFormat="1" applyFont="1" applyFill="1" applyBorder="1" applyAlignment="1">
      <alignment horizontal="right"/>
    </xf>
    <xf numFmtId="164" fontId="40" fillId="0" borderId="110" xfId="0" applyNumberFormat="1" applyFont="1" applyFill="1" applyBorder="1" applyAlignment="1">
      <alignment horizontal="right"/>
    </xf>
    <xf numFmtId="164" fontId="40" fillId="0" borderId="109" xfId="0" applyNumberFormat="1" applyFont="1" applyFill="1" applyBorder="1" applyAlignment="1">
      <alignment horizontal="right"/>
    </xf>
    <xf numFmtId="3" fontId="40" fillId="0" borderId="118" xfId="0" applyNumberFormat="1" applyFont="1" applyFill="1" applyBorder="1" applyAlignment="1" applyProtection="1">
      <alignment horizontal="right"/>
      <protection locked="0"/>
    </xf>
    <xf numFmtId="3" fontId="40" fillId="0" borderId="105" xfId="0" applyNumberFormat="1" applyFont="1" applyFill="1" applyBorder="1" applyAlignment="1">
      <alignment horizontal="right"/>
    </xf>
    <xf numFmtId="3" fontId="40" fillId="0" borderId="106" xfId="0" applyNumberFormat="1" applyFont="1" applyFill="1" applyBorder="1" applyAlignment="1" applyProtection="1">
      <alignment horizontal="right"/>
      <protection locked="0"/>
    </xf>
    <xf numFmtId="3" fontId="0" fillId="0" borderId="118" xfId="0" applyNumberFormat="1" applyFont="1" applyFill="1" applyBorder="1" applyAlignment="1">
      <alignment/>
    </xf>
    <xf numFmtId="164" fontId="40" fillId="0" borderId="119" xfId="0" applyNumberFormat="1" applyFont="1" applyFill="1" applyBorder="1" applyAlignment="1" applyProtection="1">
      <alignment horizontal="right"/>
      <protection locked="0"/>
    </xf>
    <xf numFmtId="3" fontId="0" fillId="0" borderId="114" xfId="0" applyNumberFormat="1" applyFont="1" applyFill="1" applyBorder="1" applyAlignment="1" applyProtection="1">
      <alignment horizontal="right"/>
      <protection locked="0"/>
    </xf>
    <xf numFmtId="3" fontId="0" fillId="0" borderId="0" xfId="0" applyNumberFormat="1" applyFont="1" applyFill="1" applyBorder="1" applyAlignment="1">
      <alignment horizontal="right"/>
    </xf>
    <xf numFmtId="0" fontId="0" fillId="0" borderId="104" xfId="0" applyFont="1" applyFill="1" applyBorder="1" applyAlignment="1">
      <alignment horizontal="right"/>
    </xf>
    <xf numFmtId="0" fontId="48" fillId="0" borderId="113" xfId="0" applyFont="1" applyFill="1" applyBorder="1" applyAlignment="1">
      <alignment horizontal="left" indent="1"/>
    </xf>
    <xf numFmtId="164" fontId="40" fillId="0" borderId="112" xfId="0" applyNumberFormat="1" applyFont="1" applyFill="1" applyBorder="1" applyAlignment="1">
      <alignment horizontal="right"/>
    </xf>
    <xf numFmtId="3" fontId="40" fillId="0" borderId="112" xfId="0" applyNumberFormat="1" applyFont="1" applyFill="1" applyBorder="1" applyAlignment="1">
      <alignment horizontal="right"/>
    </xf>
    <xf numFmtId="0" fontId="48" fillId="0" borderId="106" xfId="0" applyFont="1" applyFill="1" applyBorder="1" applyAlignment="1">
      <alignment horizontal="left" indent="1"/>
    </xf>
    <xf numFmtId="0" fontId="61" fillId="0" borderId="0" xfId="0" applyFont="1" applyFill="1" applyAlignment="1">
      <alignment horizontal="left" indent="1"/>
    </xf>
    <xf numFmtId="0" fontId="12" fillId="0" borderId="0" xfId="0" applyFont="1" applyFill="1" applyAlignment="1">
      <alignment horizontal="left" indent="1"/>
    </xf>
    <xf numFmtId="0" fontId="0" fillId="0" borderId="0" xfId="0" applyFont="1" applyFill="1" applyAlignment="1">
      <alignment horizontal="left" indent="1"/>
    </xf>
    <xf numFmtId="0" fontId="41" fillId="0" borderId="0" xfId="0" applyFont="1" applyFill="1" applyBorder="1" applyAlignment="1">
      <alignment horizontal="center"/>
    </xf>
    <xf numFmtId="0" fontId="47" fillId="0" borderId="109" xfId="0" applyFont="1" applyFill="1" applyBorder="1" applyAlignment="1">
      <alignment horizontal="left" vertical="center" indent="1"/>
    </xf>
    <xf numFmtId="3" fontId="39" fillId="0" borderId="109" xfId="0" applyNumberFormat="1" applyFont="1" applyFill="1" applyBorder="1" applyAlignment="1">
      <alignment horizontal="center"/>
    </xf>
    <xf numFmtId="3" fontId="39" fillId="0" borderId="102" xfId="0" applyNumberFormat="1" applyFont="1" applyFill="1" applyBorder="1" applyAlignment="1">
      <alignment horizontal="center"/>
    </xf>
    <xf numFmtId="164" fontId="39" fillId="0" borderId="114" xfId="0" applyNumberFormat="1" applyFont="1" applyFill="1" applyBorder="1" applyAlignment="1">
      <alignment horizontal="center"/>
    </xf>
    <xf numFmtId="3" fontId="0" fillId="0" borderId="103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164" fontId="39" fillId="0" borderId="105" xfId="0" applyNumberFormat="1" applyFont="1" applyFill="1" applyBorder="1" applyAlignment="1">
      <alignment horizontal="center" shrinkToFit="1"/>
    </xf>
    <xf numFmtId="3" fontId="0" fillId="0" borderId="104" xfId="0" applyNumberFormat="1" applyFont="1" applyFill="1" applyBorder="1" applyAlignment="1">
      <alignment horizontal="center"/>
    </xf>
    <xf numFmtId="3" fontId="0" fillId="0" borderId="117" xfId="0" applyNumberFormat="1" applyFont="1" applyFill="1" applyBorder="1" applyAlignment="1">
      <alignment horizontal="center"/>
    </xf>
    <xf numFmtId="3" fontId="39" fillId="0" borderId="113" xfId="0" applyNumberFormat="1" applyFont="1" applyFill="1" applyBorder="1" applyAlignment="1">
      <alignment horizontal="right"/>
    </xf>
    <xf numFmtId="3" fontId="0" fillId="0" borderId="75" xfId="0" applyNumberFormat="1" applyFont="1" applyFill="1" applyBorder="1" applyAlignment="1" applyProtection="1">
      <alignment horizontal="right"/>
      <protection locked="0"/>
    </xf>
    <xf numFmtId="3" fontId="0" fillId="0" borderId="89" xfId="0" applyNumberFormat="1" applyFont="1" applyFill="1" applyBorder="1" applyAlignment="1" applyProtection="1">
      <alignment horizontal="right"/>
      <protection locked="0"/>
    </xf>
    <xf numFmtId="164" fontId="39" fillId="0" borderId="118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 horizontal="right"/>
    </xf>
    <xf numFmtId="3" fontId="0" fillId="0" borderId="80" xfId="0" applyNumberFormat="1" applyFont="1" applyFill="1" applyBorder="1" applyAlignment="1" applyProtection="1">
      <alignment horizontal="right"/>
      <protection locked="0"/>
    </xf>
    <xf numFmtId="3" fontId="0" fillId="0" borderId="53" xfId="0" applyNumberFormat="1" applyFont="1" applyFill="1" applyBorder="1" applyAlignment="1" applyProtection="1">
      <alignment horizontal="right"/>
      <protection locked="0"/>
    </xf>
    <xf numFmtId="164" fontId="39" fillId="0" borderId="127" xfId="0" applyNumberFormat="1" applyFont="1" applyFill="1" applyBorder="1" applyAlignment="1">
      <alignment horizontal="right"/>
    </xf>
    <xf numFmtId="3" fontId="0" fillId="0" borderId="98" xfId="0" applyNumberFormat="1" applyFont="1" applyFill="1" applyBorder="1" applyAlignment="1">
      <alignment horizontal="right"/>
    </xf>
    <xf numFmtId="164" fontId="39" fillId="0" borderId="94" xfId="0" applyNumberFormat="1" applyFont="1" applyFill="1" applyBorder="1" applyAlignment="1">
      <alignment horizontal="right"/>
    </xf>
    <xf numFmtId="164" fontId="39" fillId="0" borderId="133" xfId="0" applyNumberFormat="1" applyFont="1" applyFill="1" applyBorder="1" applyAlignment="1">
      <alignment horizontal="right"/>
    </xf>
    <xf numFmtId="164" fontId="39" fillId="0" borderId="96" xfId="0" applyNumberFormat="1" applyFont="1" applyFill="1" applyBorder="1" applyAlignment="1">
      <alignment horizontal="right"/>
    </xf>
    <xf numFmtId="3" fontId="0" fillId="0" borderId="55" xfId="0" applyNumberFormat="1" applyFont="1" applyFill="1" applyBorder="1" applyAlignment="1" applyProtection="1">
      <alignment horizontal="right"/>
      <protection locked="0"/>
    </xf>
    <xf numFmtId="3" fontId="0" fillId="0" borderId="52" xfId="0" applyNumberFormat="1" applyFont="1" applyFill="1" applyBorder="1" applyAlignment="1" applyProtection="1">
      <alignment horizontal="right"/>
      <protection locked="0"/>
    </xf>
    <xf numFmtId="164" fontId="39" fillId="0" borderId="98" xfId="0" applyNumberFormat="1" applyFont="1" applyFill="1" applyBorder="1" applyAlignment="1">
      <alignment horizontal="right"/>
    </xf>
    <xf numFmtId="3" fontId="0" fillId="0" borderId="56" xfId="0" applyNumberFormat="1" applyFont="1" applyFill="1" applyBorder="1" applyAlignment="1" applyProtection="1">
      <alignment horizontal="right"/>
      <protection locked="0"/>
    </xf>
    <xf numFmtId="164" fontId="39" fillId="0" borderId="109" xfId="0" applyNumberFormat="1" applyFont="1" applyFill="1" applyBorder="1" applyAlignment="1">
      <alignment horizontal="right"/>
    </xf>
    <xf numFmtId="3" fontId="39" fillId="0" borderId="86" xfId="0" applyNumberFormat="1" applyFont="1" applyFill="1" applyBorder="1" applyAlignment="1">
      <alignment horizontal="right"/>
    </xf>
    <xf numFmtId="164" fontId="39" fillId="0" borderId="110" xfId="0" applyNumberFormat="1" applyFont="1" applyFill="1" applyBorder="1" applyAlignment="1">
      <alignment horizontal="right"/>
    </xf>
    <xf numFmtId="3" fontId="0" fillId="0" borderId="109" xfId="0" applyNumberFormat="1" applyFont="1" applyFill="1" applyBorder="1" applyAlignment="1">
      <alignment horizontal="right"/>
    </xf>
    <xf numFmtId="3" fontId="0" fillId="0" borderId="51" xfId="0" applyNumberFormat="1" applyFont="1" applyFill="1" applyBorder="1" applyAlignment="1" applyProtection="1">
      <alignment horizontal="right"/>
      <protection locked="0"/>
    </xf>
    <xf numFmtId="3" fontId="62" fillId="0" borderId="118" xfId="0" applyNumberFormat="1" applyFont="1" applyFill="1" applyBorder="1" applyAlignment="1">
      <alignment horizontal="right"/>
    </xf>
    <xf numFmtId="164" fontId="39" fillId="0" borderId="97" xfId="0" applyNumberFormat="1" applyFont="1" applyFill="1" applyBorder="1" applyAlignment="1">
      <alignment horizontal="right"/>
    </xf>
    <xf numFmtId="164" fontId="39" fillId="0" borderId="137" xfId="0" applyNumberFormat="1" applyFont="1" applyFill="1" applyBorder="1" applyAlignment="1">
      <alignment horizontal="right"/>
    </xf>
    <xf numFmtId="3" fontId="40" fillId="0" borderId="121" xfId="0" applyNumberFormat="1" applyFont="1" applyFill="1" applyBorder="1" applyAlignment="1" applyProtection="1">
      <alignment horizontal="right"/>
      <protection locked="0"/>
    </xf>
    <xf numFmtId="3" fontId="0" fillId="0" borderId="148" xfId="0" applyNumberFormat="1" applyFont="1" applyFill="1" applyBorder="1" applyAlignment="1" applyProtection="1">
      <alignment horizontal="right"/>
      <protection locked="0"/>
    </xf>
    <xf numFmtId="3" fontId="0" fillId="0" borderId="149" xfId="0" applyNumberFormat="1" applyFont="1" applyFill="1" applyBorder="1" applyAlignment="1" applyProtection="1">
      <alignment horizontal="right"/>
      <protection locked="0"/>
    </xf>
    <xf numFmtId="3" fontId="0" fillId="0" borderId="150" xfId="0" applyNumberFormat="1" applyFont="1" applyFill="1" applyBorder="1" applyAlignment="1" applyProtection="1">
      <alignment horizontal="right"/>
      <protection locked="0"/>
    </xf>
    <xf numFmtId="3" fontId="0" fillId="0" borderId="151" xfId="0" applyNumberFormat="1" applyFont="1" applyFill="1" applyBorder="1" applyAlignment="1" applyProtection="1">
      <alignment horizontal="right"/>
      <protection locked="0"/>
    </xf>
    <xf numFmtId="3" fontId="40" fillId="0" borderId="127" xfId="0" applyNumberFormat="1" applyFont="1" applyFill="1" applyBorder="1" applyAlignment="1" applyProtection="1">
      <alignment horizontal="right"/>
      <protection locked="0"/>
    </xf>
    <xf numFmtId="3" fontId="0" fillId="0" borderId="76" xfId="0" applyNumberFormat="1" applyFont="1" applyFill="1" applyBorder="1" applyAlignment="1" applyProtection="1">
      <alignment horizontal="right"/>
      <protection locked="0"/>
    </xf>
    <xf numFmtId="3" fontId="0" fillId="0" borderId="62" xfId="0" applyNumberFormat="1" applyFont="1" applyFill="1" applyBorder="1" applyAlignment="1" applyProtection="1">
      <alignment horizontal="right"/>
      <protection locked="0"/>
    </xf>
    <xf numFmtId="3" fontId="40" fillId="0" borderId="94" xfId="0" applyNumberFormat="1" applyFont="1" applyFill="1" applyBorder="1" applyAlignment="1" applyProtection="1">
      <alignment horizontal="right"/>
      <protection locked="0"/>
    </xf>
    <xf numFmtId="3" fontId="40" fillId="0" borderId="136" xfId="0" applyNumberFormat="1" applyFont="1" applyFill="1" applyBorder="1" applyAlignment="1">
      <alignment horizontal="right"/>
    </xf>
    <xf numFmtId="3" fontId="40" fillId="0" borderId="96" xfId="0" applyNumberFormat="1" applyFont="1" applyFill="1" applyBorder="1" applyAlignment="1" applyProtection="1">
      <alignment horizontal="right"/>
      <protection locked="0"/>
    </xf>
    <xf numFmtId="3" fontId="40" fillId="0" borderId="132" xfId="0" applyNumberFormat="1" applyFont="1" applyFill="1" applyBorder="1" applyAlignment="1">
      <alignment horizontal="right"/>
    </xf>
    <xf numFmtId="3" fontId="40" fillId="0" borderId="98" xfId="0" applyNumberFormat="1" applyFont="1" applyFill="1" applyBorder="1" applyAlignment="1" applyProtection="1">
      <alignment horizontal="right"/>
      <protection locked="0"/>
    </xf>
    <xf numFmtId="3" fontId="40" fillId="0" borderId="104" xfId="0" applyNumberFormat="1" applyFont="1" applyFill="1" applyBorder="1" applyAlignment="1" applyProtection="1">
      <alignment horizontal="right"/>
      <protection locked="0"/>
    </xf>
    <xf numFmtId="3" fontId="40" fillId="0" borderId="152" xfId="0" applyNumberFormat="1" applyFont="1" applyFill="1" applyBorder="1" applyAlignment="1">
      <alignment horizontal="right"/>
    </xf>
    <xf numFmtId="3" fontId="40" fillId="0" borderId="109" xfId="0" applyNumberFormat="1" applyFont="1" applyFill="1" applyBorder="1" applyAlignment="1" applyProtection="1">
      <alignment horizontal="right"/>
      <protection/>
    </xf>
    <xf numFmtId="164" fontId="40" fillId="0" borderId="111" xfId="0" applyNumberFormat="1" applyFont="1" applyFill="1" applyBorder="1" applyAlignment="1" applyProtection="1">
      <alignment horizontal="right"/>
      <protection/>
    </xf>
    <xf numFmtId="164" fontId="40" fillId="0" borderId="86" xfId="0" applyNumberFormat="1" applyFont="1" applyFill="1" applyBorder="1" applyAlignment="1" applyProtection="1">
      <alignment horizontal="right"/>
      <protection/>
    </xf>
    <xf numFmtId="164" fontId="40" fillId="0" borderId="106" xfId="0" applyNumberFormat="1" applyFont="1" applyFill="1" applyBorder="1" applyAlignment="1" applyProtection="1">
      <alignment horizontal="right"/>
      <protection/>
    </xf>
    <xf numFmtId="3" fontId="40" fillId="0" borderId="109" xfId="0" applyNumberFormat="1" applyFont="1" applyFill="1" applyBorder="1" applyAlignment="1" applyProtection="1">
      <alignment horizontal="right"/>
      <protection locked="0"/>
    </xf>
    <xf numFmtId="164" fontId="40" fillId="0" borderId="109" xfId="0" applyNumberFormat="1" applyFont="1" applyFill="1" applyBorder="1" applyAlignment="1" applyProtection="1">
      <alignment horizontal="right"/>
      <protection locked="0"/>
    </xf>
    <xf numFmtId="3" fontId="40" fillId="0" borderId="113" xfId="0" applyNumberFormat="1" applyFont="1" applyFill="1" applyBorder="1" applyAlignment="1">
      <alignment horizontal="right"/>
    </xf>
    <xf numFmtId="3" fontId="40" fillId="0" borderId="149" xfId="0" applyNumberFormat="1" applyFont="1" applyFill="1" applyBorder="1" applyAlignment="1">
      <alignment horizontal="right"/>
    </xf>
    <xf numFmtId="3" fontId="40" fillId="0" borderId="141" xfId="0" applyNumberFormat="1" applyFont="1" applyFill="1" applyBorder="1" applyAlignment="1">
      <alignment horizontal="right"/>
    </xf>
    <xf numFmtId="3" fontId="40" fillId="0" borderId="153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center" shrinkToFit="1"/>
    </xf>
    <xf numFmtId="0" fontId="41" fillId="0" borderId="0" xfId="0" applyFont="1" applyFill="1" applyBorder="1" applyAlignment="1">
      <alignment horizontal="center" shrinkToFit="1"/>
    </xf>
    <xf numFmtId="3" fontId="14" fillId="0" borderId="0" xfId="0" applyNumberFormat="1" applyFont="1" applyFill="1" applyBorder="1" applyAlignment="1">
      <alignment/>
    </xf>
    <xf numFmtId="3" fontId="0" fillId="0" borderId="130" xfId="0" applyNumberFormat="1" applyFont="1" applyFill="1" applyBorder="1" applyAlignment="1">
      <alignment horizontal="center"/>
    </xf>
    <xf numFmtId="3" fontId="0" fillId="0" borderId="70" xfId="0" applyNumberFormat="1" applyFont="1" applyFill="1" applyBorder="1" applyAlignment="1">
      <alignment horizontal="center"/>
    </xf>
    <xf numFmtId="3" fontId="0" fillId="0" borderId="126" xfId="0" applyNumberFormat="1" applyFont="1" applyFill="1" applyBorder="1" applyAlignment="1">
      <alignment horizontal="center"/>
    </xf>
    <xf numFmtId="3" fontId="40" fillId="0" borderId="151" xfId="0" applyNumberFormat="1" applyFont="1" applyFill="1" applyBorder="1" applyAlignment="1">
      <alignment horizontal="center"/>
    </xf>
    <xf numFmtId="3" fontId="40" fillId="0" borderId="130" xfId="0" applyNumberFormat="1" applyFont="1" applyFill="1" applyBorder="1" applyAlignment="1">
      <alignment horizontal="center"/>
    </xf>
    <xf numFmtId="3" fontId="40" fillId="0" borderId="126" xfId="0" applyNumberFormat="1" applyFont="1" applyFill="1" applyBorder="1" applyAlignment="1">
      <alignment horizontal="center"/>
    </xf>
    <xf numFmtId="3" fontId="40" fillId="0" borderId="154" xfId="0" applyNumberFormat="1" applyFont="1" applyFill="1" applyBorder="1" applyAlignment="1">
      <alignment horizontal="center"/>
    </xf>
    <xf numFmtId="0" fontId="94" fillId="0" borderId="0" xfId="0" applyFont="1" applyFill="1" applyBorder="1" applyAlignment="1">
      <alignment horizontal="left" indent="1"/>
    </xf>
    <xf numFmtId="165" fontId="0" fillId="0" borderId="99" xfId="0" applyNumberFormat="1" applyFont="1" applyFill="1" applyBorder="1" applyAlignment="1">
      <alignment/>
    </xf>
    <xf numFmtId="165" fontId="0" fillId="0" borderId="70" xfId="0" applyNumberFormat="1" applyFont="1" applyFill="1" applyBorder="1" applyAlignment="1">
      <alignment horizontal="center"/>
    </xf>
    <xf numFmtId="3" fontId="0" fillId="0" borderId="114" xfId="0" applyNumberFormat="1" applyFont="1" applyFill="1" applyBorder="1" applyAlignment="1">
      <alignment horizontal="right"/>
    </xf>
    <xf numFmtId="165" fontId="0" fillId="0" borderId="124" xfId="0" applyNumberFormat="1" applyFont="1" applyFill="1" applyBorder="1" applyAlignment="1">
      <alignment/>
    </xf>
    <xf numFmtId="165" fontId="0" fillId="0" borderId="126" xfId="0" applyNumberFormat="1" applyFont="1" applyFill="1" applyBorder="1" applyAlignment="1">
      <alignment horizontal="center"/>
    </xf>
    <xf numFmtId="3" fontId="0" fillId="0" borderId="127" xfId="0" applyNumberFormat="1" applyFont="1" applyFill="1" applyBorder="1" applyAlignment="1">
      <alignment horizontal="right"/>
    </xf>
    <xf numFmtId="3" fontId="0" fillId="0" borderId="99" xfId="0" applyNumberFormat="1" applyFont="1" applyFill="1" applyBorder="1" applyAlignment="1">
      <alignment/>
    </xf>
    <xf numFmtId="3" fontId="0" fillId="0" borderId="133" xfId="0" applyNumberFormat="1" applyFont="1" applyFill="1" applyBorder="1" applyAlignment="1">
      <alignment horizontal="right"/>
    </xf>
    <xf numFmtId="3" fontId="0" fillId="0" borderId="100" xfId="0" applyNumberFormat="1" applyFont="1" applyFill="1" applyBorder="1" applyAlignment="1">
      <alignment/>
    </xf>
    <xf numFmtId="3" fontId="0" fillId="0" borderId="101" xfId="0" applyNumberFormat="1" applyFont="1" applyFill="1" applyBorder="1" applyAlignment="1">
      <alignment/>
    </xf>
    <xf numFmtId="3" fontId="0" fillId="0" borderId="118" xfId="0" applyNumberFormat="1" applyFont="1" applyFill="1" applyBorder="1" applyAlignment="1">
      <alignment horizontal="right"/>
    </xf>
    <xf numFmtId="3" fontId="39" fillId="0" borderId="111" xfId="0" applyNumberFormat="1" applyFont="1" applyFill="1" applyBorder="1" applyAlignment="1">
      <alignment/>
    </xf>
    <xf numFmtId="3" fontId="39" fillId="0" borderId="138" xfId="0" applyNumberFormat="1" applyFont="1" applyFill="1" applyBorder="1" applyAlignment="1">
      <alignment horizontal="center"/>
    </xf>
    <xf numFmtId="3" fontId="0" fillId="0" borderId="124" xfId="0" applyNumberFormat="1" applyFont="1" applyFill="1" applyBorder="1" applyAlignment="1">
      <alignment/>
    </xf>
    <xf numFmtId="3" fontId="0" fillId="0" borderId="143" xfId="0" applyNumberFormat="1" applyFont="1" applyFill="1" applyBorder="1" applyAlignment="1">
      <alignment horizontal="right"/>
    </xf>
    <xf numFmtId="3" fontId="0" fillId="0" borderId="105" xfId="0" applyNumberFormat="1" applyFont="1" applyFill="1" applyBorder="1" applyAlignment="1">
      <alignment horizontal="right"/>
    </xf>
    <xf numFmtId="3" fontId="40" fillId="0" borderId="138" xfId="0" applyNumberFormat="1" applyFont="1" applyFill="1" applyBorder="1" applyAlignment="1">
      <alignment horizontal="center"/>
    </xf>
    <xf numFmtId="3" fontId="0" fillId="0" borderId="121" xfId="0" applyNumberFormat="1" applyFont="1" applyFill="1" applyBorder="1" applyAlignment="1">
      <alignment horizontal="right"/>
    </xf>
    <xf numFmtId="3" fontId="0" fillId="0" borderId="108" xfId="0" applyNumberFormat="1" applyFont="1" applyFill="1" applyBorder="1" applyAlignment="1">
      <alignment/>
    </xf>
    <xf numFmtId="3" fontId="40" fillId="0" borderId="70" xfId="0" applyNumberFormat="1" applyFont="1" applyFill="1" applyBorder="1" applyAlignment="1">
      <alignment horizontal="center"/>
    </xf>
    <xf numFmtId="3" fontId="40" fillId="0" borderId="62" xfId="0" applyNumberFormat="1" applyFont="1" applyFill="1" applyBorder="1" applyAlignment="1">
      <alignment horizontal="center"/>
    </xf>
    <xf numFmtId="0" fontId="14" fillId="0" borderId="112" xfId="0" applyFont="1" applyFill="1" applyBorder="1" applyAlignment="1">
      <alignment/>
    </xf>
    <xf numFmtId="0" fontId="14" fillId="0" borderId="110" xfId="0" applyFont="1" applyFill="1" applyBorder="1" applyAlignment="1">
      <alignment/>
    </xf>
    <xf numFmtId="3" fontId="14" fillId="0" borderId="110" xfId="0" applyNumberFormat="1" applyFont="1" applyFill="1" applyBorder="1" applyAlignment="1">
      <alignment/>
    </xf>
    <xf numFmtId="0" fontId="0" fillId="0" borderId="155" xfId="0" applyFont="1" applyFill="1" applyBorder="1" applyAlignment="1">
      <alignment horizontal="center" vertical="center"/>
    </xf>
    <xf numFmtId="3" fontId="39" fillId="0" borderId="111" xfId="0" applyNumberFormat="1" applyFont="1" applyFill="1" applyBorder="1" applyAlignment="1">
      <alignment horizontal="center"/>
    </xf>
    <xf numFmtId="0" fontId="0" fillId="0" borderId="106" xfId="0" applyFont="1" applyFill="1" applyBorder="1" applyAlignment="1">
      <alignment horizontal="center"/>
    </xf>
    <xf numFmtId="0" fontId="0" fillId="0" borderId="138" xfId="0" applyFont="1" applyFill="1" applyBorder="1" applyAlignment="1">
      <alignment horizontal="center" vertical="center"/>
    </xf>
    <xf numFmtId="3" fontId="0" fillId="0" borderId="156" xfId="0" applyNumberFormat="1" applyFont="1" applyFill="1" applyBorder="1" applyAlignment="1" applyProtection="1">
      <alignment horizontal="right"/>
      <protection locked="0"/>
    </xf>
    <xf numFmtId="164" fontId="39" fillId="0" borderId="114" xfId="0" applyNumberFormat="1" applyFont="1" applyFill="1" applyBorder="1" applyAlignment="1">
      <alignment horizontal="right"/>
    </xf>
    <xf numFmtId="3" fontId="0" fillId="0" borderId="101" xfId="0" applyNumberFormat="1" applyFont="1" applyFill="1" applyBorder="1" applyAlignment="1" applyProtection="1">
      <alignment horizontal="right"/>
      <protection locked="0"/>
    </xf>
    <xf numFmtId="3" fontId="40" fillId="0" borderId="116" xfId="0" applyNumberFormat="1" applyFont="1" applyFill="1" applyBorder="1" applyAlignment="1">
      <alignment horizontal="right"/>
    </xf>
    <xf numFmtId="3" fontId="40" fillId="0" borderId="129" xfId="0" applyNumberFormat="1" applyFont="1" applyFill="1" applyBorder="1" applyAlignment="1">
      <alignment horizontal="right"/>
    </xf>
    <xf numFmtId="3" fontId="0" fillId="0" borderId="106" xfId="0" applyNumberFormat="1" applyFont="1" applyFill="1" applyBorder="1" applyAlignment="1" applyProtection="1">
      <alignment horizontal="right"/>
      <protection locked="0"/>
    </xf>
    <xf numFmtId="3" fontId="40" fillId="0" borderId="125" xfId="0" applyNumberFormat="1" applyFont="1" applyFill="1" applyBorder="1" applyAlignment="1">
      <alignment horizontal="right"/>
    </xf>
    <xf numFmtId="164" fontId="40" fillId="0" borderId="117" xfId="0" applyNumberFormat="1" applyFont="1" applyFill="1" applyBorder="1" applyAlignment="1" applyProtection="1">
      <alignment horizontal="right"/>
      <protection/>
    </xf>
    <xf numFmtId="164" fontId="95" fillId="0" borderId="109" xfId="0" applyNumberFormat="1" applyFont="1" applyFill="1" applyBorder="1" applyAlignment="1">
      <alignment horizontal="right"/>
    </xf>
    <xf numFmtId="3" fontId="40" fillId="0" borderId="117" xfId="0" applyNumberFormat="1" applyFont="1" applyFill="1" applyBorder="1" applyAlignment="1" applyProtection="1">
      <alignment horizontal="right"/>
      <protection locked="0"/>
    </xf>
    <xf numFmtId="3" fontId="64" fillId="0" borderId="96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 horizontal="center"/>
    </xf>
    <xf numFmtId="3" fontId="0" fillId="0" borderId="117" xfId="0" applyNumberFormat="1" applyFont="1" applyFill="1" applyBorder="1" applyAlignment="1" applyProtection="1">
      <alignment horizontal="right"/>
      <protection locked="0"/>
    </xf>
    <xf numFmtId="3" fontId="64" fillId="0" borderId="98" xfId="0" applyNumberFormat="1" applyFont="1" applyFill="1" applyBorder="1" applyAlignment="1">
      <alignment horizontal="right"/>
    </xf>
    <xf numFmtId="3" fontId="40" fillId="0" borderId="157" xfId="0" applyNumberFormat="1" applyFont="1" applyFill="1" applyBorder="1" applyAlignment="1">
      <alignment horizontal="right"/>
    </xf>
    <xf numFmtId="0" fontId="94" fillId="0" borderId="111" xfId="0" applyFont="1" applyFill="1" applyBorder="1" applyAlignment="1">
      <alignment horizontal="left" indent="1"/>
    </xf>
    <xf numFmtId="0" fontId="0" fillId="0" borderId="102" xfId="0" applyFont="1" applyFill="1" applyBorder="1" applyAlignment="1">
      <alignment horizontal="center" vertical="center"/>
    </xf>
    <xf numFmtId="0" fontId="0" fillId="0" borderId="113" xfId="0" applyFont="1" applyFill="1" applyBorder="1" applyAlignment="1">
      <alignment horizontal="center" vertical="center"/>
    </xf>
    <xf numFmtId="0" fontId="0" fillId="0" borderId="114" xfId="0" applyFont="1" applyFill="1" applyBorder="1" applyAlignment="1">
      <alignment horizontal="center" vertical="center"/>
    </xf>
    <xf numFmtId="3" fontId="39" fillId="0" borderId="114" xfId="0" applyNumberFormat="1" applyFont="1" applyFill="1" applyBorder="1" applyAlignment="1">
      <alignment horizontal="center"/>
    </xf>
    <xf numFmtId="0" fontId="0" fillId="0" borderId="117" xfId="0" applyFont="1" applyFill="1" applyBorder="1" applyAlignment="1">
      <alignment horizontal="center" vertical="center"/>
    </xf>
    <xf numFmtId="0" fontId="0" fillId="0" borderId="106" xfId="0" applyFont="1" applyFill="1" applyBorder="1" applyAlignment="1">
      <alignment horizontal="center" vertical="center"/>
    </xf>
    <xf numFmtId="0" fontId="0" fillId="0" borderId="105" xfId="0" applyFont="1" applyFill="1" applyBorder="1" applyAlignment="1">
      <alignment horizontal="center" vertical="center"/>
    </xf>
    <xf numFmtId="3" fontId="0" fillId="0" borderId="111" xfId="0" applyNumberFormat="1" applyFont="1" applyFill="1" applyBorder="1" applyAlignment="1">
      <alignment horizontal="right"/>
    </xf>
    <xf numFmtId="3" fontId="0" fillId="0" borderId="109" xfId="0" applyNumberFormat="1" applyFont="1" applyFill="1" applyBorder="1" applyAlignment="1" applyProtection="1">
      <alignment horizontal="right"/>
      <protection locked="0"/>
    </xf>
    <xf numFmtId="3" fontId="0" fillId="0" borderId="113" xfId="0" applyNumberFormat="1" applyFont="1" applyFill="1" applyBorder="1" applyAlignment="1" applyProtection="1">
      <alignment horizontal="right"/>
      <protection locked="0"/>
    </xf>
    <xf numFmtId="3" fontId="40" fillId="0" borderId="96" xfId="0" applyNumberFormat="1" applyFont="1" applyFill="1" applyBorder="1" applyAlignment="1">
      <alignment horizontal="right" shrinkToFit="1"/>
    </xf>
    <xf numFmtId="164" fontId="40" fillId="0" borderId="96" xfId="0" applyNumberFormat="1" applyFont="1" applyFill="1" applyBorder="1" applyAlignment="1">
      <alignment horizontal="right" shrinkToFit="1"/>
    </xf>
    <xf numFmtId="3" fontId="40" fillId="0" borderId="117" xfId="0" applyNumberFormat="1" applyFont="1" applyFill="1" applyBorder="1" applyAlignment="1">
      <alignment horizontal="right"/>
    </xf>
    <xf numFmtId="0" fontId="41" fillId="0" borderId="0" xfId="0" applyFont="1" applyFill="1" applyBorder="1" applyAlignment="1">
      <alignment horizontal="center" vertical="center" shrinkToFit="1"/>
    </xf>
    <xf numFmtId="0" fontId="38" fillId="0" borderId="0" xfId="0" applyFont="1" applyFill="1" applyBorder="1" applyAlignment="1">
      <alignment horizontal="left" indent="1"/>
    </xf>
    <xf numFmtId="0" fontId="38" fillId="0" borderId="112" xfId="0" applyFont="1" applyFill="1" applyBorder="1" applyAlignment="1">
      <alignment horizontal="left" indent="1"/>
    </xf>
    <xf numFmtId="0" fontId="38" fillId="0" borderId="110" xfId="0" applyFont="1" applyFill="1" applyBorder="1" applyAlignment="1">
      <alignment horizontal="left" indent="1"/>
    </xf>
    <xf numFmtId="3" fontId="38" fillId="0" borderId="110" xfId="0" applyNumberFormat="1" applyFont="1" applyFill="1" applyBorder="1" applyAlignment="1">
      <alignment horizontal="left" indent="1"/>
    </xf>
    <xf numFmtId="3" fontId="38" fillId="0" borderId="0" xfId="0" applyNumberFormat="1" applyFont="1" applyFill="1" applyBorder="1" applyAlignment="1">
      <alignment horizontal="left" indent="1"/>
    </xf>
    <xf numFmtId="0" fontId="14" fillId="0" borderId="0" xfId="0" applyFont="1" applyFill="1" applyBorder="1" applyAlignment="1">
      <alignment horizontal="left" indent="1"/>
    </xf>
    <xf numFmtId="3" fontId="0" fillId="0" borderId="108" xfId="0" applyNumberFormat="1" applyFont="1" applyFill="1" applyBorder="1" applyAlignment="1" applyProtection="1">
      <alignment horizontal="right"/>
      <protection locked="0"/>
    </xf>
    <xf numFmtId="3" fontId="39" fillId="0" borderId="66" xfId="0" applyNumberFormat="1" applyFont="1" applyFill="1" applyBorder="1" applyAlignment="1">
      <alignment horizontal="right"/>
    </xf>
    <xf numFmtId="3" fontId="39" fillId="0" borderId="64" xfId="0" applyNumberFormat="1" applyFont="1" applyFill="1" applyBorder="1" applyAlignment="1">
      <alignment horizontal="right"/>
    </xf>
    <xf numFmtId="3" fontId="39" fillId="0" borderId="65" xfId="0" applyNumberFormat="1" applyFont="1" applyFill="1" applyBorder="1" applyAlignment="1">
      <alignment horizontal="right"/>
    </xf>
    <xf numFmtId="3" fontId="39" fillId="0" borderId="71" xfId="0" applyNumberFormat="1" applyFont="1" applyFill="1" applyBorder="1" applyAlignment="1">
      <alignment horizontal="right"/>
    </xf>
    <xf numFmtId="3" fontId="39" fillId="0" borderId="63" xfId="0" applyNumberFormat="1" applyFont="1" applyFill="1" applyBorder="1" applyAlignment="1">
      <alignment horizontal="right"/>
    </xf>
    <xf numFmtId="3" fontId="39" fillId="0" borderId="68" xfId="0" applyNumberFormat="1" applyFont="1" applyFill="1" applyBorder="1" applyAlignment="1">
      <alignment horizontal="right"/>
    </xf>
    <xf numFmtId="3" fontId="40" fillId="0" borderId="51" xfId="0" applyNumberFormat="1" applyFont="1" applyFill="1" applyBorder="1" applyAlignment="1">
      <alignment horizontal="center"/>
    </xf>
    <xf numFmtId="3" fontId="40" fillId="0" borderId="89" xfId="0" applyNumberFormat="1" applyFont="1" applyFill="1" applyBorder="1" applyAlignment="1">
      <alignment horizontal="right"/>
    </xf>
    <xf numFmtId="3" fontId="40" fillId="0" borderId="52" xfId="0" applyNumberFormat="1" applyFont="1" applyFill="1" applyBorder="1" applyAlignment="1">
      <alignment horizontal="center"/>
    </xf>
    <xf numFmtId="3" fontId="40" fillId="0" borderId="52" xfId="0" applyNumberFormat="1" applyFont="1" applyFill="1" applyBorder="1" applyAlignment="1">
      <alignment horizontal="right"/>
    </xf>
    <xf numFmtId="3" fontId="40" fillId="0" borderId="53" xfId="0" applyNumberFormat="1" applyFont="1" applyFill="1" applyBorder="1" applyAlignment="1">
      <alignment horizontal="center"/>
    </xf>
    <xf numFmtId="3" fontId="40" fillId="0" borderId="53" xfId="0" applyNumberFormat="1" applyFont="1" applyFill="1" applyBorder="1" applyAlignment="1">
      <alignment horizontal="right"/>
    </xf>
    <xf numFmtId="3" fontId="40" fillId="0" borderId="51" xfId="0" applyNumberFormat="1" applyFont="1" applyFill="1" applyBorder="1" applyAlignment="1">
      <alignment horizontal="center"/>
    </xf>
    <xf numFmtId="3" fontId="40" fillId="0" borderId="51" xfId="0" applyNumberFormat="1" applyFont="1" applyFill="1" applyBorder="1" applyAlignment="1">
      <alignment horizontal="right"/>
    </xf>
    <xf numFmtId="3" fontId="40" fillId="0" borderId="52" xfId="0" applyNumberFormat="1" applyFont="1" applyFill="1" applyBorder="1" applyAlignment="1">
      <alignment horizontal="center"/>
    </xf>
    <xf numFmtId="0" fontId="59" fillId="0" borderId="52" xfId="0" applyFont="1" applyFill="1" applyBorder="1" applyAlignment="1">
      <alignment horizontal="center"/>
    </xf>
    <xf numFmtId="3" fontId="40" fillId="0" borderId="54" xfId="0" applyNumberFormat="1" applyFont="1" applyFill="1" applyBorder="1" applyAlignment="1">
      <alignment horizontal="center"/>
    </xf>
    <xf numFmtId="3" fontId="40" fillId="0" borderId="54" xfId="0" applyNumberFormat="1" applyFont="1" applyFill="1" applyBorder="1" applyAlignment="1">
      <alignment horizontal="right"/>
    </xf>
    <xf numFmtId="0" fontId="38" fillId="0" borderId="57" xfId="0" applyFont="1" applyFill="1" applyBorder="1" applyAlignment="1">
      <alignment horizontal="left" indent="1"/>
    </xf>
    <xf numFmtId="0" fontId="38" fillId="0" borderId="58" xfId="0" applyFont="1" applyFill="1" applyBorder="1" applyAlignment="1">
      <alignment horizontal="left" indent="1"/>
    </xf>
    <xf numFmtId="3" fontId="38" fillId="0" borderId="58" xfId="0" applyNumberFormat="1" applyFont="1" applyFill="1" applyBorder="1" applyAlignment="1">
      <alignment horizontal="left" indent="1"/>
    </xf>
    <xf numFmtId="3" fontId="39" fillId="0" borderId="74" xfId="0" applyNumberFormat="1" applyFont="1" applyFill="1" applyBorder="1" applyAlignment="1">
      <alignment horizontal="right"/>
    </xf>
    <xf numFmtId="3" fontId="39" fillId="0" borderId="80" xfId="0" applyNumberFormat="1" applyFont="1" applyFill="1" applyBorder="1" applyAlignment="1">
      <alignment horizontal="right"/>
    </xf>
    <xf numFmtId="3" fontId="39" fillId="0" borderId="44" xfId="0" applyNumberFormat="1" applyFont="1" applyFill="1" applyBorder="1" applyAlignment="1">
      <alignment horizontal="right"/>
    </xf>
    <xf numFmtId="3" fontId="39" fillId="0" borderId="55" xfId="0" applyNumberFormat="1" applyFont="1" applyFill="1" applyBorder="1" applyAlignment="1">
      <alignment horizontal="right"/>
    </xf>
    <xf numFmtId="3" fontId="39" fillId="0" borderId="10" xfId="0" applyNumberFormat="1" applyFont="1" applyFill="1" applyBorder="1" applyAlignment="1">
      <alignment horizontal="right"/>
    </xf>
    <xf numFmtId="3" fontId="39" fillId="0" borderId="56" xfId="0" applyNumberFormat="1" applyFont="1" applyFill="1" applyBorder="1" applyAlignment="1">
      <alignment horizontal="right"/>
    </xf>
    <xf numFmtId="3" fontId="40" fillId="0" borderId="51" xfId="0" applyNumberFormat="1" applyFont="1" applyFill="1" applyBorder="1" applyAlignment="1" applyProtection="1">
      <alignment horizontal="right"/>
      <protection locked="0"/>
    </xf>
    <xf numFmtId="3" fontId="40" fillId="0" borderId="89" xfId="0" applyNumberFormat="1" applyFont="1" applyFill="1" applyBorder="1" applyAlignment="1" applyProtection="1">
      <alignment horizontal="right"/>
      <protection locked="0"/>
    </xf>
    <xf numFmtId="3" fontId="40" fillId="0" borderId="92" xfId="0" applyNumberFormat="1" applyFont="1" applyFill="1" applyBorder="1" applyAlignment="1">
      <alignment horizontal="right"/>
    </xf>
    <xf numFmtId="3" fontId="40" fillId="0" borderId="52" xfId="0" applyNumberFormat="1" applyFont="1" applyFill="1" applyBorder="1" applyAlignment="1" applyProtection="1">
      <alignment horizontal="right"/>
      <protection locked="0"/>
    </xf>
    <xf numFmtId="164" fontId="40" fillId="0" borderId="52" xfId="0" applyNumberFormat="1" applyFont="1" applyFill="1" applyBorder="1" applyAlignment="1" applyProtection="1">
      <alignment horizontal="right"/>
      <protection locked="0"/>
    </xf>
    <xf numFmtId="3" fontId="40" fillId="0" borderId="65" xfId="0" applyNumberFormat="1" applyFont="1" applyFill="1" applyBorder="1" applyAlignment="1">
      <alignment horizontal="right"/>
    </xf>
    <xf numFmtId="3" fontId="40" fillId="0" borderId="53" xfId="0" applyNumberFormat="1" applyFont="1" applyFill="1" applyBorder="1" applyAlignment="1" applyProtection="1">
      <alignment horizontal="right"/>
      <protection locked="0"/>
    </xf>
    <xf numFmtId="3" fontId="40" fillId="0" borderId="62" xfId="0" applyNumberFormat="1" applyFont="1" applyFill="1" applyBorder="1" applyAlignment="1" applyProtection="1">
      <alignment horizontal="right"/>
      <protection locked="0"/>
    </xf>
    <xf numFmtId="3" fontId="40" fillId="0" borderId="64" xfId="0" applyNumberFormat="1" applyFont="1" applyFill="1" applyBorder="1" applyAlignment="1">
      <alignment horizontal="right"/>
    </xf>
    <xf numFmtId="3" fontId="40" fillId="0" borderId="71" xfId="0" applyNumberFormat="1" applyFont="1" applyFill="1" applyBorder="1" applyAlignment="1">
      <alignment horizontal="right"/>
    </xf>
    <xf numFmtId="3" fontId="40" fillId="0" borderId="54" xfId="0" applyNumberFormat="1" applyFont="1" applyFill="1" applyBorder="1" applyAlignment="1" applyProtection="1">
      <alignment horizontal="right"/>
      <protection locked="0"/>
    </xf>
    <xf numFmtId="3" fontId="40" fillId="0" borderId="70" xfId="0" applyNumberFormat="1" applyFont="1" applyFill="1" applyBorder="1" applyAlignment="1" applyProtection="1">
      <alignment horizontal="right"/>
      <protection locked="0"/>
    </xf>
    <xf numFmtId="3" fontId="40" fillId="0" borderId="68" xfId="0" applyNumberFormat="1" applyFont="1" applyFill="1" applyBorder="1" applyAlignment="1">
      <alignment horizontal="right"/>
    </xf>
    <xf numFmtId="164" fontId="40" fillId="0" borderId="51" xfId="0" applyNumberFormat="1" applyFont="1" applyFill="1" applyBorder="1" applyAlignment="1" applyProtection="1">
      <alignment horizontal="right"/>
      <protection locked="0"/>
    </xf>
    <xf numFmtId="164" fontId="40" fillId="0" borderId="54" xfId="0" applyNumberFormat="1" applyFont="1" applyFill="1" applyBorder="1" applyAlignment="1" applyProtection="1">
      <alignment horizontal="right"/>
      <protection locked="0"/>
    </xf>
    <xf numFmtId="0" fontId="14" fillId="0" borderId="0" xfId="0" applyFont="1" applyFill="1" applyAlignment="1">
      <alignment horizontal="left" indent="1"/>
    </xf>
    <xf numFmtId="0" fontId="14" fillId="0" borderId="73" xfId="0" applyFont="1" applyFill="1" applyBorder="1" applyAlignment="1">
      <alignment horizontal="left" indent="1"/>
    </xf>
    <xf numFmtId="0" fontId="38" fillId="0" borderId="57" xfId="0" applyFont="1" applyFill="1" applyBorder="1" applyAlignment="1">
      <alignment horizontal="left" indent="1"/>
    </xf>
    <xf numFmtId="0" fontId="47" fillId="0" borderId="67" xfId="0" applyFont="1" applyFill="1" applyBorder="1" applyAlignment="1">
      <alignment horizontal="left" vertical="center" indent="1"/>
    </xf>
    <xf numFmtId="0" fontId="0" fillId="0" borderId="67" xfId="0" applyFont="1" applyFill="1" applyBorder="1" applyAlignment="1">
      <alignment horizontal="center" vertical="center"/>
    </xf>
    <xf numFmtId="3" fontId="0" fillId="0" borderId="67" xfId="0" applyNumberFormat="1" applyFont="1" applyFill="1" applyBorder="1" applyAlignment="1">
      <alignment horizontal="center" vertical="center"/>
    </xf>
    <xf numFmtId="3" fontId="39" fillId="0" borderId="73" xfId="0" applyNumberFormat="1" applyFont="1" applyFill="1" applyBorder="1" applyAlignment="1">
      <alignment horizontal="center"/>
    </xf>
    <xf numFmtId="0" fontId="0" fillId="0" borderId="58" xfId="0" applyFont="1" applyFill="1" applyBorder="1" applyAlignment="1">
      <alignment horizontal="center"/>
    </xf>
    <xf numFmtId="0" fontId="0" fillId="0" borderId="57" xfId="0" applyFont="1" applyFill="1" applyBorder="1" applyAlignment="1">
      <alignment/>
    </xf>
    <xf numFmtId="0" fontId="0" fillId="0" borderId="58" xfId="0" applyFont="1" applyFill="1" applyBorder="1" applyAlignment="1">
      <alignment/>
    </xf>
    <xf numFmtId="3" fontId="39" fillId="0" borderId="67" xfId="0" applyNumberFormat="1" applyFont="1" applyFill="1" applyBorder="1" applyAlignment="1">
      <alignment horizontal="center"/>
    </xf>
    <xf numFmtId="164" fontId="39" fillId="0" borderId="66" xfId="0" applyNumberFormat="1" applyFont="1" applyFill="1" applyBorder="1" applyAlignment="1">
      <alignment horizontal="center"/>
    </xf>
    <xf numFmtId="3" fontId="0" fillId="0" borderId="73" xfId="0" applyNumberFormat="1" applyFont="1" applyFill="1" applyBorder="1" applyAlignment="1">
      <alignment horizontal="center"/>
    </xf>
    <xf numFmtId="0" fontId="0" fillId="0" borderId="57" xfId="0" applyFont="1" applyFill="1" applyBorder="1" applyAlignment="1">
      <alignment horizontal="center"/>
    </xf>
    <xf numFmtId="0" fontId="0" fillId="0" borderId="62" xfId="0" applyFont="1" applyFill="1" applyBorder="1" applyAlignment="1">
      <alignment horizontal="left" vertical="center" indent="1"/>
    </xf>
    <xf numFmtId="0" fontId="0" fillId="0" borderId="62" xfId="0" applyFont="1" applyFill="1" applyBorder="1" applyAlignment="1">
      <alignment horizontal="center" vertical="center"/>
    </xf>
    <xf numFmtId="3" fontId="39" fillId="0" borderId="62" xfId="0" applyNumberFormat="1" applyFont="1" applyFill="1" applyBorder="1" applyAlignment="1">
      <alignment horizontal="center"/>
    </xf>
    <xf numFmtId="3" fontId="39" fillId="0" borderId="61" xfId="0" applyNumberFormat="1" applyFont="1" applyFill="1" applyBorder="1" applyAlignment="1">
      <alignment horizontal="center"/>
    </xf>
    <xf numFmtId="3" fontId="0" fillId="0" borderId="19" xfId="0" applyNumberFormat="1" applyFont="1" applyFill="1" applyBorder="1" applyAlignment="1">
      <alignment horizontal="center"/>
    </xf>
    <xf numFmtId="3" fontId="0" fillId="0" borderId="27" xfId="0" applyNumberFormat="1" applyFont="1" applyFill="1" applyBorder="1" applyAlignment="1">
      <alignment horizontal="center"/>
    </xf>
    <xf numFmtId="164" fontId="39" fillId="0" borderId="60" xfId="0" applyNumberFormat="1" applyFont="1" applyFill="1" applyBorder="1" applyAlignment="1">
      <alignment horizontal="center" shrinkToFit="1"/>
    </xf>
    <xf numFmtId="3" fontId="0" fillId="0" borderId="86" xfId="0" applyNumberFormat="1" applyFont="1" applyFill="1" applyBorder="1" applyAlignment="1">
      <alignment horizontal="center"/>
    </xf>
    <xf numFmtId="0" fontId="47" fillId="0" borderId="10" xfId="0" applyFont="1" applyFill="1" applyBorder="1" applyAlignment="1">
      <alignment horizontal="left" indent="1"/>
    </xf>
    <xf numFmtId="0" fontId="0" fillId="0" borderId="51" xfId="0" applyFont="1" applyFill="1" applyBorder="1" applyAlignment="1">
      <alignment/>
    </xf>
    <xf numFmtId="165" fontId="0" fillId="0" borderId="51" xfId="0" applyNumberFormat="1" applyFont="1" applyFill="1" applyBorder="1" applyAlignment="1">
      <alignment/>
    </xf>
    <xf numFmtId="165" fontId="0" fillId="0" borderId="11" xfId="0" applyNumberFormat="1" applyFont="1" applyFill="1" applyBorder="1" applyAlignment="1">
      <alignment horizontal="center"/>
    </xf>
    <xf numFmtId="3" fontId="0" fillId="0" borderId="67" xfId="0" applyNumberFormat="1" applyFont="1" applyFill="1" applyBorder="1" applyAlignment="1">
      <alignment horizontal="right"/>
    </xf>
    <xf numFmtId="3" fontId="39" fillId="0" borderId="89" xfId="0" applyNumberFormat="1" applyFont="1" applyFill="1" applyBorder="1" applyAlignment="1">
      <alignment horizontal="right"/>
    </xf>
    <xf numFmtId="3" fontId="0" fillId="0" borderId="47" xfId="0" applyNumberFormat="1" applyFont="1" applyFill="1" applyBorder="1" applyAlignment="1" applyProtection="1">
      <alignment horizontal="right"/>
      <protection locked="0"/>
    </xf>
    <xf numFmtId="164" fontId="39" fillId="0" borderId="63" xfId="0" applyNumberFormat="1" applyFont="1" applyFill="1" applyBorder="1" applyAlignment="1">
      <alignment horizontal="right"/>
    </xf>
    <xf numFmtId="3" fontId="0" fillId="0" borderId="89" xfId="0" applyNumberFormat="1" applyFont="1" applyFill="1" applyBorder="1" applyAlignment="1">
      <alignment horizontal="right"/>
    </xf>
    <xf numFmtId="0" fontId="47" fillId="0" borderId="80" xfId="0" applyFont="1" applyFill="1" applyBorder="1" applyAlignment="1">
      <alignment horizontal="left" indent="1"/>
    </xf>
    <xf numFmtId="165" fontId="0" fillId="0" borderId="53" xfId="0" applyNumberFormat="1" applyFont="1" applyFill="1" applyBorder="1" applyAlignment="1">
      <alignment/>
    </xf>
    <xf numFmtId="165" fontId="0" fillId="0" borderId="81" xfId="0" applyNumberFormat="1" applyFont="1" applyFill="1" applyBorder="1" applyAlignment="1">
      <alignment horizontal="center"/>
    </xf>
    <xf numFmtId="3" fontId="0" fillId="0" borderId="53" xfId="0" applyNumberFormat="1" applyFont="1" applyFill="1" applyBorder="1" applyAlignment="1">
      <alignment horizontal="right"/>
    </xf>
    <xf numFmtId="3" fontId="39" fillId="0" borderId="53" xfId="0" applyNumberFormat="1" applyFont="1" applyFill="1" applyBorder="1" applyAlignment="1">
      <alignment horizontal="right"/>
    </xf>
    <xf numFmtId="3" fontId="0" fillId="0" borderId="69" xfId="0" applyNumberFormat="1" applyFont="1" applyFill="1" applyBorder="1" applyAlignment="1" applyProtection="1">
      <alignment horizontal="right"/>
      <protection locked="0"/>
    </xf>
    <xf numFmtId="164" fontId="39" fillId="0" borderId="64" xfId="0" applyNumberFormat="1" applyFont="1" applyFill="1" applyBorder="1" applyAlignment="1">
      <alignment horizontal="right"/>
    </xf>
    <xf numFmtId="3" fontId="0" fillId="0" borderId="54" xfId="0" applyNumberFormat="1" applyFont="1" applyFill="1" applyBorder="1" applyAlignment="1">
      <alignment horizontal="right"/>
    </xf>
    <xf numFmtId="0" fontId="47" fillId="0" borderId="44" xfId="0" applyFont="1" applyFill="1" applyBorder="1" applyAlignment="1">
      <alignment horizontal="left" indent="1"/>
    </xf>
    <xf numFmtId="0" fontId="0" fillId="0" borderId="51" xfId="0" applyFont="1" applyFill="1" applyBorder="1" applyAlignment="1">
      <alignment horizontal="center"/>
    </xf>
    <xf numFmtId="3" fontId="0" fillId="0" borderId="29" xfId="0" applyNumberFormat="1" applyFont="1" applyFill="1" applyBorder="1" applyAlignment="1">
      <alignment horizontal="center"/>
    </xf>
    <xf numFmtId="3" fontId="0" fillId="0" borderId="52" xfId="0" applyNumberFormat="1" applyFont="1" applyFill="1" applyBorder="1" applyAlignment="1">
      <alignment horizontal="right"/>
    </xf>
    <xf numFmtId="3" fontId="39" fillId="0" borderId="51" xfId="0" applyNumberFormat="1" applyFont="1" applyFill="1" applyBorder="1" applyAlignment="1">
      <alignment horizontal="right"/>
    </xf>
    <xf numFmtId="164" fontId="39" fillId="0" borderId="65" xfId="0" applyNumberFormat="1" applyFont="1" applyFill="1" applyBorder="1" applyAlignment="1">
      <alignment horizontal="right"/>
    </xf>
    <xf numFmtId="0" fontId="47" fillId="0" borderId="55" xfId="0" applyFont="1" applyFill="1" applyBorder="1" applyAlignment="1">
      <alignment horizontal="left" indent="1"/>
    </xf>
    <xf numFmtId="0" fontId="0" fillId="0" borderId="52" xfId="0" applyFont="1" applyFill="1" applyBorder="1" applyAlignment="1">
      <alignment horizontal="center"/>
    </xf>
    <xf numFmtId="3" fontId="39" fillId="0" borderId="52" xfId="0" applyNumberFormat="1" applyFont="1" applyFill="1" applyBorder="1" applyAlignment="1">
      <alignment horizontal="right"/>
    </xf>
    <xf numFmtId="0" fontId="0" fillId="0" borderId="54" xfId="0" applyFont="1" applyFill="1" applyBorder="1" applyAlignment="1">
      <alignment horizontal="center"/>
    </xf>
    <xf numFmtId="3" fontId="0" fillId="0" borderId="54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 horizontal="center"/>
    </xf>
    <xf numFmtId="3" fontId="0" fillId="0" borderId="70" xfId="0" applyNumberFormat="1" applyFont="1" applyFill="1" applyBorder="1" applyAlignment="1">
      <alignment horizontal="right"/>
    </xf>
    <xf numFmtId="3" fontId="39" fillId="0" borderId="54" xfId="0" applyNumberFormat="1" applyFont="1" applyFill="1" applyBorder="1" applyAlignment="1">
      <alignment horizontal="right"/>
    </xf>
    <xf numFmtId="0" fontId="47" fillId="0" borderId="73" xfId="0" applyFont="1" applyFill="1" applyBorder="1" applyAlignment="1">
      <alignment horizontal="left" indent="1"/>
    </xf>
    <xf numFmtId="0" fontId="39" fillId="0" borderId="86" xfId="0" applyFont="1" applyFill="1" applyBorder="1" applyAlignment="1">
      <alignment horizontal="center"/>
    </xf>
    <xf numFmtId="3" fontId="39" fillId="0" borderId="57" xfId="0" applyNumberFormat="1" applyFont="1" applyFill="1" applyBorder="1" applyAlignment="1">
      <alignment horizontal="center"/>
    </xf>
    <xf numFmtId="3" fontId="40" fillId="0" borderId="86" xfId="0" applyNumberFormat="1" applyFont="1" applyFill="1" applyBorder="1" applyAlignment="1">
      <alignment horizontal="right"/>
    </xf>
    <xf numFmtId="3" fontId="0" fillId="0" borderId="86" xfId="0" applyNumberFormat="1" applyFont="1" applyFill="1" applyBorder="1" applyAlignment="1">
      <alignment horizontal="right"/>
    </xf>
    <xf numFmtId="3" fontId="0" fillId="0" borderId="73" xfId="0" applyNumberFormat="1" applyFont="1" applyFill="1" applyBorder="1" applyAlignment="1">
      <alignment horizontal="right"/>
    </xf>
    <xf numFmtId="3" fontId="39" fillId="0" borderId="58" xfId="0" applyNumberFormat="1" applyFont="1" applyFill="1" applyBorder="1" applyAlignment="1">
      <alignment horizontal="right"/>
    </xf>
    <xf numFmtId="164" fontId="39" fillId="0" borderId="58" xfId="0" applyNumberFormat="1" applyFont="1" applyFill="1" applyBorder="1" applyAlignment="1">
      <alignment horizontal="right"/>
    </xf>
    <xf numFmtId="3" fontId="0" fillId="0" borderId="72" xfId="0" applyNumberFormat="1" applyFont="1" applyFill="1" applyBorder="1" applyAlignment="1" applyProtection="1">
      <alignment horizontal="right"/>
      <protection locked="0"/>
    </xf>
    <xf numFmtId="3" fontId="0" fillId="0" borderId="51" xfId="0" applyNumberFormat="1" applyFont="1" applyFill="1" applyBorder="1" applyAlignment="1">
      <alignment horizontal="right"/>
    </xf>
    <xf numFmtId="0" fontId="0" fillId="0" borderId="53" xfId="0" applyFont="1" applyFill="1" applyBorder="1" applyAlignment="1">
      <alignment horizontal="center"/>
    </xf>
    <xf numFmtId="3" fontId="0" fillId="0" borderId="53" xfId="0" applyNumberFormat="1" applyFont="1" applyFill="1" applyBorder="1" applyAlignment="1">
      <alignment/>
    </xf>
    <xf numFmtId="3" fontId="0" fillId="0" borderId="80" xfId="0" applyNumberFormat="1" applyFont="1" applyFill="1" applyBorder="1" applyAlignment="1">
      <alignment horizontal="center"/>
    </xf>
    <xf numFmtId="164" fontId="39" fillId="0" borderId="68" xfId="0" applyNumberFormat="1" applyFont="1" applyFill="1" applyBorder="1" applyAlignment="1">
      <alignment horizontal="right"/>
    </xf>
    <xf numFmtId="0" fontId="47" fillId="0" borderId="51" xfId="0" applyFont="1" applyFill="1" applyBorder="1" applyAlignment="1">
      <alignment horizontal="left" indent="1"/>
    </xf>
    <xf numFmtId="164" fontId="40" fillId="0" borderId="89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center"/>
    </xf>
    <xf numFmtId="3" fontId="40" fillId="0" borderId="52" xfId="0" applyNumberFormat="1" applyFont="1" applyFill="1" applyBorder="1" applyAlignment="1">
      <alignment horizontal="right" shrinkToFit="1"/>
    </xf>
    <xf numFmtId="164" fontId="40" fillId="0" borderId="52" xfId="0" applyNumberFormat="1" applyFont="1" applyFill="1" applyBorder="1" applyAlignment="1">
      <alignment horizontal="right" shrinkToFit="1"/>
    </xf>
    <xf numFmtId="3" fontId="0" fillId="0" borderId="62" xfId="0" applyNumberFormat="1" applyFont="1" applyFill="1" applyBorder="1" applyAlignment="1">
      <alignment horizontal="right"/>
    </xf>
    <xf numFmtId="164" fontId="40" fillId="0" borderId="53" xfId="0" applyNumberFormat="1" applyFont="1" applyFill="1" applyBorder="1" applyAlignment="1">
      <alignment horizontal="right"/>
    </xf>
    <xf numFmtId="0" fontId="58" fillId="0" borderId="51" xfId="0" applyFont="1" applyFill="1" applyBorder="1" applyAlignment="1">
      <alignment horizontal="center"/>
    </xf>
    <xf numFmtId="0" fontId="58" fillId="0" borderId="52" xfId="0" applyFont="1" applyFill="1" applyBorder="1" applyAlignment="1">
      <alignment horizontal="center"/>
    </xf>
    <xf numFmtId="164" fontId="40" fillId="0" borderId="52" xfId="0" applyNumberFormat="1" applyFont="1" applyFill="1" applyBorder="1" applyAlignment="1">
      <alignment horizontal="right"/>
    </xf>
    <xf numFmtId="0" fontId="58" fillId="0" borderId="54" xfId="0" applyFont="1" applyFill="1" applyBorder="1" applyAlignment="1">
      <alignment horizontal="center"/>
    </xf>
    <xf numFmtId="0" fontId="48" fillId="0" borderId="73" xfId="0" applyFont="1" applyFill="1" applyBorder="1" applyAlignment="1">
      <alignment horizontal="left" indent="1"/>
    </xf>
    <xf numFmtId="0" fontId="59" fillId="0" borderId="86" xfId="0" applyFont="1" applyFill="1" applyBorder="1" applyAlignment="1">
      <alignment horizontal="center"/>
    </xf>
    <xf numFmtId="3" fontId="40" fillId="0" borderId="86" xfId="0" applyNumberFormat="1" applyFont="1" applyFill="1" applyBorder="1" applyAlignment="1">
      <alignment horizontal="center"/>
    </xf>
    <xf numFmtId="3" fontId="40" fillId="0" borderId="86" xfId="0" applyNumberFormat="1" applyFont="1" applyFill="1" applyBorder="1" applyAlignment="1" applyProtection="1">
      <alignment horizontal="right"/>
      <protection/>
    </xf>
    <xf numFmtId="164" fontId="40" fillId="0" borderId="86" xfId="0" applyNumberFormat="1" applyFont="1" applyFill="1" applyBorder="1" applyAlignment="1" applyProtection="1">
      <alignment horizontal="right" shrinkToFit="1"/>
      <protection/>
    </xf>
    <xf numFmtId="164" fontId="40" fillId="0" borderId="86" xfId="0" applyNumberFormat="1" applyFont="1" applyFill="1" applyBorder="1" applyAlignment="1">
      <alignment horizontal="right"/>
    </xf>
    <xf numFmtId="3" fontId="0" fillId="0" borderId="44" xfId="0" applyNumberFormat="1" applyFont="1" applyFill="1" applyBorder="1" applyAlignment="1" applyProtection="1">
      <alignment horizontal="right"/>
      <protection locked="0"/>
    </xf>
    <xf numFmtId="164" fontId="40" fillId="0" borderId="51" xfId="0" applyNumberFormat="1" applyFont="1" applyFill="1" applyBorder="1" applyAlignment="1">
      <alignment horizontal="right"/>
    </xf>
    <xf numFmtId="3" fontId="40" fillId="0" borderId="32" xfId="0" applyNumberFormat="1" applyFont="1" applyFill="1" applyBorder="1" applyAlignment="1">
      <alignment horizontal="right"/>
    </xf>
    <xf numFmtId="3" fontId="40" fillId="0" borderId="44" xfId="0" applyNumberFormat="1" applyFont="1" applyFill="1" applyBorder="1" applyAlignment="1">
      <alignment horizontal="right"/>
    </xf>
    <xf numFmtId="3" fontId="40" fillId="0" borderId="58" xfId="0" applyNumberFormat="1" applyFont="1" applyFill="1" applyBorder="1" applyAlignment="1">
      <alignment horizontal="right"/>
    </xf>
    <xf numFmtId="3" fontId="40" fillId="0" borderId="86" xfId="0" applyNumberFormat="1" applyFont="1" applyFill="1" applyBorder="1" applyAlignment="1" applyProtection="1">
      <alignment horizontal="right"/>
      <protection locked="0"/>
    </xf>
    <xf numFmtId="164" fontId="40" fillId="0" borderId="86" xfId="0" applyNumberFormat="1" applyFont="1" applyFill="1" applyBorder="1" applyAlignment="1" applyProtection="1">
      <alignment horizontal="right"/>
      <protection locked="0"/>
    </xf>
    <xf numFmtId="3" fontId="0" fillId="0" borderId="67" xfId="0" applyNumberFormat="1" applyFont="1" applyFill="1" applyBorder="1" applyAlignment="1" applyProtection="1">
      <alignment horizontal="right"/>
      <protection locked="0"/>
    </xf>
    <xf numFmtId="3" fontId="40" fillId="0" borderId="75" xfId="0" applyNumberFormat="1" applyFont="1" applyFill="1" applyBorder="1" applyAlignment="1">
      <alignment horizontal="right"/>
    </xf>
    <xf numFmtId="0" fontId="48" fillId="0" borderId="74" xfId="0" applyFont="1" applyFill="1" applyBorder="1" applyAlignment="1">
      <alignment horizontal="left" indent="1"/>
    </xf>
    <xf numFmtId="0" fontId="40" fillId="0" borderId="86" xfId="0" applyFont="1" applyFill="1" applyBorder="1" applyAlignment="1">
      <alignment horizontal="center"/>
    </xf>
    <xf numFmtId="0" fontId="48" fillId="0" borderId="76" xfId="0" applyFont="1" applyFill="1" applyBorder="1" applyAlignment="1">
      <alignment horizontal="left" indent="1"/>
    </xf>
    <xf numFmtId="0" fontId="40" fillId="0" borderId="62" xfId="0" applyFont="1" applyFill="1" applyBorder="1" applyAlignment="1">
      <alignment horizontal="center"/>
    </xf>
    <xf numFmtId="0" fontId="65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61" fillId="0" borderId="0" xfId="0" applyFont="1" applyFill="1" applyAlignment="1">
      <alignment horizontal="left" indent="1"/>
    </xf>
    <xf numFmtId="0" fontId="41" fillId="0" borderId="0" xfId="0" applyFont="1" applyFill="1" applyAlignment="1">
      <alignment horizontal="center" shrinkToFit="1"/>
    </xf>
    <xf numFmtId="3" fontId="39" fillId="0" borderId="67" xfId="0" applyNumberFormat="1" applyFont="1" applyFill="1" applyBorder="1" applyAlignment="1">
      <alignment horizontal="right"/>
    </xf>
    <xf numFmtId="3" fontId="39" fillId="0" borderId="70" xfId="0" applyNumberFormat="1" applyFont="1" applyFill="1" applyBorder="1" applyAlignment="1">
      <alignment horizontal="right"/>
    </xf>
    <xf numFmtId="164" fontId="39" fillId="0" borderId="51" xfId="0" applyNumberFormat="1" applyFont="1" applyFill="1" applyBorder="1" applyAlignment="1">
      <alignment horizontal="right"/>
    </xf>
    <xf numFmtId="164" fontId="39" fillId="0" borderId="52" xfId="0" applyNumberFormat="1" applyFont="1" applyFill="1" applyBorder="1" applyAlignment="1">
      <alignment horizontal="right"/>
    </xf>
    <xf numFmtId="164" fontId="39" fillId="0" borderId="53" xfId="0" applyNumberFormat="1" applyFont="1" applyFill="1" applyBorder="1" applyAlignment="1">
      <alignment horizontal="right"/>
    </xf>
    <xf numFmtId="164" fontId="40" fillId="0" borderId="53" xfId="0" applyNumberFormat="1" applyFont="1" applyFill="1" applyBorder="1" applyAlignment="1" applyProtection="1">
      <alignment horizontal="right"/>
      <protection locked="0"/>
    </xf>
    <xf numFmtId="3" fontId="0" fillId="0" borderId="52" xfId="0" applyNumberFormat="1" applyFont="1" applyFill="1" applyBorder="1" applyAlignment="1">
      <alignment horizontal="right"/>
    </xf>
    <xf numFmtId="3" fontId="0" fillId="0" borderId="54" xfId="0" applyNumberFormat="1" applyFont="1" applyFill="1" applyBorder="1" applyAlignment="1">
      <alignment horizontal="right"/>
    </xf>
    <xf numFmtId="3" fontId="0" fillId="0" borderId="51" xfId="0" applyNumberFormat="1" applyFont="1" applyFill="1" applyBorder="1" applyAlignment="1">
      <alignment horizontal="right"/>
    </xf>
    <xf numFmtId="3" fontId="39" fillId="0" borderId="58" xfId="0" applyNumberFormat="1" applyFont="1" applyFill="1" applyBorder="1" applyAlignment="1">
      <alignment horizontal="center"/>
    </xf>
    <xf numFmtId="3" fontId="0" fillId="0" borderId="70" xfId="0" applyNumberFormat="1" applyFont="1" applyFill="1" applyBorder="1" applyAlignment="1">
      <alignment horizontal="center"/>
    </xf>
    <xf numFmtId="3" fontId="0" fillId="0" borderId="62" xfId="0" applyNumberFormat="1" applyFont="1" applyFill="1" applyBorder="1" applyAlignment="1">
      <alignment horizontal="center"/>
    </xf>
    <xf numFmtId="164" fontId="39" fillId="0" borderId="89" xfId="0" applyNumberFormat="1" applyFont="1" applyFill="1" applyBorder="1" applyAlignment="1">
      <alignment horizontal="right"/>
    </xf>
    <xf numFmtId="3" fontId="0" fillId="0" borderId="54" xfId="0" applyNumberFormat="1" applyFont="1" applyFill="1" applyBorder="1" applyAlignment="1" applyProtection="1">
      <alignment horizontal="right"/>
      <protection locked="0"/>
    </xf>
    <xf numFmtId="164" fontId="39" fillId="0" borderId="54" xfId="0" applyNumberFormat="1" applyFont="1" applyFill="1" applyBorder="1" applyAlignment="1">
      <alignment horizontal="right"/>
    </xf>
    <xf numFmtId="3" fontId="0" fillId="0" borderId="86" xfId="0" applyNumberFormat="1" applyFont="1" applyFill="1" applyBorder="1" applyAlignment="1">
      <alignment horizontal="right"/>
    </xf>
    <xf numFmtId="164" fontId="39" fillId="0" borderId="86" xfId="0" applyNumberFormat="1" applyFont="1" applyFill="1" applyBorder="1" applyAlignment="1">
      <alignment horizontal="right"/>
    </xf>
    <xf numFmtId="3" fontId="0" fillId="0" borderId="73" xfId="0" applyNumberFormat="1" applyFont="1" applyFill="1" applyBorder="1" applyAlignment="1">
      <alignment horizontal="right"/>
    </xf>
    <xf numFmtId="3" fontId="0" fillId="0" borderId="29" xfId="0" applyNumberFormat="1" applyFont="1" applyFill="1" applyBorder="1" applyAlignment="1" applyProtection="1">
      <alignment horizontal="right"/>
      <protection locked="0"/>
    </xf>
    <xf numFmtId="164" fontId="40" fillId="0" borderId="73" xfId="0" applyNumberFormat="1" applyFont="1" applyFill="1" applyBorder="1" applyAlignment="1" applyProtection="1">
      <alignment horizontal="right"/>
      <protection/>
    </xf>
    <xf numFmtId="3" fontId="0" fillId="0" borderId="21" xfId="0" applyNumberFormat="1" applyFont="1" applyFill="1" applyBorder="1" applyAlignment="1" applyProtection="1">
      <alignment horizontal="right"/>
      <protection locked="0"/>
    </xf>
    <xf numFmtId="3" fontId="0" fillId="0" borderId="22" xfId="0" applyNumberFormat="1" applyFont="1" applyFill="1" applyBorder="1" applyAlignment="1" applyProtection="1">
      <alignment horizontal="right"/>
      <protection locked="0"/>
    </xf>
    <xf numFmtId="3" fontId="0" fillId="0" borderId="18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>
      <alignment horizontal="center"/>
    </xf>
    <xf numFmtId="0" fontId="41" fillId="0" borderId="0" xfId="0" applyFont="1" applyFill="1" applyAlignment="1">
      <alignment horizontal="center" vertical="center" shrinkToFit="1"/>
    </xf>
    <xf numFmtId="0" fontId="0" fillId="0" borderId="51" xfId="0" applyFont="1" applyFill="1" applyBorder="1" applyAlignment="1">
      <alignment/>
    </xf>
    <xf numFmtId="165" fontId="0" fillId="0" borderId="51" xfId="0" applyNumberFormat="1" applyFont="1" applyFill="1" applyBorder="1" applyAlignment="1">
      <alignment/>
    </xf>
    <xf numFmtId="165" fontId="0" fillId="0" borderId="11" xfId="0" applyNumberFormat="1" applyFont="1" applyFill="1" applyBorder="1" applyAlignment="1">
      <alignment horizontal="center"/>
    </xf>
    <xf numFmtId="3" fontId="0" fillId="0" borderId="67" xfId="0" applyNumberFormat="1" applyFont="1" applyFill="1" applyBorder="1" applyAlignment="1">
      <alignment horizontal="right"/>
    </xf>
    <xf numFmtId="0" fontId="0" fillId="0" borderId="53" xfId="0" applyFont="1" applyFill="1" applyBorder="1" applyAlignment="1">
      <alignment/>
    </xf>
    <xf numFmtId="165" fontId="0" fillId="0" borderId="53" xfId="0" applyNumberFormat="1" applyFont="1" applyFill="1" applyBorder="1" applyAlignment="1">
      <alignment/>
    </xf>
    <xf numFmtId="165" fontId="0" fillId="0" borderId="81" xfId="0" applyNumberFormat="1" applyFont="1" applyFill="1" applyBorder="1" applyAlignment="1">
      <alignment horizontal="center"/>
    </xf>
    <xf numFmtId="3" fontId="0" fillId="0" borderId="53" xfId="0" applyNumberFormat="1" applyFont="1" applyFill="1" applyBorder="1" applyAlignment="1">
      <alignment horizontal="right"/>
    </xf>
    <xf numFmtId="0" fontId="0" fillId="0" borderId="51" xfId="0" applyFont="1" applyFill="1" applyBorder="1" applyAlignment="1">
      <alignment horizontal="center"/>
    </xf>
    <xf numFmtId="3" fontId="0" fillId="0" borderId="51" xfId="0" applyNumberFormat="1" applyFont="1" applyFill="1" applyBorder="1" applyAlignment="1">
      <alignment/>
    </xf>
    <xf numFmtId="3" fontId="0" fillId="0" borderId="29" xfId="0" applyNumberFormat="1" applyFont="1" applyFill="1" applyBorder="1" applyAlignment="1">
      <alignment horizontal="center"/>
    </xf>
    <xf numFmtId="0" fontId="0" fillId="0" borderId="52" xfId="0" applyFont="1" applyFill="1" applyBorder="1" applyAlignment="1">
      <alignment horizontal="center"/>
    </xf>
    <xf numFmtId="3" fontId="0" fillId="0" borderId="52" xfId="0" applyNumberFormat="1" applyFont="1" applyFill="1" applyBorder="1" applyAlignment="1">
      <alignment/>
    </xf>
    <xf numFmtId="0" fontId="0" fillId="0" borderId="54" xfId="0" applyFont="1" applyFill="1" applyBorder="1" applyAlignment="1">
      <alignment horizontal="center"/>
    </xf>
    <xf numFmtId="3" fontId="0" fillId="0" borderId="54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 horizontal="center"/>
    </xf>
    <xf numFmtId="3" fontId="0" fillId="0" borderId="70" xfId="0" applyNumberFormat="1" applyFont="1" applyFill="1" applyBorder="1" applyAlignment="1">
      <alignment horizontal="right"/>
    </xf>
    <xf numFmtId="0" fontId="0" fillId="0" borderId="53" xfId="0" applyFont="1" applyFill="1" applyBorder="1" applyAlignment="1">
      <alignment horizontal="center"/>
    </xf>
    <xf numFmtId="3" fontId="0" fillId="0" borderId="53" xfId="0" applyNumberFormat="1" applyFont="1" applyFill="1" applyBorder="1" applyAlignment="1">
      <alignment/>
    </xf>
    <xf numFmtId="3" fontId="0" fillId="0" borderId="80" xfId="0" applyNumberFormat="1" applyFont="1" applyFill="1" applyBorder="1" applyAlignment="1">
      <alignment horizontal="center"/>
    </xf>
    <xf numFmtId="3" fontId="0" fillId="0" borderId="51" xfId="0" applyNumberFormat="1" applyFont="1" applyFill="1" applyBorder="1" applyAlignment="1">
      <alignment horizontal="center"/>
    </xf>
    <xf numFmtId="3" fontId="0" fillId="0" borderId="89" xfId="0" applyNumberFormat="1" applyFont="1" applyFill="1" applyBorder="1" applyAlignment="1">
      <alignment horizontal="right"/>
    </xf>
    <xf numFmtId="3" fontId="0" fillId="0" borderId="52" xfId="0" applyNumberFormat="1" applyFont="1" applyFill="1" applyBorder="1" applyAlignment="1">
      <alignment horizontal="center"/>
    </xf>
    <xf numFmtId="3" fontId="0" fillId="0" borderId="53" xfId="0" applyNumberFormat="1" applyFont="1" applyFill="1" applyBorder="1" applyAlignment="1">
      <alignment horizontal="center"/>
    </xf>
    <xf numFmtId="3" fontId="0" fillId="0" borderId="62" xfId="0" applyNumberFormat="1" applyFont="1" applyFill="1" applyBorder="1" applyAlignment="1">
      <alignment horizontal="right"/>
    </xf>
    <xf numFmtId="0" fontId="58" fillId="0" borderId="51" xfId="0" applyFont="1" applyFill="1" applyBorder="1" applyAlignment="1">
      <alignment horizontal="center"/>
    </xf>
    <xf numFmtId="0" fontId="58" fillId="0" borderId="52" xfId="0" applyFont="1" applyFill="1" applyBorder="1" applyAlignment="1">
      <alignment horizontal="center"/>
    </xf>
    <xf numFmtId="0" fontId="58" fillId="0" borderId="54" xfId="0" applyFont="1" applyFill="1" applyBorder="1" applyAlignment="1">
      <alignment horizontal="center"/>
    </xf>
    <xf numFmtId="3" fontId="0" fillId="0" borderId="54" xfId="0" applyNumberFormat="1" applyFont="1" applyFill="1" applyBorder="1" applyAlignment="1">
      <alignment horizontal="center"/>
    </xf>
    <xf numFmtId="0" fontId="0" fillId="0" borderId="70" xfId="0" applyFont="1" applyFill="1" applyBorder="1" applyAlignment="1">
      <alignment/>
    </xf>
    <xf numFmtId="3" fontId="0" fillId="0" borderId="70" xfId="0" applyNumberFormat="1" applyFont="1" applyFill="1" applyBorder="1" applyAlignment="1">
      <alignment/>
    </xf>
    <xf numFmtId="3" fontId="38" fillId="0" borderId="57" xfId="0" applyNumberFormat="1" applyFont="1" applyFill="1" applyBorder="1" applyAlignment="1">
      <alignment horizontal="left" indent="1"/>
    </xf>
    <xf numFmtId="3" fontId="39" fillId="0" borderId="51" xfId="0" applyNumberFormat="1" applyFont="1" applyFill="1" applyBorder="1" applyAlignment="1" applyProtection="1">
      <alignment horizontal="right"/>
      <protection locked="0"/>
    </xf>
    <xf numFmtId="3" fontId="39" fillId="0" borderId="52" xfId="0" applyNumberFormat="1" applyFont="1" applyFill="1" applyBorder="1" applyAlignment="1" applyProtection="1">
      <alignment horizontal="right"/>
      <protection locked="0"/>
    </xf>
    <xf numFmtId="164" fontId="39" fillId="0" borderId="52" xfId="0" applyNumberFormat="1" applyFont="1" applyFill="1" applyBorder="1" applyAlignment="1" applyProtection="1">
      <alignment horizontal="right"/>
      <protection locked="0"/>
    </xf>
    <xf numFmtId="3" fontId="39" fillId="0" borderId="53" xfId="0" applyNumberFormat="1" applyFont="1" applyFill="1" applyBorder="1" applyAlignment="1" applyProtection="1">
      <alignment horizontal="right"/>
      <protection locked="0"/>
    </xf>
    <xf numFmtId="3" fontId="39" fillId="0" borderId="54" xfId="0" applyNumberFormat="1" applyFont="1" applyFill="1" applyBorder="1" applyAlignment="1" applyProtection="1">
      <alignment horizontal="right"/>
      <protection locked="0"/>
    </xf>
    <xf numFmtId="164" fontId="39" fillId="0" borderId="51" xfId="0" applyNumberFormat="1" applyFont="1" applyFill="1" applyBorder="1" applyAlignment="1" applyProtection="1">
      <alignment horizontal="right"/>
      <protection locked="0"/>
    </xf>
    <xf numFmtId="164" fontId="39" fillId="0" borderId="54" xfId="0" applyNumberFormat="1" applyFont="1" applyFill="1" applyBorder="1" applyAlignment="1" applyProtection="1">
      <alignment horizontal="right"/>
      <protection locked="0"/>
    </xf>
    <xf numFmtId="3" fontId="39" fillId="0" borderId="0" xfId="0" applyNumberFormat="1" applyFont="1" applyFill="1" applyAlignment="1">
      <alignment horizontal="right"/>
    </xf>
    <xf numFmtId="164" fontId="0" fillId="0" borderId="0" xfId="0" applyNumberFormat="1" applyFont="1" applyFill="1" applyAlignment="1">
      <alignment horizontal="right"/>
    </xf>
    <xf numFmtId="0" fontId="0" fillId="0" borderId="0" xfId="0" applyFont="1" applyFill="1" applyBorder="1" applyAlignment="1">
      <alignment horizontal="right"/>
    </xf>
    <xf numFmtId="0" fontId="40" fillId="0" borderId="73" xfId="0" applyFont="1" applyFill="1" applyBorder="1" applyAlignment="1">
      <alignment horizontal="left" indent="1"/>
    </xf>
    <xf numFmtId="3" fontId="14" fillId="0" borderId="57" xfId="0" applyNumberFormat="1" applyFont="1" applyFill="1" applyBorder="1" applyAlignment="1">
      <alignment horizontal="left" indent="1"/>
    </xf>
    <xf numFmtId="3" fontId="0" fillId="0" borderId="57" xfId="0" applyNumberFormat="1" applyFont="1" applyFill="1" applyBorder="1" applyAlignment="1">
      <alignment horizontal="left" indent="1"/>
    </xf>
    <xf numFmtId="164" fontId="0" fillId="0" borderId="57" xfId="0" applyNumberFormat="1" applyFont="1" applyFill="1" applyBorder="1" applyAlignment="1">
      <alignment horizontal="left" indent="1"/>
    </xf>
    <xf numFmtId="3" fontId="0" fillId="0" borderId="58" xfId="0" applyNumberFormat="1" applyFont="1" applyFill="1" applyBorder="1" applyAlignment="1">
      <alignment horizontal="left" indent="1"/>
    </xf>
    <xf numFmtId="0" fontId="66" fillId="0" borderId="67" xfId="0" applyFont="1" applyFill="1" applyBorder="1" applyAlignment="1">
      <alignment horizontal="left" vertical="center" indent="1"/>
    </xf>
    <xf numFmtId="0" fontId="0" fillId="0" borderId="67" xfId="0" applyFont="1" applyFill="1" applyBorder="1" applyAlignment="1">
      <alignment horizontal="center" vertical="center"/>
    </xf>
    <xf numFmtId="0" fontId="0" fillId="0" borderId="67" xfId="0" applyFont="1" applyFill="1" applyBorder="1" applyAlignment="1">
      <alignment horizontal="center"/>
    </xf>
    <xf numFmtId="3" fontId="0" fillId="0" borderId="67" xfId="0" applyNumberFormat="1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left" vertical="center" indent="1"/>
    </xf>
    <xf numFmtId="0" fontId="0" fillId="0" borderId="62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/>
    </xf>
    <xf numFmtId="0" fontId="66" fillId="0" borderId="10" xfId="0" applyFont="1" applyFill="1" applyBorder="1" applyAlignment="1">
      <alignment horizontal="left" indent="1"/>
    </xf>
    <xf numFmtId="0" fontId="66" fillId="0" borderId="80" xfId="0" applyFont="1" applyFill="1" applyBorder="1" applyAlignment="1">
      <alignment horizontal="left" indent="1"/>
    </xf>
    <xf numFmtId="3" fontId="0" fillId="0" borderId="81" xfId="0" applyNumberFormat="1" applyFont="1" applyFill="1" applyBorder="1" applyAlignment="1" applyProtection="1">
      <alignment horizontal="right"/>
      <protection locked="0"/>
    </xf>
    <xf numFmtId="0" fontId="66" fillId="0" borderId="44" xfId="0" applyFont="1" applyFill="1" applyBorder="1" applyAlignment="1">
      <alignment horizontal="left" indent="1"/>
    </xf>
    <xf numFmtId="0" fontId="66" fillId="0" borderId="55" xfId="0" applyFont="1" applyFill="1" applyBorder="1" applyAlignment="1">
      <alignment horizontal="left" indent="1"/>
    </xf>
    <xf numFmtId="0" fontId="66" fillId="0" borderId="73" xfId="0" applyFont="1" applyFill="1" applyBorder="1" applyAlignment="1">
      <alignment horizontal="left" indent="1"/>
    </xf>
    <xf numFmtId="0" fontId="0" fillId="0" borderId="86" xfId="0" applyFont="1" applyFill="1" applyBorder="1" applyAlignment="1">
      <alignment horizontal="center"/>
    </xf>
    <xf numFmtId="3" fontId="0" fillId="0" borderId="86" xfId="0" applyNumberFormat="1" applyFont="1" applyFill="1" applyBorder="1" applyAlignment="1">
      <alignment/>
    </xf>
    <xf numFmtId="3" fontId="0" fillId="0" borderId="57" xfId="0" applyNumberFormat="1" applyFont="1" applyFill="1" applyBorder="1" applyAlignment="1">
      <alignment horizontal="center"/>
    </xf>
    <xf numFmtId="0" fontId="66" fillId="0" borderId="51" xfId="0" applyFont="1" applyFill="1" applyBorder="1" applyAlignment="1">
      <alignment horizontal="left" indent="1"/>
    </xf>
    <xf numFmtId="3" fontId="0" fillId="0" borderId="10" xfId="0" applyNumberFormat="1" applyFont="1" applyFill="1" applyBorder="1" applyAlignment="1" applyProtection="1">
      <alignment horizontal="right"/>
      <protection locked="0"/>
    </xf>
    <xf numFmtId="0" fontId="58" fillId="0" borderId="86" xfId="0" applyFont="1" applyFill="1" applyBorder="1" applyAlignment="1">
      <alignment horizontal="center"/>
    </xf>
    <xf numFmtId="3" fontId="39" fillId="0" borderId="86" xfId="0" applyNumberFormat="1" applyFont="1" applyFill="1" applyBorder="1" applyAlignment="1" applyProtection="1">
      <alignment horizontal="right"/>
      <protection/>
    </xf>
    <xf numFmtId="164" fontId="39" fillId="0" borderId="86" xfId="0" applyNumberFormat="1" applyFont="1" applyFill="1" applyBorder="1" applyAlignment="1" applyProtection="1">
      <alignment horizontal="right"/>
      <protection/>
    </xf>
    <xf numFmtId="164" fontId="39" fillId="0" borderId="73" xfId="0" applyNumberFormat="1" applyFont="1" applyFill="1" applyBorder="1" applyAlignment="1" applyProtection="1">
      <alignment horizontal="right"/>
      <protection/>
    </xf>
    <xf numFmtId="3" fontId="40" fillId="0" borderId="62" xfId="0" applyNumberFormat="1" applyFont="1" applyFill="1" applyBorder="1" applyAlignment="1">
      <alignment horizontal="right"/>
    </xf>
    <xf numFmtId="3" fontId="40" fillId="0" borderId="88" xfId="0" applyNumberFormat="1" applyFont="1" applyFill="1" applyBorder="1" applyAlignment="1">
      <alignment horizontal="right"/>
    </xf>
    <xf numFmtId="3" fontId="0" fillId="0" borderId="58" xfId="0" applyNumberFormat="1" applyFont="1" applyFill="1" applyBorder="1" applyAlignment="1">
      <alignment horizontal="right"/>
    </xf>
    <xf numFmtId="3" fontId="39" fillId="0" borderId="86" xfId="0" applyNumberFormat="1" applyFont="1" applyFill="1" applyBorder="1" applyAlignment="1" applyProtection="1">
      <alignment horizontal="right"/>
      <protection locked="0"/>
    </xf>
    <xf numFmtId="164" fontId="39" fillId="0" borderId="86" xfId="0" applyNumberFormat="1" applyFont="1" applyFill="1" applyBorder="1" applyAlignment="1" applyProtection="1">
      <alignment horizontal="right"/>
      <protection locked="0"/>
    </xf>
    <xf numFmtId="0" fontId="66" fillId="0" borderId="74" xfId="0" applyFont="1" applyFill="1" applyBorder="1" applyAlignment="1">
      <alignment horizontal="left" indent="1"/>
    </xf>
    <xf numFmtId="0" fontId="66" fillId="0" borderId="76" xfId="0" applyFont="1" applyFill="1" applyBorder="1" applyAlignment="1">
      <alignment horizontal="left" indent="1"/>
    </xf>
    <xf numFmtId="3" fontId="0" fillId="0" borderId="62" xfId="0" applyNumberFormat="1" applyFont="1" applyFill="1" applyBorder="1" applyAlignment="1">
      <alignment/>
    </xf>
    <xf numFmtId="3" fontId="40" fillId="0" borderId="55" xfId="0" applyNumberFormat="1" applyFont="1" applyFill="1" applyBorder="1" applyAlignment="1">
      <alignment horizontal="right"/>
    </xf>
    <xf numFmtId="3" fontId="40" fillId="0" borderId="80" xfId="0" applyNumberFormat="1" applyFont="1" applyFill="1" applyBorder="1" applyAlignment="1">
      <alignment horizontal="right"/>
    </xf>
    <xf numFmtId="164" fontId="40" fillId="0" borderId="71" xfId="0" applyNumberFormat="1" applyFont="1" applyFill="1" applyBorder="1" applyAlignment="1">
      <alignment horizontal="right"/>
    </xf>
    <xf numFmtId="164" fontId="40" fillId="0" borderId="65" xfId="0" applyNumberFormat="1" applyFont="1" applyFill="1" applyBorder="1" applyAlignment="1">
      <alignment horizontal="right"/>
    </xf>
    <xf numFmtId="164" fontId="40" fillId="0" borderId="68" xfId="0" applyNumberFormat="1" applyFont="1" applyFill="1" applyBorder="1" applyAlignment="1">
      <alignment horizontal="right"/>
    </xf>
    <xf numFmtId="164" fontId="40" fillId="0" borderId="58" xfId="0" applyNumberFormat="1" applyFont="1" applyFill="1" applyBorder="1" applyAlignment="1">
      <alignment horizontal="right"/>
    </xf>
    <xf numFmtId="164" fontId="40" fillId="0" borderId="54" xfId="0" applyNumberFormat="1" applyFont="1" applyFill="1" applyBorder="1" applyAlignment="1">
      <alignment horizontal="right"/>
    </xf>
    <xf numFmtId="3" fontId="40" fillId="0" borderId="61" xfId="0" applyNumberFormat="1" applyFont="1" applyFill="1" applyBorder="1" applyAlignment="1">
      <alignment horizontal="right"/>
    </xf>
    <xf numFmtId="3" fontId="96" fillId="0" borderId="55" xfId="0" applyNumberFormat="1" applyFont="1" applyFill="1" applyBorder="1" applyAlignment="1">
      <alignment horizontal="right"/>
    </xf>
    <xf numFmtId="3" fontId="40" fillId="0" borderId="75" xfId="0" applyNumberFormat="1" applyFont="1" applyFill="1" applyBorder="1" applyAlignment="1" applyProtection="1">
      <alignment horizontal="right"/>
      <protection locked="0"/>
    </xf>
    <xf numFmtId="3" fontId="40" fillId="0" borderId="55" xfId="0" applyNumberFormat="1" applyFont="1" applyFill="1" applyBorder="1" applyAlignment="1" applyProtection="1">
      <alignment horizontal="right"/>
      <protection locked="0"/>
    </xf>
    <xf numFmtId="3" fontId="40" fillId="0" borderId="76" xfId="0" applyNumberFormat="1" applyFont="1" applyFill="1" applyBorder="1" applyAlignment="1" applyProtection="1">
      <alignment horizontal="right"/>
      <protection locked="0"/>
    </xf>
    <xf numFmtId="165" fontId="0" fillId="0" borderId="53" xfId="0" applyNumberFormat="1" applyFont="1" applyFill="1" applyBorder="1" applyAlignment="1">
      <alignment horizontal="center"/>
    </xf>
    <xf numFmtId="3" fontId="0" fillId="0" borderId="52" xfId="0" applyNumberFormat="1" applyFont="1" applyFill="1" applyBorder="1" applyAlignment="1">
      <alignment horizontal="center"/>
    </xf>
    <xf numFmtId="3" fontId="97" fillId="0" borderId="73" xfId="0" applyNumberFormat="1" applyFont="1" applyFill="1" applyBorder="1" applyAlignment="1">
      <alignment horizontal="right"/>
    </xf>
    <xf numFmtId="3" fontId="0" fillId="0" borderId="86" xfId="0" applyNumberFormat="1" applyFont="1" applyFill="1" applyBorder="1" applyAlignment="1" applyProtection="1">
      <alignment horizontal="right"/>
      <protection locked="0"/>
    </xf>
    <xf numFmtId="3" fontId="0" fillId="0" borderId="73" xfId="0" applyNumberFormat="1" applyFont="1" applyFill="1" applyBorder="1" applyAlignment="1" applyProtection="1">
      <alignment horizontal="right"/>
      <protection locked="0"/>
    </xf>
    <xf numFmtId="3" fontId="0" fillId="0" borderId="53" xfId="0" applyNumberFormat="1" applyFont="1" applyFill="1" applyBorder="1" applyAlignment="1">
      <alignment horizontal="center"/>
    </xf>
    <xf numFmtId="164" fontId="0" fillId="0" borderId="89" xfId="0" applyNumberFormat="1" applyFont="1" applyFill="1" applyBorder="1" applyAlignment="1" applyProtection="1">
      <alignment horizontal="right"/>
      <protection locked="0"/>
    </xf>
    <xf numFmtId="164" fontId="0" fillId="0" borderId="51" xfId="0" applyNumberFormat="1" applyFont="1" applyFill="1" applyBorder="1" applyAlignment="1" applyProtection="1">
      <alignment horizontal="right"/>
      <protection locked="0"/>
    </xf>
    <xf numFmtId="164" fontId="0" fillId="0" borderId="62" xfId="0" applyNumberFormat="1" applyFont="1" applyFill="1" applyBorder="1" applyAlignment="1" applyProtection="1">
      <alignment horizontal="right"/>
      <protection locked="0"/>
    </xf>
    <xf numFmtId="3" fontId="0" fillId="0" borderId="15" xfId="0" applyNumberFormat="1" applyFont="1" applyFill="1" applyBorder="1" applyAlignment="1" applyProtection="1">
      <alignment horizontal="right"/>
      <protection locked="0"/>
    </xf>
    <xf numFmtId="164" fontId="0" fillId="0" borderId="0" xfId="0" applyNumberFormat="1" applyFont="1" applyFill="1" applyBorder="1" applyAlignment="1">
      <alignment horizontal="right"/>
    </xf>
    <xf numFmtId="164" fontId="40" fillId="0" borderId="44" xfId="0" applyNumberFormat="1" applyFont="1" applyFill="1" applyBorder="1" applyAlignment="1">
      <alignment horizontal="right"/>
    </xf>
    <xf numFmtId="164" fontId="40" fillId="0" borderId="75" xfId="0" applyNumberFormat="1" applyFont="1" applyFill="1" applyBorder="1" applyAlignment="1">
      <alignment horizontal="right"/>
    </xf>
    <xf numFmtId="3" fontId="0" fillId="0" borderId="151" xfId="0" applyNumberFormat="1" applyFont="1" applyFill="1" applyBorder="1" applyAlignment="1">
      <alignment horizontal="center"/>
    </xf>
    <xf numFmtId="3" fontId="0" fillId="0" borderId="154" xfId="0" applyNumberFormat="1" applyFont="1" applyFill="1" applyBorder="1" applyAlignment="1">
      <alignment horizontal="center"/>
    </xf>
    <xf numFmtId="164" fontId="40" fillId="0" borderId="97" xfId="0" applyNumberFormat="1" applyFont="1" applyFill="1" applyBorder="1" applyAlignment="1" applyProtection="1">
      <alignment horizontal="right"/>
      <protection locked="0"/>
    </xf>
    <xf numFmtId="0" fontId="66" fillId="0" borderId="109" xfId="0" applyFont="1" applyFill="1" applyBorder="1" applyAlignment="1">
      <alignment horizontal="left" vertical="center" indent="1"/>
    </xf>
    <xf numFmtId="3" fontId="0" fillId="0" borderId="113" xfId="0" applyNumberFormat="1" applyFont="1" applyFill="1" applyBorder="1" applyAlignment="1">
      <alignment horizontal="center" vertical="center"/>
    </xf>
    <xf numFmtId="0" fontId="66" fillId="0" borderId="108" xfId="0" applyFont="1" applyFill="1" applyBorder="1" applyAlignment="1">
      <alignment horizontal="left" indent="1"/>
    </xf>
    <xf numFmtId="0" fontId="66" fillId="0" borderId="124" xfId="0" applyFont="1" applyFill="1" applyBorder="1" applyAlignment="1">
      <alignment horizontal="left" indent="1"/>
    </xf>
    <xf numFmtId="0" fontId="66" fillId="0" borderId="99" xfId="0" applyFont="1" applyFill="1" applyBorder="1" applyAlignment="1">
      <alignment horizontal="left" indent="1"/>
    </xf>
    <xf numFmtId="0" fontId="66" fillId="0" borderId="100" xfId="0" applyFont="1" applyFill="1" applyBorder="1" applyAlignment="1">
      <alignment horizontal="left" indent="1"/>
    </xf>
    <xf numFmtId="0" fontId="66" fillId="0" borderId="111" xfId="0" applyFont="1" applyFill="1" applyBorder="1" applyAlignment="1">
      <alignment horizontal="left" indent="1"/>
    </xf>
    <xf numFmtId="0" fontId="0" fillId="0" borderId="109" xfId="0" applyFont="1" applyFill="1" applyBorder="1" applyAlignment="1">
      <alignment horizontal="center"/>
    </xf>
    <xf numFmtId="3" fontId="0" fillId="0" borderId="109" xfId="0" applyNumberFormat="1" applyFont="1" applyFill="1" applyBorder="1" applyAlignment="1">
      <alignment/>
    </xf>
    <xf numFmtId="3" fontId="0" fillId="0" borderId="111" xfId="0" applyNumberFormat="1" applyFont="1" applyFill="1" applyBorder="1" applyAlignment="1">
      <alignment/>
    </xf>
    <xf numFmtId="3" fontId="0" fillId="0" borderId="138" xfId="0" applyNumberFormat="1" applyFont="1" applyFill="1" applyBorder="1" applyAlignment="1">
      <alignment horizontal="center"/>
    </xf>
    <xf numFmtId="3" fontId="0" fillId="0" borderId="110" xfId="0" applyNumberFormat="1" applyFont="1" applyFill="1" applyBorder="1" applyAlignment="1">
      <alignment horizontal="right"/>
    </xf>
    <xf numFmtId="0" fontId="66" fillId="0" borderId="94" xfId="0" applyFont="1" applyFill="1" applyBorder="1" applyAlignment="1">
      <alignment horizontal="left" indent="1"/>
    </xf>
    <xf numFmtId="0" fontId="58" fillId="0" borderId="109" xfId="0" applyFont="1" applyFill="1" applyBorder="1" applyAlignment="1">
      <alignment horizontal="center"/>
    </xf>
    <xf numFmtId="0" fontId="66" fillId="0" borderId="113" xfId="0" applyFont="1" applyFill="1" applyBorder="1" applyAlignment="1">
      <alignment horizontal="left" indent="1"/>
    </xf>
    <xf numFmtId="164" fontId="0" fillId="0" borderId="110" xfId="0" applyNumberFormat="1" applyFont="1" applyFill="1" applyBorder="1" applyAlignment="1">
      <alignment horizontal="right"/>
    </xf>
    <xf numFmtId="164" fontId="0" fillId="0" borderId="109" xfId="0" applyNumberFormat="1" applyFont="1" applyFill="1" applyBorder="1" applyAlignment="1">
      <alignment horizontal="right"/>
    </xf>
    <xf numFmtId="0" fontId="66" fillId="0" borderId="106" xfId="0" applyFont="1" applyFill="1" applyBorder="1" applyAlignment="1">
      <alignment horizontal="left" indent="1"/>
    </xf>
    <xf numFmtId="3" fontId="0" fillId="0" borderId="117" xfId="0" applyNumberFormat="1" applyFont="1" applyFill="1" applyBorder="1" applyAlignment="1">
      <alignment/>
    </xf>
    <xf numFmtId="3" fontId="0" fillId="0" borderId="106" xfId="0" applyNumberFormat="1" applyFont="1" applyFill="1" applyBorder="1" applyAlignment="1">
      <alignment/>
    </xf>
    <xf numFmtId="3" fontId="0" fillId="0" borderId="62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3" fontId="69" fillId="0" borderId="0" xfId="0" applyNumberFormat="1" applyFont="1" applyFill="1" applyBorder="1" applyAlignment="1">
      <alignment/>
    </xf>
    <xf numFmtId="0" fontId="58" fillId="0" borderId="94" xfId="0" applyFont="1" applyFill="1" applyBorder="1" applyAlignment="1">
      <alignment/>
    </xf>
    <xf numFmtId="165" fontId="58" fillId="0" borderId="94" xfId="0" applyNumberFormat="1" applyFont="1" applyFill="1" applyBorder="1" applyAlignment="1">
      <alignment/>
    </xf>
    <xf numFmtId="165" fontId="58" fillId="0" borderId="93" xfId="0" applyNumberFormat="1" applyFont="1" applyFill="1" applyBorder="1" applyAlignment="1">
      <alignment horizontal="center"/>
    </xf>
    <xf numFmtId="3" fontId="58" fillId="0" borderId="102" xfId="0" applyNumberFormat="1" applyFont="1" applyFill="1" applyBorder="1" applyAlignment="1">
      <alignment/>
    </xf>
    <xf numFmtId="3" fontId="59" fillId="0" borderId="102" xfId="0" applyNumberFormat="1" applyFont="1" applyFill="1" applyBorder="1" applyAlignment="1">
      <alignment horizontal="right"/>
    </xf>
    <xf numFmtId="3" fontId="59" fillId="0" borderId="114" xfId="0" applyNumberFormat="1" applyFont="1" applyFill="1" applyBorder="1" applyAlignment="1">
      <alignment horizontal="right"/>
    </xf>
    <xf numFmtId="3" fontId="58" fillId="0" borderId="0" xfId="0" applyNumberFormat="1" applyFont="1" applyFill="1" applyAlignment="1">
      <alignment/>
    </xf>
    <xf numFmtId="0" fontId="58" fillId="0" borderId="97" xfId="0" applyFont="1" applyFill="1" applyBorder="1" applyAlignment="1">
      <alignment/>
    </xf>
    <xf numFmtId="165" fontId="58" fillId="0" borderId="97" xfId="0" applyNumberFormat="1" applyFont="1" applyFill="1" applyBorder="1" applyAlignment="1">
      <alignment/>
    </xf>
    <xf numFmtId="165" fontId="58" fillId="0" borderId="125" xfId="0" applyNumberFormat="1" applyFont="1" applyFill="1" applyBorder="1" applyAlignment="1">
      <alignment horizontal="center"/>
    </xf>
    <xf numFmtId="3" fontId="58" fillId="0" borderId="97" xfId="0" applyNumberFormat="1" applyFont="1" applyFill="1" applyBorder="1" applyAlignment="1">
      <alignment/>
    </xf>
    <xf numFmtId="3" fontId="59" fillId="0" borderId="97" xfId="0" applyNumberFormat="1" applyFont="1" applyFill="1" applyBorder="1" applyAlignment="1">
      <alignment horizontal="right"/>
    </xf>
    <xf numFmtId="3" fontId="59" fillId="0" borderId="127" xfId="0" applyNumberFormat="1" applyFont="1" applyFill="1" applyBorder="1" applyAlignment="1">
      <alignment horizontal="right"/>
    </xf>
    <xf numFmtId="3" fontId="58" fillId="0" borderId="94" xfId="0" applyNumberFormat="1" applyFont="1" applyFill="1" applyBorder="1" applyAlignment="1">
      <alignment/>
    </xf>
    <xf numFmtId="3" fontId="58" fillId="0" borderId="129" xfId="0" applyNumberFormat="1" applyFont="1" applyFill="1" applyBorder="1" applyAlignment="1">
      <alignment horizontal="center"/>
    </xf>
    <xf numFmtId="3" fontId="58" fillId="0" borderId="96" xfId="0" applyNumberFormat="1" applyFont="1" applyFill="1" applyBorder="1" applyAlignment="1">
      <alignment/>
    </xf>
    <xf numFmtId="3" fontId="59" fillId="0" borderId="96" xfId="0" applyNumberFormat="1" applyFont="1" applyFill="1" applyBorder="1" applyAlignment="1">
      <alignment horizontal="right"/>
    </xf>
    <xf numFmtId="3" fontId="59" fillId="0" borderId="133" xfId="0" applyNumberFormat="1" applyFont="1" applyFill="1" applyBorder="1" applyAlignment="1">
      <alignment horizontal="right"/>
    </xf>
    <xf numFmtId="3" fontId="59" fillId="0" borderId="121" xfId="0" applyNumberFormat="1" applyFont="1" applyFill="1" applyBorder="1" applyAlignment="1">
      <alignment horizontal="right"/>
    </xf>
    <xf numFmtId="3" fontId="58" fillId="0" borderId="98" xfId="0" applyNumberFormat="1" applyFont="1" applyFill="1" applyBorder="1" applyAlignment="1">
      <alignment/>
    </xf>
    <xf numFmtId="3" fontId="58" fillId="0" borderId="93" xfId="0" applyNumberFormat="1" applyFont="1" applyFill="1" applyBorder="1" applyAlignment="1">
      <alignment horizontal="center"/>
    </xf>
    <xf numFmtId="3" fontId="58" fillId="0" borderId="104" xfId="0" applyNumberFormat="1" applyFont="1" applyFill="1" applyBorder="1" applyAlignment="1">
      <alignment/>
    </xf>
    <xf numFmtId="3" fontId="59" fillId="0" borderId="104" xfId="0" applyNumberFormat="1" applyFont="1" applyFill="1" applyBorder="1" applyAlignment="1">
      <alignment horizontal="right"/>
    </xf>
    <xf numFmtId="3" fontId="59" fillId="0" borderId="118" xfId="0" applyNumberFormat="1" applyFont="1" applyFill="1" applyBorder="1" applyAlignment="1">
      <alignment horizontal="right"/>
    </xf>
    <xf numFmtId="3" fontId="59" fillId="0" borderId="109" xfId="0" applyNumberFormat="1" applyFont="1" applyFill="1" applyBorder="1" applyAlignment="1">
      <alignment horizontal="right"/>
    </xf>
    <xf numFmtId="3" fontId="58" fillId="0" borderId="124" xfId="0" applyNumberFormat="1" applyFont="1" applyFill="1" applyBorder="1" applyAlignment="1">
      <alignment horizontal="center"/>
    </xf>
    <xf numFmtId="3" fontId="59" fillId="0" borderId="137" xfId="0" applyNumberFormat="1" applyFont="1" applyFill="1" applyBorder="1" applyAlignment="1">
      <alignment horizontal="right"/>
    </xf>
    <xf numFmtId="3" fontId="59" fillId="0" borderId="94" xfId="0" applyNumberFormat="1" applyFont="1" applyFill="1" applyBorder="1" applyAlignment="1">
      <alignment horizontal="center"/>
    </xf>
    <xf numFmtId="3" fontId="58" fillId="0" borderId="95" xfId="0" applyNumberFormat="1" applyFont="1" applyFill="1" applyBorder="1" applyAlignment="1">
      <alignment/>
    </xf>
    <xf numFmtId="3" fontId="59" fillId="0" borderId="95" xfId="0" applyNumberFormat="1" applyFont="1" applyFill="1" applyBorder="1" applyAlignment="1">
      <alignment horizontal="right"/>
    </xf>
    <xf numFmtId="3" fontId="59" fillId="0" borderId="96" xfId="0" applyNumberFormat="1" applyFont="1" applyFill="1" applyBorder="1" applyAlignment="1">
      <alignment horizontal="center"/>
    </xf>
    <xf numFmtId="3" fontId="59" fillId="0" borderId="97" xfId="0" applyNumberFormat="1" applyFont="1" applyFill="1" applyBorder="1" applyAlignment="1">
      <alignment horizontal="center"/>
    </xf>
    <xf numFmtId="3" fontId="58" fillId="0" borderId="117" xfId="0" applyNumberFormat="1" applyFont="1" applyFill="1" applyBorder="1" applyAlignment="1">
      <alignment/>
    </xf>
    <xf numFmtId="3" fontId="59" fillId="0" borderId="94" xfId="0" applyNumberFormat="1" applyFont="1" applyFill="1" applyBorder="1" applyAlignment="1">
      <alignment horizontal="right"/>
    </xf>
    <xf numFmtId="3" fontId="59" fillId="0" borderId="98" xfId="0" applyNumberFormat="1" applyFont="1" applyFill="1" applyBorder="1" applyAlignment="1">
      <alignment horizontal="center"/>
    </xf>
    <xf numFmtId="3" fontId="59" fillId="0" borderId="98" xfId="0" applyNumberFormat="1" applyFont="1" applyFill="1" applyBorder="1" applyAlignment="1">
      <alignment horizontal="right"/>
    </xf>
    <xf numFmtId="0" fontId="58" fillId="0" borderId="0" xfId="0" applyFont="1" applyFill="1" applyAlignment="1">
      <alignment horizontal="right"/>
    </xf>
    <xf numFmtId="0" fontId="58" fillId="0" borderId="0" xfId="0" applyFont="1" applyFill="1" applyAlignment="1">
      <alignment/>
    </xf>
    <xf numFmtId="0" fontId="58" fillId="0" borderId="0" xfId="0" applyFont="1" applyFill="1" applyAlignment="1">
      <alignment horizontal="center"/>
    </xf>
    <xf numFmtId="164" fontId="58" fillId="0" borderId="0" xfId="0" applyNumberFormat="1" applyFont="1" applyFill="1" applyAlignment="1">
      <alignment/>
    </xf>
    <xf numFmtId="0" fontId="58" fillId="0" borderId="0" xfId="0" applyFont="1" applyFill="1" applyAlignment="1">
      <alignment horizontal="left" indent="1"/>
    </xf>
    <xf numFmtId="0" fontId="58" fillId="0" borderId="0" xfId="0" applyFont="1" applyFill="1" applyBorder="1" applyAlignment="1">
      <alignment/>
    </xf>
    <xf numFmtId="0" fontId="58" fillId="0" borderId="0" xfId="0" applyFont="1" applyFill="1" applyBorder="1" applyAlignment="1">
      <alignment horizontal="center"/>
    </xf>
    <xf numFmtId="0" fontId="69" fillId="0" borderId="112" xfId="0" applyFont="1" applyFill="1" applyBorder="1" applyAlignment="1">
      <alignment horizontal="left" indent="1"/>
    </xf>
    <xf numFmtId="0" fontId="69" fillId="0" borderId="110" xfId="0" applyFont="1" applyFill="1" applyBorder="1" applyAlignment="1">
      <alignment horizontal="left" indent="1"/>
    </xf>
    <xf numFmtId="3" fontId="59" fillId="0" borderId="113" xfId="0" applyNumberFormat="1" applyFont="1" applyFill="1" applyBorder="1" applyAlignment="1">
      <alignment/>
    </xf>
    <xf numFmtId="3" fontId="58" fillId="0" borderId="95" xfId="0" applyNumberFormat="1" applyFont="1" applyFill="1" applyBorder="1" applyAlignment="1" applyProtection="1">
      <alignment/>
      <protection locked="0"/>
    </xf>
    <xf numFmtId="3" fontId="58" fillId="0" borderId="156" xfId="0" applyNumberFormat="1" applyFont="1" applyFill="1" applyBorder="1" applyAlignment="1" applyProtection="1">
      <alignment/>
      <protection locked="0"/>
    </xf>
    <xf numFmtId="3" fontId="59" fillId="0" borderId="118" xfId="0" applyNumberFormat="1" applyFont="1" applyFill="1" applyBorder="1" applyAlignment="1">
      <alignment horizontal="center"/>
    </xf>
    <xf numFmtId="164" fontId="59" fillId="0" borderId="118" xfId="0" applyNumberFormat="1" applyFont="1" applyFill="1" applyBorder="1" applyAlignment="1">
      <alignment horizontal="center"/>
    </xf>
    <xf numFmtId="3" fontId="59" fillId="0" borderId="124" xfId="0" applyNumberFormat="1" applyFont="1" applyFill="1" applyBorder="1" applyAlignment="1">
      <alignment/>
    </xf>
    <xf numFmtId="3" fontId="58" fillId="0" borderId="97" xfId="0" applyNumberFormat="1" applyFont="1" applyFill="1" applyBorder="1" applyAlignment="1" applyProtection="1">
      <alignment/>
      <protection locked="0"/>
    </xf>
    <xf numFmtId="3" fontId="58" fillId="0" borderId="125" xfId="0" applyNumberFormat="1" applyFont="1" applyFill="1" applyBorder="1" applyAlignment="1" applyProtection="1">
      <alignment/>
      <protection locked="0"/>
    </xf>
    <xf numFmtId="3" fontId="59" fillId="0" borderId="127" xfId="0" applyNumberFormat="1" applyFont="1" applyFill="1" applyBorder="1" applyAlignment="1">
      <alignment horizontal="center"/>
    </xf>
    <xf numFmtId="164" fontId="59" fillId="0" borderId="127" xfId="0" applyNumberFormat="1" applyFont="1" applyFill="1" applyBorder="1" applyAlignment="1">
      <alignment horizontal="center"/>
    </xf>
    <xf numFmtId="3" fontId="59" fillId="0" borderId="99" xfId="0" applyNumberFormat="1" applyFont="1" applyFill="1" applyBorder="1" applyAlignment="1">
      <alignment/>
    </xf>
    <xf numFmtId="3" fontId="58" fillId="0" borderId="129" xfId="0" applyNumberFormat="1" applyFont="1" applyFill="1" applyBorder="1" applyAlignment="1" applyProtection="1">
      <alignment/>
      <protection locked="0"/>
    </xf>
    <xf numFmtId="3" fontId="59" fillId="0" borderId="133" xfId="0" applyNumberFormat="1" applyFont="1" applyFill="1" applyBorder="1" applyAlignment="1">
      <alignment horizontal="center"/>
    </xf>
    <xf numFmtId="164" fontId="59" fillId="0" borderId="133" xfId="0" applyNumberFormat="1" applyFont="1" applyFill="1" applyBorder="1" applyAlignment="1">
      <alignment horizontal="center"/>
    </xf>
    <xf numFmtId="3" fontId="59" fillId="0" borderId="100" xfId="0" applyNumberFormat="1" applyFont="1" applyFill="1" applyBorder="1" applyAlignment="1">
      <alignment/>
    </xf>
    <xf numFmtId="3" fontId="58" fillId="0" borderId="96" xfId="0" applyNumberFormat="1" applyFont="1" applyFill="1" applyBorder="1" applyAlignment="1" applyProtection="1">
      <alignment/>
      <protection locked="0"/>
    </xf>
    <xf numFmtId="3" fontId="59" fillId="0" borderId="108" xfId="0" applyNumberFormat="1" applyFont="1" applyFill="1" applyBorder="1" applyAlignment="1">
      <alignment/>
    </xf>
    <xf numFmtId="3" fontId="58" fillId="0" borderId="98" xfId="0" applyNumberFormat="1" applyFont="1" applyFill="1" applyBorder="1" applyAlignment="1" applyProtection="1">
      <alignment/>
      <protection locked="0"/>
    </xf>
    <xf numFmtId="3" fontId="59" fillId="0" borderId="109" xfId="0" applyNumberFormat="1" applyFont="1" applyFill="1" applyBorder="1" applyAlignment="1">
      <alignment horizontal="center"/>
    </xf>
    <xf numFmtId="3" fontId="59" fillId="0" borderId="110" xfId="0" applyNumberFormat="1" applyFont="1" applyFill="1" applyBorder="1" applyAlignment="1">
      <alignment horizontal="center"/>
    </xf>
    <xf numFmtId="164" fontId="59" fillId="0" borderId="110" xfId="0" applyNumberFormat="1" applyFont="1" applyFill="1" applyBorder="1" applyAlignment="1">
      <alignment horizontal="center"/>
    </xf>
    <xf numFmtId="3" fontId="58" fillId="0" borderId="94" xfId="0" applyNumberFormat="1" applyFont="1" applyFill="1" applyBorder="1" applyAlignment="1" applyProtection="1">
      <alignment/>
      <protection locked="0"/>
    </xf>
    <xf numFmtId="3" fontId="59" fillId="0" borderId="101" xfId="0" applyNumberFormat="1" applyFont="1" applyFill="1" applyBorder="1" applyAlignment="1">
      <alignment/>
    </xf>
    <xf numFmtId="3" fontId="58" fillId="0" borderId="146" xfId="0" applyNumberFormat="1" applyFont="1" applyFill="1" applyBorder="1" applyAlignment="1" applyProtection="1">
      <alignment/>
      <protection locked="0"/>
    </xf>
    <xf numFmtId="3" fontId="59" fillId="0" borderId="137" xfId="0" applyNumberFormat="1" applyFont="1" applyFill="1" applyBorder="1" applyAlignment="1">
      <alignment horizontal="center"/>
    </xf>
    <xf numFmtId="164" fontId="59" fillId="0" borderId="137" xfId="0" applyNumberFormat="1" applyFont="1" applyFill="1" applyBorder="1" applyAlignment="1">
      <alignment horizontal="center"/>
    </xf>
    <xf numFmtId="3" fontId="59" fillId="0" borderId="94" xfId="0" applyNumberFormat="1" applyFont="1" applyFill="1" applyBorder="1" applyAlignment="1" applyProtection="1">
      <alignment/>
      <protection locked="0"/>
    </xf>
    <xf numFmtId="3" fontId="59" fillId="0" borderId="95" xfId="0" applyNumberFormat="1" applyFont="1" applyFill="1" applyBorder="1" applyAlignment="1" applyProtection="1">
      <alignment/>
      <protection locked="0"/>
    </xf>
    <xf numFmtId="3" fontId="58" fillId="0" borderId="115" xfId="0" applyNumberFormat="1" applyFont="1" applyFill="1" applyBorder="1" applyAlignment="1" applyProtection="1">
      <alignment horizontal="right"/>
      <protection locked="0"/>
    </xf>
    <xf numFmtId="3" fontId="58" fillId="0" borderId="115" xfId="0" applyNumberFormat="1" applyFont="1" applyFill="1" applyBorder="1" applyAlignment="1" applyProtection="1">
      <alignment/>
      <protection locked="0"/>
    </xf>
    <xf numFmtId="3" fontId="59" fillId="0" borderId="96" xfId="0" applyNumberFormat="1" applyFont="1" applyFill="1" applyBorder="1" applyAlignment="1" applyProtection="1">
      <alignment/>
      <protection locked="0"/>
    </xf>
    <xf numFmtId="164" fontId="59" fillId="0" borderId="96" xfId="0" applyNumberFormat="1" applyFont="1" applyFill="1" applyBorder="1" applyAlignment="1" applyProtection="1">
      <alignment/>
      <protection locked="0"/>
    </xf>
    <xf numFmtId="3" fontId="59" fillId="0" borderId="96" xfId="0" applyNumberFormat="1" applyFont="1" applyFill="1" applyBorder="1" applyAlignment="1" applyProtection="1">
      <alignment/>
      <protection locked="0"/>
    </xf>
    <xf numFmtId="3" fontId="58" fillId="0" borderId="99" xfId="0" applyNumberFormat="1" applyFont="1" applyFill="1" applyBorder="1" applyAlignment="1" applyProtection="1">
      <alignment horizontal="right"/>
      <protection locked="0"/>
    </xf>
    <xf numFmtId="3" fontId="58" fillId="0" borderId="100" xfId="0" applyNumberFormat="1" applyFont="1" applyFill="1" applyBorder="1" applyAlignment="1" applyProtection="1">
      <alignment/>
      <protection locked="0"/>
    </xf>
    <xf numFmtId="3" fontId="59" fillId="0" borderId="97" xfId="0" applyNumberFormat="1" applyFont="1" applyFill="1" applyBorder="1" applyAlignment="1" applyProtection="1">
      <alignment/>
      <protection locked="0"/>
    </xf>
    <xf numFmtId="3" fontId="59" fillId="0" borderId="117" xfId="0" applyNumberFormat="1" applyFont="1" applyFill="1" applyBorder="1" applyAlignment="1" applyProtection="1">
      <alignment/>
      <protection locked="0"/>
    </xf>
    <xf numFmtId="3" fontId="58" fillId="0" borderId="106" xfId="0" applyNumberFormat="1" applyFont="1" applyFill="1" applyBorder="1" applyAlignment="1" applyProtection="1">
      <alignment horizontal="right"/>
      <protection locked="0"/>
    </xf>
    <xf numFmtId="3" fontId="58" fillId="0" borderId="124" xfId="0" applyNumberFormat="1" applyFont="1" applyFill="1" applyBorder="1" applyAlignment="1" applyProtection="1">
      <alignment/>
      <protection locked="0"/>
    </xf>
    <xf numFmtId="3" fontId="59" fillId="0" borderId="94" xfId="0" applyNumberFormat="1" applyFont="1" applyFill="1" applyBorder="1" applyAlignment="1" applyProtection="1">
      <alignment/>
      <protection locked="0"/>
    </xf>
    <xf numFmtId="3" fontId="58" fillId="0" borderId="99" xfId="0" applyNumberFormat="1" applyFont="1" applyFill="1" applyBorder="1" applyAlignment="1" applyProtection="1">
      <alignment/>
      <protection locked="0"/>
    </xf>
    <xf numFmtId="3" fontId="59" fillId="0" borderId="98" xfId="0" applyNumberFormat="1" applyFont="1" applyFill="1" applyBorder="1" applyAlignment="1" applyProtection="1">
      <alignment/>
      <protection locked="0"/>
    </xf>
    <xf numFmtId="3" fontId="59" fillId="0" borderId="104" xfId="0" applyNumberFormat="1" applyFont="1" applyFill="1" applyBorder="1" applyAlignment="1" applyProtection="1">
      <alignment/>
      <protection locked="0"/>
    </xf>
    <xf numFmtId="3" fontId="58" fillId="0" borderId="101" xfId="0" applyNumberFormat="1" applyFont="1" applyFill="1" applyBorder="1" applyAlignment="1" applyProtection="1">
      <alignment/>
      <protection locked="0"/>
    </xf>
    <xf numFmtId="164" fontId="59" fillId="0" borderId="94" xfId="0" applyNumberFormat="1" applyFont="1" applyFill="1" applyBorder="1" applyAlignment="1" applyProtection="1">
      <alignment/>
      <protection locked="0"/>
    </xf>
    <xf numFmtId="164" fontId="59" fillId="0" borderId="98" xfId="0" applyNumberFormat="1" applyFont="1" applyFill="1" applyBorder="1" applyAlignment="1" applyProtection="1">
      <alignment/>
      <protection locked="0"/>
    </xf>
    <xf numFmtId="3" fontId="58" fillId="0" borderId="117" xfId="0" applyNumberFormat="1" applyFont="1" applyFill="1" applyBorder="1" applyAlignment="1" applyProtection="1">
      <alignment/>
      <protection locked="0"/>
    </xf>
    <xf numFmtId="3" fontId="58" fillId="0" borderId="104" xfId="0" applyNumberFormat="1" applyFont="1" applyFill="1" applyBorder="1" applyAlignment="1">
      <alignment/>
    </xf>
    <xf numFmtId="3" fontId="58" fillId="0" borderId="94" xfId="0" applyNumberFormat="1" applyFont="1" applyFill="1" applyBorder="1" applyAlignment="1" applyProtection="1">
      <alignment horizontal="right"/>
      <protection locked="0"/>
    </xf>
    <xf numFmtId="3" fontId="58" fillId="0" borderId="102" xfId="0" applyNumberFormat="1" applyFont="1" applyFill="1" applyBorder="1" applyAlignment="1" applyProtection="1">
      <alignment/>
      <protection locked="0"/>
    </xf>
    <xf numFmtId="3" fontId="58" fillId="0" borderId="0" xfId="0" applyNumberFormat="1" applyFont="1" applyFill="1" applyBorder="1" applyAlignment="1">
      <alignment/>
    </xf>
    <xf numFmtId="0" fontId="70" fillId="0" borderId="0" xfId="0" applyFont="1" applyFill="1" applyAlignment="1">
      <alignment horizontal="left" indent="1"/>
    </xf>
    <xf numFmtId="0" fontId="41" fillId="0" borderId="0" xfId="0" applyFont="1" applyFill="1" applyAlignment="1">
      <alignment horizontal="left" indent="1"/>
    </xf>
    <xf numFmtId="3" fontId="41" fillId="0" borderId="0" xfId="0" applyNumberFormat="1" applyFont="1" applyFill="1" applyAlignment="1">
      <alignment/>
    </xf>
    <xf numFmtId="164" fontId="41" fillId="0" borderId="0" xfId="0" applyNumberFormat="1" applyFont="1" applyFill="1" applyAlignment="1">
      <alignment/>
    </xf>
    <xf numFmtId="0" fontId="59" fillId="0" borderId="0" xfId="0" applyFont="1" applyFill="1" applyAlignment="1">
      <alignment horizontal="left" indent="1"/>
    </xf>
    <xf numFmtId="3" fontId="59" fillId="0" borderId="0" xfId="0" applyNumberFormat="1" applyFont="1" applyFill="1" applyAlignment="1">
      <alignment/>
    </xf>
    <xf numFmtId="0" fontId="59" fillId="0" borderId="111" xfId="0" applyFont="1" applyFill="1" applyBorder="1" applyAlignment="1">
      <alignment horizontal="left" indent="1"/>
    </xf>
    <xf numFmtId="0" fontId="71" fillId="0" borderId="109" xfId="0" applyFont="1" applyFill="1" applyBorder="1" applyAlignment="1">
      <alignment horizontal="left" vertical="center" indent="1"/>
    </xf>
    <xf numFmtId="0" fontId="58" fillId="0" borderId="109" xfId="0" applyFont="1" applyFill="1" applyBorder="1" applyAlignment="1">
      <alignment horizontal="center" vertical="center"/>
    </xf>
    <xf numFmtId="0" fontId="58" fillId="0" borderId="102" xfId="0" applyFont="1" applyFill="1" applyBorder="1" applyAlignment="1">
      <alignment/>
    </xf>
    <xf numFmtId="3" fontId="58" fillId="0" borderId="109" xfId="0" applyNumberFormat="1" applyFont="1" applyFill="1" applyBorder="1" applyAlignment="1">
      <alignment horizontal="center" vertical="center"/>
    </xf>
    <xf numFmtId="3" fontId="59" fillId="0" borderId="109" xfId="0" applyNumberFormat="1" applyFont="1" applyFill="1" applyBorder="1" applyAlignment="1">
      <alignment horizontal="center"/>
    </xf>
    <xf numFmtId="3" fontId="59" fillId="0" borderId="102" xfId="0" applyNumberFormat="1" applyFont="1" applyFill="1" applyBorder="1" applyAlignment="1">
      <alignment horizontal="center"/>
    </xf>
    <xf numFmtId="164" fontId="59" fillId="0" borderId="114" xfId="0" applyNumberFormat="1" applyFont="1" applyFill="1" applyBorder="1" applyAlignment="1">
      <alignment horizontal="center"/>
    </xf>
    <xf numFmtId="3" fontId="58" fillId="0" borderId="109" xfId="0" applyNumberFormat="1" applyFont="1" applyFill="1" applyBorder="1" applyAlignment="1">
      <alignment horizontal="center"/>
    </xf>
    <xf numFmtId="0" fontId="58" fillId="0" borderId="117" xfId="0" applyFont="1" applyFill="1" applyBorder="1" applyAlignment="1">
      <alignment horizontal="center"/>
    </xf>
    <xf numFmtId="3" fontId="59" fillId="0" borderId="117" xfId="0" applyNumberFormat="1" applyFont="1" applyFill="1" applyBorder="1" applyAlignment="1">
      <alignment horizontal="center"/>
    </xf>
    <xf numFmtId="3" fontId="59" fillId="0" borderId="119" xfId="0" applyNumberFormat="1" applyFont="1" applyFill="1" applyBorder="1" applyAlignment="1">
      <alignment horizontal="center"/>
    </xf>
    <xf numFmtId="3" fontId="58" fillId="0" borderId="103" xfId="0" applyNumberFormat="1" applyFont="1" applyFill="1" applyBorder="1" applyAlignment="1">
      <alignment horizontal="center"/>
    </xf>
    <xf numFmtId="3" fontId="58" fillId="0" borderId="145" xfId="0" applyNumberFormat="1" applyFont="1" applyFill="1" applyBorder="1" applyAlignment="1">
      <alignment horizontal="center"/>
    </xf>
    <xf numFmtId="3" fontId="58" fillId="0" borderId="0" xfId="0" applyNumberFormat="1" applyFont="1" applyFill="1" applyBorder="1" applyAlignment="1">
      <alignment horizontal="center"/>
    </xf>
    <xf numFmtId="164" fontId="59" fillId="0" borderId="105" xfId="0" applyNumberFormat="1" applyFont="1" applyFill="1" applyBorder="1" applyAlignment="1">
      <alignment horizontal="center" shrinkToFit="1"/>
    </xf>
    <xf numFmtId="3" fontId="58" fillId="0" borderId="104" xfId="0" applyNumberFormat="1" applyFont="1" applyFill="1" applyBorder="1" applyAlignment="1">
      <alignment horizontal="center"/>
    </xf>
    <xf numFmtId="3" fontId="58" fillId="0" borderId="117" xfId="0" applyNumberFormat="1" applyFont="1" applyFill="1" applyBorder="1" applyAlignment="1">
      <alignment horizontal="center"/>
    </xf>
    <xf numFmtId="0" fontId="71" fillId="0" borderId="108" xfId="0" applyFont="1" applyFill="1" applyBorder="1" applyAlignment="1">
      <alignment horizontal="left" indent="1"/>
    </xf>
    <xf numFmtId="0" fontId="71" fillId="0" borderId="124" xfId="0" applyFont="1" applyFill="1" applyBorder="1" applyAlignment="1">
      <alignment horizontal="left" indent="1"/>
    </xf>
    <xf numFmtId="0" fontId="71" fillId="0" borderId="99" xfId="0" applyFont="1" applyFill="1" applyBorder="1" applyAlignment="1">
      <alignment horizontal="left" indent="1"/>
    </xf>
    <xf numFmtId="0" fontId="71" fillId="0" borderId="100" xfId="0" applyFont="1" applyFill="1" applyBorder="1" applyAlignment="1">
      <alignment horizontal="left" indent="1"/>
    </xf>
    <xf numFmtId="0" fontId="71" fillId="0" borderId="111" xfId="0" applyFont="1" applyFill="1" applyBorder="1" applyAlignment="1">
      <alignment horizontal="left" indent="1"/>
    </xf>
    <xf numFmtId="3" fontId="59" fillId="0" borderId="109" xfId="0" applyNumberFormat="1" applyFont="1" applyFill="1" applyBorder="1" applyAlignment="1">
      <alignment/>
    </xf>
    <xf numFmtId="3" fontId="59" fillId="0" borderId="112" xfId="0" applyNumberFormat="1" applyFont="1" applyFill="1" applyBorder="1" applyAlignment="1">
      <alignment horizontal="center"/>
    </xf>
    <xf numFmtId="3" fontId="58" fillId="0" borderId="109" xfId="0" applyNumberFormat="1" applyFont="1" applyFill="1" applyBorder="1" applyAlignment="1">
      <alignment/>
    </xf>
    <xf numFmtId="3" fontId="58" fillId="0" borderId="111" xfId="0" applyNumberFormat="1" applyFont="1" applyFill="1" applyBorder="1" applyAlignment="1">
      <alignment/>
    </xf>
    <xf numFmtId="0" fontId="71" fillId="0" borderId="94" xfId="0" applyFont="1" applyFill="1" applyBorder="1" applyAlignment="1">
      <alignment horizontal="left" indent="1"/>
    </xf>
    <xf numFmtId="3" fontId="59" fillId="0" borderId="95" xfId="0" applyNumberFormat="1" applyFont="1" applyFill="1" applyBorder="1" applyAlignment="1">
      <alignment/>
    </xf>
    <xf numFmtId="164" fontId="59" fillId="0" borderId="95" xfId="0" applyNumberFormat="1" applyFont="1" applyFill="1" applyBorder="1" applyAlignment="1">
      <alignment/>
    </xf>
    <xf numFmtId="3" fontId="59" fillId="0" borderId="96" xfId="0" applyNumberFormat="1" applyFont="1" applyFill="1" applyBorder="1" applyAlignment="1">
      <alignment/>
    </xf>
    <xf numFmtId="164" fontId="59" fillId="0" borderId="96" xfId="0" applyNumberFormat="1" applyFont="1" applyFill="1" applyBorder="1" applyAlignment="1">
      <alignment/>
    </xf>
    <xf numFmtId="3" fontId="59" fillId="0" borderId="97" xfId="0" applyNumberFormat="1" applyFont="1" applyFill="1" applyBorder="1" applyAlignment="1">
      <alignment/>
    </xf>
    <xf numFmtId="164" fontId="59" fillId="0" borderId="97" xfId="0" applyNumberFormat="1" applyFont="1" applyFill="1" applyBorder="1" applyAlignment="1">
      <alignment/>
    </xf>
    <xf numFmtId="3" fontId="59" fillId="0" borderId="109" xfId="0" applyNumberFormat="1" applyFont="1" applyFill="1" applyBorder="1" applyAlignment="1" applyProtection="1">
      <alignment/>
      <protection/>
    </xf>
    <xf numFmtId="164" fontId="59" fillId="0" borderId="109" xfId="0" applyNumberFormat="1" applyFont="1" applyFill="1" applyBorder="1" applyAlignment="1" applyProtection="1">
      <alignment/>
      <protection/>
    </xf>
    <xf numFmtId="164" fontId="59" fillId="0" borderId="111" xfId="0" applyNumberFormat="1" applyFont="1" applyFill="1" applyBorder="1" applyAlignment="1" applyProtection="1">
      <alignment/>
      <protection/>
    </xf>
    <xf numFmtId="164" fontId="59" fillId="0" borderId="109" xfId="0" applyNumberFormat="1" applyFont="1" applyFill="1" applyBorder="1" applyAlignment="1">
      <alignment/>
    </xf>
    <xf numFmtId="3" fontId="59" fillId="0" borderId="109" xfId="0" applyNumberFormat="1" applyFont="1" applyFill="1" applyBorder="1" applyAlignment="1">
      <alignment/>
    </xf>
    <xf numFmtId="3" fontId="59" fillId="0" borderId="117" xfId="0" applyNumberFormat="1" applyFont="1" applyFill="1" applyBorder="1" applyAlignment="1">
      <alignment/>
    </xf>
    <xf numFmtId="3" fontId="59" fillId="0" borderId="119" xfId="0" applyNumberFormat="1" applyFont="1" applyFill="1" applyBorder="1" applyAlignment="1">
      <alignment/>
    </xf>
    <xf numFmtId="3" fontId="59" fillId="0" borderId="104" xfId="0" applyNumberFormat="1" applyFont="1" applyFill="1" applyBorder="1" applyAlignment="1">
      <alignment horizontal="center"/>
    </xf>
    <xf numFmtId="3" fontId="59" fillId="0" borderId="110" xfId="0" applyNumberFormat="1" applyFont="1" applyFill="1" applyBorder="1" applyAlignment="1">
      <alignment horizontal="right"/>
    </xf>
    <xf numFmtId="3" fontId="59" fillId="0" borderId="109" xfId="0" applyNumberFormat="1" applyFont="1" applyFill="1" applyBorder="1" applyAlignment="1" applyProtection="1">
      <alignment/>
      <protection locked="0"/>
    </xf>
    <xf numFmtId="164" fontId="59" fillId="0" borderId="109" xfId="0" applyNumberFormat="1" applyFont="1" applyFill="1" applyBorder="1" applyAlignment="1" applyProtection="1">
      <alignment/>
      <protection locked="0"/>
    </xf>
    <xf numFmtId="3" fontId="59" fillId="0" borderId="99" xfId="0" applyNumberFormat="1" applyFont="1" applyFill="1" applyBorder="1" applyAlignment="1">
      <alignment/>
    </xf>
    <xf numFmtId="164" fontId="59" fillId="0" borderId="103" xfId="0" applyNumberFormat="1" applyFont="1" applyFill="1" applyBorder="1" applyAlignment="1">
      <alignment/>
    </xf>
    <xf numFmtId="0" fontId="71" fillId="0" borderId="113" xfId="0" applyFont="1" applyFill="1" applyBorder="1" applyAlignment="1">
      <alignment horizontal="left" indent="1"/>
    </xf>
    <xf numFmtId="164" fontId="59" fillId="0" borderId="109" xfId="0" applyNumberFormat="1" applyFont="1" applyFill="1" applyBorder="1" applyAlignment="1">
      <alignment/>
    </xf>
    <xf numFmtId="3" fontId="59" fillId="0" borderId="110" xfId="0" applyNumberFormat="1" applyFont="1" applyFill="1" applyBorder="1" applyAlignment="1">
      <alignment/>
    </xf>
    <xf numFmtId="3" fontId="59" fillId="0" borderId="115" xfId="0" applyNumberFormat="1" applyFont="1" applyFill="1" applyBorder="1" applyAlignment="1">
      <alignment/>
    </xf>
    <xf numFmtId="0" fontId="71" fillId="0" borderId="106" xfId="0" applyFont="1" applyFill="1" applyBorder="1" applyAlignment="1">
      <alignment horizontal="left" indent="1"/>
    </xf>
    <xf numFmtId="0" fontId="71" fillId="0" borderId="0" xfId="0" applyFont="1" applyFill="1" applyBorder="1" applyAlignment="1">
      <alignment horizontal="left" indent="1"/>
    </xf>
    <xf numFmtId="0" fontId="72" fillId="0" borderId="0" xfId="0" applyFont="1" applyFill="1" applyBorder="1" applyAlignment="1">
      <alignment horizontal="left" indent="1"/>
    </xf>
    <xf numFmtId="0" fontId="73" fillId="0" borderId="0" xfId="0" applyFont="1" applyFill="1" applyAlignment="1">
      <alignment horizontal="left" inden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E28"/>
  <sheetViews>
    <sheetView tabSelected="1" zoomScalePageLayoutView="0" workbookViewId="0" topLeftCell="A2">
      <selection activeCell="E22" sqref="E22"/>
    </sheetView>
  </sheetViews>
  <sheetFormatPr defaultColWidth="9.140625" defaultRowHeight="12.75"/>
  <cols>
    <col min="1" max="1" width="9.140625" style="108" customWidth="1"/>
    <col min="2" max="2" width="26.8515625" style="108" customWidth="1"/>
    <col min="3" max="5" width="23.7109375" style="108" customWidth="1"/>
    <col min="6" max="16384" width="9.140625" style="108" customWidth="1"/>
  </cols>
  <sheetData>
    <row r="1" s="183" customFormat="1" ht="15.75" hidden="1">
      <c r="A1" s="182" t="s">
        <v>0</v>
      </c>
    </row>
    <row r="2" s="183" customFormat="1" ht="12.75"/>
    <row r="3" spans="1:2" s="183" customFormat="1" ht="15.75" hidden="1">
      <c r="A3" s="182" t="s">
        <v>1</v>
      </c>
      <c r="B3" s="184"/>
    </row>
    <row r="4" spans="1:2" s="183" customFormat="1" ht="15.75">
      <c r="A4" s="182" t="s">
        <v>2</v>
      </c>
      <c r="B4" s="184"/>
    </row>
    <row r="5" s="183" customFormat="1" ht="15.75">
      <c r="A5" s="182"/>
    </row>
    <row r="6" spans="1:5" s="183" customFormat="1" ht="20.25">
      <c r="A6" s="253" t="s">
        <v>3</v>
      </c>
      <c r="B6" s="254"/>
      <c r="C6" s="255"/>
      <c r="D6" s="255"/>
      <c r="E6" s="255"/>
    </row>
    <row r="7" spans="1:5" ht="15.75">
      <c r="A7" s="103"/>
      <c r="B7" s="185"/>
      <c r="C7" s="185"/>
      <c r="D7" s="185"/>
      <c r="E7" s="185"/>
    </row>
    <row r="8" spans="1:5" ht="13.5" thickBot="1">
      <c r="A8" s="186"/>
      <c r="C8" s="114"/>
      <c r="D8" s="114"/>
      <c r="E8" s="114" t="s">
        <v>4</v>
      </c>
    </row>
    <row r="9" spans="2:191" ht="18.75" customHeight="1">
      <c r="B9" s="256" t="s">
        <v>5</v>
      </c>
      <c r="C9" s="187" t="s">
        <v>6</v>
      </c>
      <c r="D9" s="187" t="s">
        <v>7</v>
      </c>
      <c r="E9" s="188" t="s">
        <v>8</v>
      </c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89"/>
      <c r="W9" s="189"/>
      <c r="X9" s="189"/>
      <c r="Y9" s="189"/>
      <c r="Z9" s="189"/>
      <c r="AA9" s="189"/>
      <c r="AB9" s="189"/>
      <c r="AC9" s="189"/>
      <c r="AD9" s="189"/>
      <c r="AE9" s="189"/>
      <c r="AF9" s="189"/>
      <c r="AG9" s="189"/>
      <c r="AH9" s="189"/>
      <c r="AI9" s="189"/>
      <c r="AJ9" s="189"/>
      <c r="AK9" s="189"/>
      <c r="AL9" s="189"/>
      <c r="AM9" s="189"/>
      <c r="AN9" s="189"/>
      <c r="AO9" s="189"/>
      <c r="AP9" s="189"/>
      <c r="AQ9" s="189"/>
      <c r="AR9" s="189"/>
      <c r="AS9" s="189"/>
      <c r="AT9" s="189"/>
      <c r="AU9" s="189"/>
      <c r="AV9" s="189"/>
      <c r="AW9" s="189"/>
      <c r="AX9" s="189"/>
      <c r="AY9" s="189"/>
      <c r="AZ9" s="189"/>
      <c r="BA9" s="189"/>
      <c r="BB9" s="189"/>
      <c r="BC9" s="189"/>
      <c r="BD9" s="189"/>
      <c r="BE9" s="189"/>
      <c r="BF9" s="189"/>
      <c r="BG9" s="189"/>
      <c r="BH9" s="189"/>
      <c r="BI9" s="189"/>
      <c r="BJ9" s="189"/>
      <c r="BK9" s="189"/>
      <c r="BL9" s="189"/>
      <c r="BM9" s="189"/>
      <c r="BN9" s="189"/>
      <c r="BO9" s="189"/>
      <c r="BP9" s="189"/>
      <c r="BQ9" s="189"/>
      <c r="BR9" s="189"/>
      <c r="BS9" s="189"/>
      <c r="BT9" s="189"/>
      <c r="BU9" s="189"/>
      <c r="BV9" s="189"/>
      <c r="BW9" s="189"/>
      <c r="BX9" s="189"/>
      <c r="BY9" s="189"/>
      <c r="BZ9" s="189"/>
      <c r="CA9" s="189"/>
      <c r="CB9" s="189"/>
      <c r="CC9" s="189"/>
      <c r="CD9" s="189"/>
      <c r="CE9" s="189"/>
      <c r="CF9" s="189"/>
      <c r="CG9" s="189"/>
      <c r="CH9" s="189"/>
      <c r="CI9" s="189"/>
      <c r="CJ9" s="189"/>
      <c r="CK9" s="189"/>
      <c r="CL9" s="189"/>
      <c r="CM9" s="189"/>
      <c r="CN9" s="189"/>
      <c r="CO9" s="189"/>
      <c r="CP9" s="189"/>
      <c r="CQ9" s="189"/>
      <c r="CR9" s="189"/>
      <c r="CS9" s="189"/>
      <c r="CT9" s="189"/>
      <c r="CU9" s="189"/>
      <c r="CV9" s="189"/>
      <c r="CW9" s="189"/>
      <c r="CX9" s="189"/>
      <c r="CY9" s="189"/>
      <c r="CZ9" s="189"/>
      <c r="DA9" s="189"/>
      <c r="DB9" s="189"/>
      <c r="DC9" s="189"/>
      <c r="DD9" s="189"/>
      <c r="DE9" s="189"/>
      <c r="DF9" s="189"/>
      <c r="DG9" s="189"/>
      <c r="DH9" s="189"/>
      <c r="DI9" s="189"/>
      <c r="DJ9" s="189"/>
      <c r="DK9" s="189"/>
      <c r="DL9" s="189"/>
      <c r="DM9" s="189"/>
      <c r="DN9" s="189"/>
      <c r="DO9" s="189"/>
      <c r="DP9" s="189"/>
      <c r="DQ9" s="189"/>
      <c r="DR9" s="189"/>
      <c r="DS9" s="189"/>
      <c r="DT9" s="189"/>
      <c r="DU9" s="189"/>
      <c r="DV9" s="189"/>
      <c r="DW9" s="189"/>
      <c r="DX9" s="189"/>
      <c r="DY9" s="189"/>
      <c r="DZ9" s="189"/>
      <c r="EA9" s="189"/>
      <c r="EB9" s="189"/>
      <c r="EC9" s="189"/>
      <c r="ED9" s="189"/>
      <c r="EE9" s="189"/>
      <c r="EF9" s="189"/>
      <c r="EG9" s="189"/>
      <c r="EH9" s="189"/>
      <c r="EI9" s="189"/>
      <c r="EJ9" s="189"/>
      <c r="EK9" s="189"/>
      <c r="EL9" s="189"/>
      <c r="EM9" s="189"/>
      <c r="EN9" s="189"/>
      <c r="EO9" s="189"/>
      <c r="EP9" s="189"/>
      <c r="EQ9" s="189"/>
      <c r="ER9" s="189"/>
      <c r="ES9" s="189"/>
      <c r="ET9" s="189"/>
      <c r="EU9" s="189"/>
      <c r="EV9" s="189"/>
      <c r="EW9" s="189"/>
      <c r="EX9" s="189"/>
      <c r="EY9" s="189"/>
      <c r="EZ9" s="189"/>
      <c r="FA9" s="189"/>
      <c r="FB9" s="189"/>
      <c r="FC9" s="189"/>
      <c r="FD9" s="189"/>
      <c r="FE9" s="189"/>
      <c r="FF9" s="189"/>
      <c r="FG9" s="189"/>
      <c r="FH9" s="189"/>
      <c r="FI9" s="189"/>
      <c r="FJ9" s="189"/>
      <c r="FK9" s="189"/>
      <c r="FL9" s="189"/>
      <c r="FM9" s="189"/>
      <c r="FN9" s="189"/>
      <c r="FO9" s="189"/>
      <c r="FP9" s="189"/>
      <c r="FQ9" s="189"/>
      <c r="FR9" s="189"/>
      <c r="FS9" s="189"/>
      <c r="FT9" s="189"/>
      <c r="FU9" s="189"/>
      <c r="FV9" s="189"/>
      <c r="FW9" s="189"/>
      <c r="FX9" s="189"/>
      <c r="FY9" s="189"/>
      <c r="FZ9" s="189"/>
      <c r="GA9" s="189"/>
      <c r="GB9" s="189"/>
      <c r="GC9" s="189"/>
      <c r="GD9" s="189"/>
      <c r="GE9" s="189"/>
      <c r="GF9" s="189"/>
      <c r="GG9" s="189"/>
      <c r="GH9" s="189"/>
      <c r="GI9" s="189"/>
    </row>
    <row r="10" spans="2:191" ht="13.5" customHeight="1" thickBot="1">
      <c r="B10" s="257"/>
      <c r="C10" s="190" t="s">
        <v>9</v>
      </c>
      <c r="D10" s="190" t="s">
        <v>9</v>
      </c>
      <c r="E10" s="191" t="s">
        <v>9</v>
      </c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189"/>
      <c r="V10" s="189"/>
      <c r="W10" s="189"/>
      <c r="X10" s="189"/>
      <c r="Y10" s="189"/>
      <c r="Z10" s="189"/>
      <c r="AA10" s="189"/>
      <c r="AB10" s="189"/>
      <c r="AC10" s="189"/>
      <c r="AD10" s="189"/>
      <c r="AE10" s="189"/>
      <c r="AF10" s="189"/>
      <c r="AG10" s="189"/>
      <c r="AH10" s="189"/>
      <c r="AI10" s="189"/>
      <c r="AJ10" s="189"/>
      <c r="AK10" s="189"/>
      <c r="AL10" s="189"/>
      <c r="AM10" s="189"/>
      <c r="AN10" s="189"/>
      <c r="AO10" s="189"/>
      <c r="AP10" s="189"/>
      <c r="AQ10" s="189"/>
      <c r="AR10" s="189"/>
      <c r="AS10" s="189"/>
      <c r="AT10" s="189"/>
      <c r="AU10" s="189"/>
      <c r="AV10" s="189"/>
      <c r="AW10" s="189"/>
      <c r="AX10" s="189"/>
      <c r="AY10" s="189"/>
      <c r="AZ10" s="189"/>
      <c r="BA10" s="189"/>
      <c r="BB10" s="189"/>
      <c r="BC10" s="189"/>
      <c r="BD10" s="189"/>
      <c r="BE10" s="189"/>
      <c r="BF10" s="189"/>
      <c r="BG10" s="189"/>
      <c r="BH10" s="189"/>
      <c r="BI10" s="189"/>
      <c r="BJ10" s="189"/>
      <c r="BK10" s="189"/>
      <c r="BL10" s="189"/>
      <c r="BM10" s="189"/>
      <c r="BN10" s="189"/>
      <c r="BO10" s="189"/>
      <c r="BP10" s="189"/>
      <c r="BQ10" s="189"/>
      <c r="BR10" s="189"/>
      <c r="BS10" s="189"/>
      <c r="BT10" s="189"/>
      <c r="BU10" s="189"/>
      <c r="BV10" s="189"/>
      <c r="BW10" s="189"/>
      <c r="BX10" s="189"/>
      <c r="BY10" s="189"/>
      <c r="BZ10" s="189"/>
      <c r="CA10" s="189"/>
      <c r="CB10" s="189"/>
      <c r="CC10" s="189"/>
      <c r="CD10" s="189"/>
      <c r="CE10" s="189"/>
      <c r="CF10" s="189"/>
      <c r="CG10" s="189"/>
      <c r="CH10" s="189"/>
      <c r="CI10" s="189"/>
      <c r="CJ10" s="189"/>
      <c r="CK10" s="189"/>
      <c r="CL10" s="189"/>
      <c r="CM10" s="189"/>
      <c r="CN10" s="189"/>
      <c r="CO10" s="189"/>
      <c r="CP10" s="189"/>
      <c r="CQ10" s="189"/>
      <c r="CR10" s="189"/>
      <c r="CS10" s="189"/>
      <c r="CT10" s="189"/>
      <c r="CU10" s="189"/>
      <c r="CV10" s="189"/>
      <c r="CW10" s="189"/>
      <c r="CX10" s="189"/>
      <c r="CY10" s="189"/>
      <c r="CZ10" s="189"/>
      <c r="DA10" s="189"/>
      <c r="DB10" s="189"/>
      <c r="DC10" s="189"/>
      <c r="DD10" s="189"/>
      <c r="DE10" s="189"/>
      <c r="DF10" s="189"/>
      <c r="DG10" s="189"/>
      <c r="DH10" s="189"/>
      <c r="DI10" s="189"/>
      <c r="DJ10" s="189"/>
      <c r="DK10" s="189"/>
      <c r="DL10" s="189"/>
      <c r="DM10" s="189"/>
      <c r="DN10" s="189"/>
      <c r="DO10" s="189"/>
      <c r="DP10" s="189"/>
      <c r="DQ10" s="189"/>
      <c r="DR10" s="189"/>
      <c r="DS10" s="189"/>
      <c r="DT10" s="189"/>
      <c r="DU10" s="189"/>
      <c r="DV10" s="189"/>
      <c r="DW10" s="189"/>
      <c r="DX10" s="189"/>
      <c r="DY10" s="189"/>
      <c r="DZ10" s="189"/>
      <c r="EA10" s="189"/>
      <c r="EB10" s="189"/>
      <c r="EC10" s="189"/>
      <c r="ED10" s="189"/>
      <c r="EE10" s="189"/>
      <c r="EF10" s="189"/>
      <c r="EG10" s="189"/>
      <c r="EH10" s="189"/>
      <c r="EI10" s="189"/>
      <c r="EJ10" s="189"/>
      <c r="EK10" s="189"/>
      <c r="EL10" s="189"/>
      <c r="EM10" s="189"/>
      <c r="EN10" s="189"/>
      <c r="EO10" s="189"/>
      <c r="EP10" s="189"/>
      <c r="EQ10" s="189"/>
      <c r="ER10" s="189"/>
      <c r="ES10" s="189"/>
      <c r="ET10" s="189"/>
      <c r="EU10" s="189"/>
      <c r="EV10" s="189"/>
      <c r="EW10" s="189"/>
      <c r="EX10" s="189"/>
      <c r="EY10" s="189"/>
      <c r="EZ10" s="189"/>
      <c r="FA10" s="189"/>
      <c r="FB10" s="189"/>
      <c r="FC10" s="189"/>
      <c r="FD10" s="189"/>
      <c r="FE10" s="189"/>
      <c r="FF10" s="189"/>
      <c r="FG10" s="189"/>
      <c r="FH10" s="189"/>
      <c r="FI10" s="189"/>
      <c r="FJ10" s="189"/>
      <c r="FK10" s="189"/>
      <c r="FL10" s="189"/>
      <c r="FM10" s="189"/>
      <c r="FN10" s="189"/>
      <c r="FO10" s="189"/>
      <c r="FP10" s="189"/>
      <c r="FQ10" s="189"/>
      <c r="FR10" s="189"/>
      <c r="FS10" s="189"/>
      <c r="FT10" s="189"/>
      <c r="FU10" s="189"/>
      <c r="FV10" s="189"/>
      <c r="FW10" s="189"/>
      <c r="FX10" s="189"/>
      <c r="FY10" s="189"/>
      <c r="FZ10" s="189"/>
      <c r="GA10" s="189"/>
      <c r="GB10" s="189"/>
      <c r="GC10" s="189"/>
      <c r="GD10" s="189"/>
      <c r="GE10" s="189"/>
      <c r="GF10" s="189"/>
      <c r="GG10" s="189"/>
      <c r="GH10" s="189"/>
      <c r="GI10" s="189"/>
    </row>
    <row r="11" spans="2:191" ht="13.5" thickTop="1">
      <c r="B11" s="192" t="s">
        <v>10</v>
      </c>
      <c r="C11" s="193">
        <v>294941</v>
      </c>
      <c r="D11" s="193">
        <v>294941</v>
      </c>
      <c r="E11" s="194">
        <v>79669.9</v>
      </c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189"/>
      <c r="V11" s="189"/>
      <c r="W11" s="189"/>
      <c r="X11" s="189"/>
      <c r="Y11" s="189"/>
      <c r="Z11" s="189"/>
      <c r="AA11" s="189"/>
      <c r="AB11" s="189"/>
      <c r="AC11" s="189"/>
      <c r="AD11" s="189"/>
      <c r="AE11" s="189"/>
      <c r="AF11" s="189"/>
      <c r="AG11" s="189"/>
      <c r="AH11" s="189"/>
      <c r="AI11" s="189"/>
      <c r="AJ11" s="189"/>
      <c r="AK11" s="189"/>
      <c r="AL11" s="189"/>
      <c r="AM11" s="189"/>
      <c r="AN11" s="189"/>
      <c r="AO11" s="189"/>
      <c r="AP11" s="189"/>
      <c r="AQ11" s="189"/>
      <c r="AR11" s="189"/>
      <c r="AS11" s="189"/>
      <c r="AT11" s="189"/>
      <c r="AU11" s="189"/>
      <c r="AV11" s="189"/>
      <c r="AW11" s="189"/>
      <c r="AX11" s="189"/>
      <c r="AY11" s="189"/>
      <c r="AZ11" s="189"/>
      <c r="BA11" s="189"/>
      <c r="BB11" s="189"/>
      <c r="BC11" s="189"/>
      <c r="BD11" s="189"/>
      <c r="BE11" s="189"/>
      <c r="BF11" s="189"/>
      <c r="BG11" s="189"/>
      <c r="BH11" s="189"/>
      <c r="BI11" s="189"/>
      <c r="BJ11" s="189"/>
      <c r="BK11" s="189"/>
      <c r="BL11" s="189"/>
      <c r="BM11" s="189"/>
      <c r="BN11" s="189"/>
      <c r="BO11" s="189"/>
      <c r="BP11" s="189"/>
      <c r="BQ11" s="189"/>
      <c r="BR11" s="189"/>
      <c r="BS11" s="189"/>
      <c r="BT11" s="189"/>
      <c r="BU11" s="189"/>
      <c r="BV11" s="189"/>
      <c r="BW11" s="189"/>
      <c r="BX11" s="189"/>
      <c r="BY11" s="189"/>
      <c r="BZ11" s="189"/>
      <c r="CA11" s="189"/>
      <c r="CB11" s="189"/>
      <c r="CC11" s="189"/>
      <c r="CD11" s="189"/>
      <c r="CE11" s="189"/>
      <c r="CF11" s="189"/>
      <c r="CG11" s="189"/>
      <c r="CH11" s="189"/>
      <c r="CI11" s="189"/>
      <c r="CJ11" s="189"/>
      <c r="CK11" s="189"/>
      <c r="CL11" s="189"/>
      <c r="CM11" s="189"/>
      <c r="CN11" s="189"/>
      <c r="CO11" s="189"/>
      <c r="CP11" s="189"/>
      <c r="CQ11" s="189"/>
      <c r="CR11" s="189"/>
      <c r="CS11" s="189"/>
      <c r="CT11" s="189"/>
      <c r="CU11" s="189"/>
      <c r="CV11" s="189"/>
      <c r="CW11" s="189"/>
      <c r="CX11" s="189"/>
      <c r="CY11" s="189"/>
      <c r="CZ11" s="189"/>
      <c r="DA11" s="189"/>
      <c r="DB11" s="189"/>
      <c r="DC11" s="189"/>
      <c r="DD11" s="189"/>
      <c r="DE11" s="189"/>
      <c r="DF11" s="189"/>
      <c r="DG11" s="189"/>
      <c r="DH11" s="189"/>
      <c r="DI11" s="189"/>
      <c r="DJ11" s="189"/>
      <c r="DK11" s="189"/>
      <c r="DL11" s="189"/>
      <c r="DM11" s="189"/>
      <c r="DN11" s="189"/>
      <c r="DO11" s="189"/>
      <c r="DP11" s="189"/>
      <c r="DQ11" s="189"/>
      <c r="DR11" s="189"/>
      <c r="DS11" s="189"/>
      <c r="DT11" s="189"/>
      <c r="DU11" s="189"/>
      <c r="DV11" s="189"/>
      <c r="DW11" s="189"/>
      <c r="DX11" s="189"/>
      <c r="DY11" s="189"/>
      <c r="DZ11" s="189"/>
      <c r="EA11" s="189"/>
      <c r="EB11" s="189"/>
      <c r="EC11" s="189"/>
      <c r="ED11" s="189"/>
      <c r="EE11" s="189"/>
      <c r="EF11" s="189"/>
      <c r="EG11" s="189"/>
      <c r="EH11" s="189"/>
      <c r="EI11" s="189"/>
      <c r="EJ11" s="189"/>
      <c r="EK11" s="189"/>
      <c r="EL11" s="189"/>
      <c r="EM11" s="189"/>
      <c r="EN11" s="189"/>
      <c r="EO11" s="189"/>
      <c r="EP11" s="189"/>
      <c r="EQ11" s="189"/>
      <c r="ER11" s="189"/>
      <c r="ES11" s="189"/>
      <c r="ET11" s="189"/>
      <c r="EU11" s="189"/>
      <c r="EV11" s="189"/>
      <c r="EW11" s="189"/>
      <c r="EX11" s="189"/>
      <c r="EY11" s="189"/>
      <c r="EZ11" s="189"/>
      <c r="FA11" s="189"/>
      <c r="FB11" s="189"/>
      <c r="FC11" s="189"/>
      <c r="FD11" s="189"/>
      <c r="FE11" s="189"/>
      <c r="FF11" s="189"/>
      <c r="FG11" s="189"/>
      <c r="FH11" s="189"/>
      <c r="FI11" s="189"/>
      <c r="FJ11" s="189"/>
      <c r="FK11" s="189"/>
      <c r="FL11" s="189"/>
      <c r="FM11" s="189"/>
      <c r="FN11" s="189"/>
      <c r="FO11" s="189"/>
      <c r="FP11" s="189"/>
      <c r="FQ11" s="189"/>
      <c r="FR11" s="189"/>
      <c r="FS11" s="189"/>
      <c r="FT11" s="189"/>
      <c r="FU11" s="189"/>
      <c r="FV11" s="189"/>
      <c r="FW11" s="189"/>
      <c r="FX11" s="189"/>
      <c r="FY11" s="189"/>
      <c r="FZ11" s="189"/>
      <c r="GA11" s="189"/>
      <c r="GB11" s="189"/>
      <c r="GC11" s="189"/>
      <c r="GD11" s="189"/>
      <c r="GE11" s="189"/>
      <c r="GF11" s="189"/>
      <c r="GG11" s="189"/>
      <c r="GH11" s="189"/>
      <c r="GI11" s="189"/>
    </row>
    <row r="12" spans="2:191" ht="12.75">
      <c r="B12" s="195" t="s">
        <v>11</v>
      </c>
      <c r="C12" s="196">
        <v>51237</v>
      </c>
      <c r="D12" s="196">
        <v>51137</v>
      </c>
      <c r="E12" s="197">
        <v>19351.6</v>
      </c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89"/>
      <c r="U12" s="189"/>
      <c r="V12" s="189"/>
      <c r="W12" s="189"/>
      <c r="X12" s="189"/>
      <c r="Y12" s="189"/>
      <c r="Z12" s="189"/>
      <c r="AA12" s="189"/>
      <c r="AB12" s="189"/>
      <c r="AC12" s="189"/>
      <c r="AD12" s="189"/>
      <c r="AE12" s="189"/>
      <c r="AF12" s="189"/>
      <c r="AG12" s="189"/>
      <c r="AH12" s="189"/>
      <c r="AI12" s="189"/>
      <c r="AJ12" s="189"/>
      <c r="AK12" s="189"/>
      <c r="AL12" s="189"/>
      <c r="AM12" s="189"/>
      <c r="AN12" s="189"/>
      <c r="AO12" s="189"/>
      <c r="AP12" s="189"/>
      <c r="AQ12" s="189"/>
      <c r="AR12" s="189"/>
      <c r="AS12" s="189"/>
      <c r="AT12" s="189"/>
      <c r="AU12" s="189"/>
      <c r="AV12" s="189"/>
      <c r="AW12" s="189"/>
      <c r="AX12" s="189"/>
      <c r="AY12" s="189"/>
      <c r="AZ12" s="189"/>
      <c r="BA12" s="189"/>
      <c r="BB12" s="189"/>
      <c r="BC12" s="189"/>
      <c r="BD12" s="189"/>
      <c r="BE12" s="189"/>
      <c r="BF12" s="189"/>
      <c r="BG12" s="189"/>
      <c r="BH12" s="189"/>
      <c r="BI12" s="189"/>
      <c r="BJ12" s="189"/>
      <c r="BK12" s="189"/>
      <c r="BL12" s="189"/>
      <c r="BM12" s="189"/>
      <c r="BN12" s="189"/>
      <c r="BO12" s="189"/>
      <c r="BP12" s="189"/>
      <c r="BQ12" s="189"/>
      <c r="BR12" s="189"/>
      <c r="BS12" s="189"/>
      <c r="BT12" s="189"/>
      <c r="BU12" s="189"/>
      <c r="BV12" s="189"/>
      <c r="BW12" s="189"/>
      <c r="BX12" s="189"/>
      <c r="BY12" s="189"/>
      <c r="BZ12" s="189"/>
      <c r="CA12" s="189"/>
      <c r="CB12" s="189"/>
      <c r="CC12" s="189"/>
      <c r="CD12" s="189"/>
      <c r="CE12" s="189"/>
      <c r="CF12" s="189"/>
      <c r="CG12" s="189"/>
      <c r="CH12" s="189"/>
      <c r="CI12" s="189"/>
      <c r="CJ12" s="189"/>
      <c r="CK12" s="189"/>
      <c r="CL12" s="189"/>
      <c r="CM12" s="189"/>
      <c r="CN12" s="189"/>
      <c r="CO12" s="189"/>
      <c r="CP12" s="189"/>
      <c r="CQ12" s="189"/>
      <c r="CR12" s="189"/>
      <c r="CS12" s="189"/>
      <c r="CT12" s="189"/>
      <c r="CU12" s="189"/>
      <c r="CV12" s="189"/>
      <c r="CW12" s="189"/>
      <c r="CX12" s="189"/>
      <c r="CY12" s="189"/>
      <c r="CZ12" s="189"/>
      <c r="DA12" s="189"/>
      <c r="DB12" s="189"/>
      <c r="DC12" s="189"/>
      <c r="DD12" s="189"/>
      <c r="DE12" s="189"/>
      <c r="DF12" s="189"/>
      <c r="DG12" s="189"/>
      <c r="DH12" s="189"/>
      <c r="DI12" s="189"/>
      <c r="DJ12" s="189"/>
      <c r="DK12" s="189"/>
      <c r="DL12" s="189"/>
      <c r="DM12" s="189"/>
      <c r="DN12" s="189"/>
      <c r="DO12" s="189"/>
      <c r="DP12" s="189"/>
      <c r="DQ12" s="189"/>
      <c r="DR12" s="189"/>
      <c r="DS12" s="189"/>
      <c r="DT12" s="189"/>
      <c r="DU12" s="189"/>
      <c r="DV12" s="189"/>
      <c r="DW12" s="189"/>
      <c r="DX12" s="189"/>
      <c r="DY12" s="189"/>
      <c r="DZ12" s="189"/>
      <c r="EA12" s="189"/>
      <c r="EB12" s="189"/>
      <c r="EC12" s="189"/>
      <c r="ED12" s="189"/>
      <c r="EE12" s="189"/>
      <c r="EF12" s="189"/>
      <c r="EG12" s="189"/>
      <c r="EH12" s="189"/>
      <c r="EI12" s="189"/>
      <c r="EJ12" s="189"/>
      <c r="EK12" s="189"/>
      <c r="EL12" s="189"/>
      <c r="EM12" s="189"/>
      <c r="EN12" s="189"/>
      <c r="EO12" s="189"/>
      <c r="EP12" s="189"/>
      <c r="EQ12" s="189"/>
      <c r="ER12" s="189"/>
      <c r="ES12" s="189"/>
      <c r="ET12" s="189"/>
      <c r="EU12" s="189"/>
      <c r="EV12" s="189"/>
      <c r="EW12" s="189"/>
      <c r="EX12" s="189"/>
      <c r="EY12" s="189"/>
      <c r="EZ12" s="189"/>
      <c r="FA12" s="189"/>
      <c r="FB12" s="189"/>
      <c r="FC12" s="189"/>
      <c r="FD12" s="189"/>
      <c r="FE12" s="189"/>
      <c r="FF12" s="189"/>
      <c r="FG12" s="189"/>
      <c r="FH12" s="189"/>
      <c r="FI12" s="189"/>
      <c r="FJ12" s="189"/>
      <c r="FK12" s="189"/>
      <c r="FL12" s="189"/>
      <c r="FM12" s="189"/>
      <c r="FN12" s="189"/>
      <c r="FO12" s="189"/>
      <c r="FP12" s="189"/>
      <c r="FQ12" s="189"/>
      <c r="FR12" s="189"/>
      <c r="FS12" s="189"/>
      <c r="FT12" s="189"/>
      <c r="FU12" s="189"/>
      <c r="FV12" s="189"/>
      <c r="FW12" s="189"/>
      <c r="FX12" s="189"/>
      <c r="FY12" s="189"/>
      <c r="FZ12" s="189"/>
      <c r="GA12" s="189"/>
      <c r="GB12" s="189"/>
      <c r="GC12" s="189"/>
      <c r="GD12" s="189"/>
      <c r="GE12" s="189"/>
      <c r="GF12" s="189"/>
      <c r="GG12" s="189"/>
      <c r="GH12" s="189"/>
      <c r="GI12" s="189"/>
    </row>
    <row r="13" spans="2:191" ht="12.75">
      <c r="B13" s="195" t="s">
        <v>12</v>
      </c>
      <c r="C13" s="196">
        <v>21783</v>
      </c>
      <c r="D13" s="196">
        <v>21333</v>
      </c>
      <c r="E13" s="197">
        <v>2921.2</v>
      </c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89"/>
      <c r="U13" s="189"/>
      <c r="V13" s="189"/>
      <c r="W13" s="189"/>
      <c r="X13" s="189"/>
      <c r="Y13" s="189"/>
      <c r="Z13" s="189"/>
      <c r="AA13" s="189"/>
      <c r="AB13" s="189"/>
      <c r="AC13" s="189"/>
      <c r="AD13" s="189"/>
      <c r="AE13" s="189"/>
      <c r="AF13" s="189"/>
      <c r="AG13" s="189"/>
      <c r="AH13" s="189"/>
      <c r="AI13" s="189"/>
      <c r="AJ13" s="189"/>
      <c r="AK13" s="189"/>
      <c r="AL13" s="189"/>
      <c r="AM13" s="189"/>
      <c r="AN13" s="189"/>
      <c r="AO13" s="189"/>
      <c r="AP13" s="189"/>
      <c r="AQ13" s="189"/>
      <c r="AR13" s="189"/>
      <c r="AS13" s="189"/>
      <c r="AT13" s="189"/>
      <c r="AU13" s="189"/>
      <c r="AV13" s="189"/>
      <c r="AW13" s="189"/>
      <c r="AX13" s="189"/>
      <c r="AY13" s="189"/>
      <c r="AZ13" s="189"/>
      <c r="BA13" s="189"/>
      <c r="BB13" s="189"/>
      <c r="BC13" s="189"/>
      <c r="BD13" s="189"/>
      <c r="BE13" s="189"/>
      <c r="BF13" s="189"/>
      <c r="BG13" s="189"/>
      <c r="BH13" s="189"/>
      <c r="BI13" s="189"/>
      <c r="BJ13" s="189"/>
      <c r="BK13" s="189"/>
      <c r="BL13" s="189"/>
      <c r="BM13" s="189"/>
      <c r="BN13" s="189"/>
      <c r="BO13" s="189"/>
      <c r="BP13" s="189"/>
      <c r="BQ13" s="189"/>
      <c r="BR13" s="189"/>
      <c r="BS13" s="189"/>
      <c r="BT13" s="189"/>
      <c r="BU13" s="189"/>
      <c r="BV13" s="189"/>
      <c r="BW13" s="189"/>
      <c r="BX13" s="189"/>
      <c r="BY13" s="189"/>
      <c r="BZ13" s="189"/>
      <c r="CA13" s="189"/>
      <c r="CB13" s="189"/>
      <c r="CC13" s="189"/>
      <c r="CD13" s="189"/>
      <c r="CE13" s="189"/>
      <c r="CF13" s="189"/>
      <c r="CG13" s="189"/>
      <c r="CH13" s="189"/>
      <c r="CI13" s="189"/>
      <c r="CJ13" s="189"/>
      <c r="CK13" s="189"/>
      <c r="CL13" s="189"/>
      <c r="CM13" s="189"/>
      <c r="CN13" s="189"/>
      <c r="CO13" s="189"/>
      <c r="CP13" s="189"/>
      <c r="CQ13" s="189"/>
      <c r="CR13" s="189"/>
      <c r="CS13" s="189"/>
      <c r="CT13" s="189"/>
      <c r="CU13" s="189"/>
      <c r="CV13" s="189"/>
      <c r="CW13" s="189"/>
      <c r="CX13" s="189"/>
      <c r="CY13" s="189"/>
      <c r="CZ13" s="189"/>
      <c r="DA13" s="189"/>
      <c r="DB13" s="189"/>
      <c r="DC13" s="189"/>
      <c r="DD13" s="189"/>
      <c r="DE13" s="189"/>
      <c r="DF13" s="189"/>
      <c r="DG13" s="189"/>
      <c r="DH13" s="189"/>
      <c r="DI13" s="189"/>
      <c r="DJ13" s="189"/>
      <c r="DK13" s="189"/>
      <c r="DL13" s="189"/>
      <c r="DM13" s="189"/>
      <c r="DN13" s="189"/>
      <c r="DO13" s="189"/>
      <c r="DP13" s="189"/>
      <c r="DQ13" s="189"/>
      <c r="DR13" s="189"/>
      <c r="DS13" s="189"/>
      <c r="DT13" s="189"/>
      <c r="DU13" s="189"/>
      <c r="DV13" s="189"/>
      <c r="DW13" s="189"/>
      <c r="DX13" s="189"/>
      <c r="DY13" s="189"/>
      <c r="DZ13" s="189"/>
      <c r="EA13" s="189"/>
      <c r="EB13" s="189"/>
      <c r="EC13" s="189"/>
      <c r="ED13" s="189"/>
      <c r="EE13" s="189"/>
      <c r="EF13" s="189"/>
      <c r="EG13" s="189"/>
      <c r="EH13" s="189"/>
      <c r="EI13" s="189"/>
      <c r="EJ13" s="189"/>
      <c r="EK13" s="189"/>
      <c r="EL13" s="189"/>
      <c r="EM13" s="189"/>
      <c r="EN13" s="189"/>
      <c r="EO13" s="189"/>
      <c r="EP13" s="189"/>
      <c r="EQ13" s="189"/>
      <c r="ER13" s="189"/>
      <c r="ES13" s="189"/>
      <c r="ET13" s="189"/>
      <c r="EU13" s="189"/>
      <c r="EV13" s="189"/>
      <c r="EW13" s="189"/>
      <c r="EX13" s="189"/>
      <c r="EY13" s="189"/>
      <c r="EZ13" s="189"/>
      <c r="FA13" s="189"/>
      <c r="FB13" s="189"/>
      <c r="FC13" s="189"/>
      <c r="FD13" s="189"/>
      <c r="FE13" s="189"/>
      <c r="FF13" s="189"/>
      <c r="FG13" s="189"/>
      <c r="FH13" s="189"/>
      <c r="FI13" s="189"/>
      <c r="FJ13" s="189"/>
      <c r="FK13" s="189"/>
      <c r="FL13" s="189"/>
      <c r="FM13" s="189"/>
      <c r="FN13" s="189"/>
      <c r="FO13" s="189"/>
      <c r="FP13" s="189"/>
      <c r="FQ13" s="189"/>
      <c r="FR13" s="189"/>
      <c r="FS13" s="189"/>
      <c r="FT13" s="189"/>
      <c r="FU13" s="189"/>
      <c r="FV13" s="189"/>
      <c r="FW13" s="189"/>
      <c r="FX13" s="189"/>
      <c r="FY13" s="189"/>
      <c r="FZ13" s="189"/>
      <c r="GA13" s="189"/>
      <c r="GB13" s="189"/>
      <c r="GC13" s="189"/>
      <c r="GD13" s="189"/>
      <c r="GE13" s="189"/>
      <c r="GF13" s="189"/>
      <c r="GG13" s="189"/>
      <c r="GH13" s="189"/>
      <c r="GI13" s="189"/>
    </row>
    <row r="14" spans="2:191" ht="12.75">
      <c r="B14" s="198" t="s">
        <v>13</v>
      </c>
      <c r="C14" s="196">
        <v>119365</v>
      </c>
      <c r="D14" s="196">
        <v>122334.9</v>
      </c>
      <c r="E14" s="197">
        <f>105143.3-86394.8</f>
        <v>18748.5</v>
      </c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9"/>
      <c r="V14" s="189"/>
      <c r="W14" s="189"/>
      <c r="X14" s="189"/>
      <c r="Y14" s="189"/>
      <c r="Z14" s="189"/>
      <c r="AA14" s="189"/>
      <c r="AB14" s="189"/>
      <c r="AC14" s="189"/>
      <c r="AD14" s="189"/>
      <c r="AE14" s="189"/>
      <c r="AF14" s="189"/>
      <c r="AG14" s="189"/>
      <c r="AH14" s="189"/>
      <c r="AI14" s="189"/>
      <c r="AJ14" s="189"/>
      <c r="AK14" s="189"/>
      <c r="AL14" s="189"/>
      <c r="AM14" s="189"/>
      <c r="AN14" s="189"/>
      <c r="AO14" s="189"/>
      <c r="AP14" s="189"/>
      <c r="AQ14" s="189"/>
      <c r="AR14" s="189"/>
      <c r="AS14" s="189"/>
      <c r="AT14" s="189"/>
      <c r="AU14" s="189"/>
      <c r="AV14" s="189"/>
      <c r="AW14" s="189"/>
      <c r="AX14" s="189"/>
      <c r="AY14" s="189"/>
      <c r="AZ14" s="189"/>
      <c r="BA14" s="189"/>
      <c r="BB14" s="189"/>
      <c r="BC14" s="189"/>
      <c r="BD14" s="189"/>
      <c r="BE14" s="189"/>
      <c r="BF14" s="189"/>
      <c r="BG14" s="189"/>
      <c r="BH14" s="189"/>
      <c r="BI14" s="189"/>
      <c r="BJ14" s="189"/>
      <c r="BK14" s="189"/>
      <c r="BL14" s="189"/>
      <c r="BM14" s="189"/>
      <c r="BN14" s="189"/>
      <c r="BO14" s="189"/>
      <c r="BP14" s="189"/>
      <c r="BQ14" s="189"/>
      <c r="BR14" s="189"/>
      <c r="BS14" s="189"/>
      <c r="BT14" s="189"/>
      <c r="BU14" s="189"/>
      <c r="BV14" s="189"/>
      <c r="BW14" s="189"/>
      <c r="BX14" s="189"/>
      <c r="BY14" s="189"/>
      <c r="BZ14" s="189"/>
      <c r="CA14" s="189"/>
      <c r="CB14" s="189"/>
      <c r="CC14" s="189"/>
      <c r="CD14" s="189"/>
      <c r="CE14" s="189"/>
      <c r="CF14" s="189"/>
      <c r="CG14" s="189"/>
      <c r="CH14" s="189"/>
      <c r="CI14" s="189"/>
      <c r="CJ14" s="189"/>
      <c r="CK14" s="189"/>
      <c r="CL14" s="189"/>
      <c r="CM14" s="189"/>
      <c r="CN14" s="189"/>
      <c r="CO14" s="189"/>
      <c r="CP14" s="189"/>
      <c r="CQ14" s="189"/>
      <c r="CR14" s="189"/>
      <c r="CS14" s="189"/>
      <c r="CT14" s="189"/>
      <c r="CU14" s="189"/>
      <c r="CV14" s="189"/>
      <c r="CW14" s="189"/>
      <c r="CX14" s="189"/>
      <c r="CY14" s="189"/>
      <c r="CZ14" s="189"/>
      <c r="DA14" s="189"/>
      <c r="DB14" s="189"/>
      <c r="DC14" s="189"/>
      <c r="DD14" s="189"/>
      <c r="DE14" s="189"/>
      <c r="DF14" s="189"/>
      <c r="DG14" s="189"/>
      <c r="DH14" s="189"/>
      <c r="DI14" s="189"/>
      <c r="DJ14" s="189"/>
      <c r="DK14" s="189"/>
      <c r="DL14" s="189"/>
      <c r="DM14" s="189"/>
      <c r="DN14" s="189"/>
      <c r="DO14" s="189"/>
      <c r="DP14" s="189"/>
      <c r="DQ14" s="189"/>
      <c r="DR14" s="189"/>
      <c r="DS14" s="189"/>
      <c r="DT14" s="189"/>
      <c r="DU14" s="189"/>
      <c r="DV14" s="189"/>
      <c r="DW14" s="189"/>
      <c r="DX14" s="189"/>
      <c r="DY14" s="189"/>
      <c r="DZ14" s="189"/>
      <c r="EA14" s="189"/>
      <c r="EB14" s="189"/>
      <c r="EC14" s="189"/>
      <c r="ED14" s="189"/>
      <c r="EE14" s="189"/>
      <c r="EF14" s="189"/>
      <c r="EG14" s="189"/>
      <c r="EH14" s="189"/>
      <c r="EI14" s="189"/>
      <c r="EJ14" s="189"/>
      <c r="EK14" s="189"/>
      <c r="EL14" s="189"/>
      <c r="EM14" s="189"/>
      <c r="EN14" s="189"/>
      <c r="EO14" s="189"/>
      <c r="EP14" s="189"/>
      <c r="EQ14" s="189"/>
      <c r="ER14" s="189"/>
      <c r="ES14" s="189"/>
      <c r="ET14" s="189"/>
      <c r="EU14" s="189"/>
      <c r="EV14" s="189"/>
      <c r="EW14" s="189"/>
      <c r="EX14" s="189"/>
      <c r="EY14" s="189"/>
      <c r="EZ14" s="189"/>
      <c r="FA14" s="189"/>
      <c r="FB14" s="189"/>
      <c r="FC14" s="189"/>
      <c r="FD14" s="189"/>
      <c r="FE14" s="189"/>
      <c r="FF14" s="189"/>
      <c r="FG14" s="189"/>
      <c r="FH14" s="189"/>
      <c r="FI14" s="189"/>
      <c r="FJ14" s="189"/>
      <c r="FK14" s="189"/>
      <c r="FL14" s="189"/>
      <c r="FM14" s="189"/>
      <c r="FN14" s="189"/>
      <c r="FO14" s="189"/>
      <c r="FP14" s="189"/>
      <c r="FQ14" s="189"/>
      <c r="FR14" s="189"/>
      <c r="FS14" s="189"/>
      <c r="FT14" s="189"/>
      <c r="FU14" s="189"/>
      <c r="FV14" s="189"/>
      <c r="FW14" s="189"/>
      <c r="FX14" s="189"/>
      <c r="FY14" s="189"/>
      <c r="FZ14" s="189"/>
      <c r="GA14" s="189"/>
      <c r="GB14" s="189"/>
      <c r="GC14" s="189"/>
      <c r="GD14" s="189"/>
      <c r="GE14" s="189"/>
      <c r="GF14" s="189"/>
      <c r="GG14" s="189"/>
      <c r="GH14" s="189"/>
      <c r="GI14" s="189"/>
    </row>
    <row r="15" spans="2:191" ht="19.5" customHeight="1" thickBot="1">
      <c r="B15" s="199" t="s">
        <v>14</v>
      </c>
      <c r="C15" s="200">
        <f>SUM(C11:C14)</f>
        <v>487326</v>
      </c>
      <c r="D15" s="200">
        <f>SUM(D11:D14)</f>
        <v>489745.9</v>
      </c>
      <c r="E15" s="201">
        <f>SUM(E11:E14)</f>
        <v>120691.2</v>
      </c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9"/>
      <c r="V15" s="189"/>
      <c r="W15" s="189"/>
      <c r="X15" s="189"/>
      <c r="Y15" s="189"/>
      <c r="Z15" s="189"/>
      <c r="AA15" s="189"/>
      <c r="AB15" s="189"/>
      <c r="AC15" s="189"/>
      <c r="AD15" s="189"/>
      <c r="AE15" s="189"/>
      <c r="AF15" s="189"/>
      <c r="AG15" s="189"/>
      <c r="AH15" s="189"/>
      <c r="AI15" s="189"/>
      <c r="AJ15" s="189"/>
      <c r="AK15" s="189"/>
      <c r="AL15" s="189"/>
      <c r="AM15" s="189"/>
      <c r="AN15" s="189"/>
      <c r="AO15" s="189"/>
      <c r="AP15" s="189"/>
      <c r="AQ15" s="189"/>
      <c r="AR15" s="189"/>
      <c r="AS15" s="189"/>
      <c r="AT15" s="189"/>
      <c r="AU15" s="189"/>
      <c r="AV15" s="189"/>
      <c r="AW15" s="189"/>
      <c r="AX15" s="189"/>
      <c r="AY15" s="189"/>
      <c r="AZ15" s="189"/>
      <c r="BA15" s="189"/>
      <c r="BB15" s="189"/>
      <c r="BC15" s="189"/>
      <c r="BD15" s="189"/>
      <c r="BE15" s="189"/>
      <c r="BF15" s="189"/>
      <c r="BG15" s="189"/>
      <c r="BH15" s="189"/>
      <c r="BI15" s="189"/>
      <c r="BJ15" s="189"/>
      <c r="BK15" s="189"/>
      <c r="BL15" s="189"/>
      <c r="BM15" s="189"/>
      <c r="BN15" s="189"/>
      <c r="BO15" s="189"/>
      <c r="BP15" s="189"/>
      <c r="BQ15" s="189"/>
      <c r="BR15" s="189"/>
      <c r="BS15" s="189"/>
      <c r="BT15" s="189"/>
      <c r="BU15" s="189"/>
      <c r="BV15" s="189"/>
      <c r="BW15" s="189"/>
      <c r="BX15" s="189"/>
      <c r="BY15" s="189"/>
      <c r="BZ15" s="189"/>
      <c r="CA15" s="189"/>
      <c r="CB15" s="189"/>
      <c r="CC15" s="189"/>
      <c r="CD15" s="189"/>
      <c r="CE15" s="189"/>
      <c r="CF15" s="189"/>
      <c r="CG15" s="189"/>
      <c r="CH15" s="189"/>
      <c r="CI15" s="189"/>
      <c r="CJ15" s="189"/>
      <c r="CK15" s="189"/>
      <c r="CL15" s="189"/>
      <c r="CM15" s="189"/>
      <c r="CN15" s="189"/>
      <c r="CO15" s="189"/>
      <c r="CP15" s="189"/>
      <c r="CQ15" s="189"/>
      <c r="CR15" s="189"/>
      <c r="CS15" s="189"/>
      <c r="CT15" s="189"/>
      <c r="CU15" s="189"/>
      <c r="CV15" s="189"/>
      <c r="CW15" s="189"/>
      <c r="CX15" s="189"/>
      <c r="CY15" s="189"/>
      <c r="CZ15" s="189"/>
      <c r="DA15" s="189"/>
      <c r="DB15" s="189"/>
      <c r="DC15" s="189"/>
      <c r="DD15" s="189"/>
      <c r="DE15" s="189"/>
      <c r="DF15" s="189"/>
      <c r="DG15" s="189"/>
      <c r="DH15" s="189"/>
      <c r="DI15" s="189"/>
      <c r="DJ15" s="189"/>
      <c r="DK15" s="189"/>
      <c r="DL15" s="189"/>
      <c r="DM15" s="189"/>
      <c r="DN15" s="189"/>
      <c r="DO15" s="189"/>
      <c r="DP15" s="189"/>
      <c r="DQ15" s="189"/>
      <c r="DR15" s="189"/>
      <c r="DS15" s="189"/>
      <c r="DT15" s="189"/>
      <c r="DU15" s="189"/>
      <c r="DV15" s="189"/>
      <c r="DW15" s="189"/>
      <c r="DX15" s="189"/>
      <c r="DY15" s="189"/>
      <c r="DZ15" s="189"/>
      <c r="EA15" s="189"/>
      <c r="EB15" s="189"/>
      <c r="EC15" s="189"/>
      <c r="ED15" s="189"/>
      <c r="EE15" s="189"/>
      <c r="EF15" s="189"/>
      <c r="EG15" s="189"/>
      <c r="EH15" s="189"/>
      <c r="EI15" s="189"/>
      <c r="EJ15" s="189"/>
      <c r="EK15" s="189"/>
      <c r="EL15" s="189"/>
      <c r="EM15" s="189"/>
      <c r="EN15" s="189"/>
      <c r="EO15" s="189"/>
      <c r="EP15" s="189"/>
      <c r="EQ15" s="189"/>
      <c r="ER15" s="189"/>
      <c r="ES15" s="189"/>
      <c r="ET15" s="189"/>
      <c r="EU15" s="189"/>
      <c r="EV15" s="189"/>
      <c r="EW15" s="189"/>
      <c r="EX15" s="189"/>
      <c r="EY15" s="189"/>
      <c r="EZ15" s="189"/>
      <c r="FA15" s="189"/>
      <c r="FB15" s="189"/>
      <c r="FC15" s="189"/>
      <c r="FD15" s="189"/>
      <c r="FE15" s="189"/>
      <c r="FF15" s="189"/>
      <c r="FG15" s="189"/>
      <c r="FH15" s="189"/>
      <c r="FI15" s="189"/>
      <c r="FJ15" s="189"/>
      <c r="FK15" s="189"/>
      <c r="FL15" s="189"/>
      <c r="FM15" s="189"/>
      <c r="FN15" s="189"/>
      <c r="FO15" s="189"/>
      <c r="FP15" s="189"/>
      <c r="FQ15" s="189"/>
      <c r="FR15" s="189"/>
      <c r="FS15" s="189"/>
      <c r="FT15" s="189"/>
      <c r="FU15" s="189"/>
      <c r="FV15" s="189"/>
      <c r="FW15" s="189"/>
      <c r="FX15" s="189"/>
      <c r="FY15" s="189"/>
      <c r="FZ15" s="189"/>
      <c r="GA15" s="189"/>
      <c r="GB15" s="189"/>
      <c r="GC15" s="189"/>
      <c r="GD15" s="189"/>
      <c r="GE15" s="189"/>
      <c r="GF15" s="189"/>
      <c r="GG15" s="189"/>
      <c r="GH15" s="189"/>
      <c r="GI15" s="189"/>
    </row>
    <row r="16" spans="2:191" ht="13.5" thickTop="1">
      <c r="B16" s="202"/>
      <c r="C16" s="2"/>
      <c r="D16" s="2"/>
      <c r="E16" s="3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89"/>
      <c r="U16" s="189"/>
      <c r="V16" s="189"/>
      <c r="W16" s="189"/>
      <c r="X16" s="189"/>
      <c r="Y16" s="189"/>
      <c r="Z16" s="189"/>
      <c r="AA16" s="189"/>
      <c r="AB16" s="189"/>
      <c r="AC16" s="189"/>
      <c r="AD16" s="189"/>
      <c r="AE16" s="189"/>
      <c r="AF16" s="189"/>
      <c r="AG16" s="189"/>
      <c r="AH16" s="189"/>
      <c r="AI16" s="189"/>
      <c r="AJ16" s="189"/>
      <c r="AK16" s="189"/>
      <c r="AL16" s="189"/>
      <c r="AM16" s="189"/>
      <c r="AN16" s="189"/>
      <c r="AO16" s="189"/>
      <c r="AP16" s="189"/>
      <c r="AQ16" s="189"/>
      <c r="AR16" s="189"/>
      <c r="AS16" s="189"/>
      <c r="AT16" s="189"/>
      <c r="AU16" s="189"/>
      <c r="AV16" s="189"/>
      <c r="AW16" s="189"/>
      <c r="AX16" s="189"/>
      <c r="AY16" s="189"/>
      <c r="AZ16" s="189"/>
      <c r="BA16" s="189"/>
      <c r="BB16" s="189"/>
      <c r="BC16" s="189"/>
      <c r="BD16" s="189"/>
      <c r="BE16" s="189"/>
      <c r="BF16" s="189"/>
      <c r="BG16" s="189"/>
      <c r="BH16" s="189"/>
      <c r="BI16" s="189"/>
      <c r="BJ16" s="189"/>
      <c r="BK16" s="189"/>
      <c r="BL16" s="189"/>
      <c r="BM16" s="189"/>
      <c r="BN16" s="189"/>
      <c r="BO16" s="189"/>
      <c r="BP16" s="189"/>
      <c r="BQ16" s="189"/>
      <c r="BR16" s="189"/>
      <c r="BS16" s="189"/>
      <c r="BT16" s="189"/>
      <c r="BU16" s="189"/>
      <c r="BV16" s="189"/>
      <c r="BW16" s="189"/>
      <c r="BX16" s="189"/>
      <c r="BY16" s="189"/>
      <c r="BZ16" s="189"/>
      <c r="CA16" s="189"/>
      <c r="CB16" s="189"/>
      <c r="CC16" s="189"/>
      <c r="CD16" s="189"/>
      <c r="CE16" s="189"/>
      <c r="CF16" s="189"/>
      <c r="CG16" s="189"/>
      <c r="CH16" s="189"/>
      <c r="CI16" s="189"/>
      <c r="CJ16" s="189"/>
      <c r="CK16" s="189"/>
      <c r="CL16" s="189"/>
      <c r="CM16" s="189"/>
      <c r="CN16" s="189"/>
      <c r="CO16" s="189"/>
      <c r="CP16" s="189"/>
      <c r="CQ16" s="189"/>
      <c r="CR16" s="189"/>
      <c r="CS16" s="189"/>
      <c r="CT16" s="189"/>
      <c r="CU16" s="189"/>
      <c r="CV16" s="189"/>
      <c r="CW16" s="189"/>
      <c r="CX16" s="189"/>
      <c r="CY16" s="189"/>
      <c r="CZ16" s="189"/>
      <c r="DA16" s="189"/>
      <c r="DB16" s="189"/>
      <c r="DC16" s="189"/>
      <c r="DD16" s="189"/>
      <c r="DE16" s="189"/>
      <c r="DF16" s="189"/>
      <c r="DG16" s="189"/>
      <c r="DH16" s="189"/>
      <c r="DI16" s="189"/>
      <c r="DJ16" s="189"/>
      <c r="DK16" s="189"/>
      <c r="DL16" s="189"/>
      <c r="DM16" s="189"/>
      <c r="DN16" s="189"/>
      <c r="DO16" s="189"/>
      <c r="DP16" s="189"/>
      <c r="DQ16" s="189"/>
      <c r="DR16" s="189"/>
      <c r="DS16" s="189"/>
      <c r="DT16" s="189"/>
      <c r="DU16" s="189"/>
      <c r="DV16" s="189"/>
      <c r="DW16" s="189"/>
      <c r="DX16" s="189"/>
      <c r="DY16" s="189"/>
      <c r="DZ16" s="189"/>
      <c r="EA16" s="189"/>
      <c r="EB16" s="189"/>
      <c r="EC16" s="189"/>
      <c r="ED16" s="189"/>
      <c r="EE16" s="189"/>
      <c r="EF16" s="189"/>
      <c r="EG16" s="189"/>
      <c r="EH16" s="189"/>
      <c r="EI16" s="189"/>
      <c r="EJ16" s="189"/>
      <c r="EK16" s="189"/>
      <c r="EL16" s="189"/>
      <c r="EM16" s="189"/>
      <c r="EN16" s="189"/>
      <c r="EO16" s="189"/>
      <c r="EP16" s="189"/>
      <c r="EQ16" s="189"/>
      <c r="ER16" s="189"/>
      <c r="ES16" s="189"/>
      <c r="ET16" s="189"/>
      <c r="EU16" s="189"/>
      <c r="EV16" s="189"/>
      <c r="EW16" s="189"/>
      <c r="EX16" s="189"/>
      <c r="EY16" s="189"/>
      <c r="EZ16" s="189"/>
      <c r="FA16" s="189"/>
      <c r="FB16" s="189"/>
      <c r="FC16" s="189"/>
      <c r="FD16" s="189"/>
      <c r="FE16" s="189"/>
      <c r="FF16" s="189"/>
      <c r="FG16" s="189"/>
      <c r="FH16" s="189"/>
      <c r="FI16" s="189"/>
      <c r="FJ16" s="189"/>
      <c r="FK16" s="189"/>
      <c r="FL16" s="189"/>
      <c r="FM16" s="189"/>
      <c r="FN16" s="189"/>
      <c r="FO16" s="189"/>
      <c r="FP16" s="189"/>
      <c r="FQ16" s="189"/>
      <c r="FR16" s="189"/>
      <c r="FS16" s="189"/>
      <c r="FT16" s="189"/>
      <c r="FU16" s="189"/>
      <c r="FV16" s="189"/>
      <c r="FW16" s="189"/>
      <c r="FX16" s="189"/>
      <c r="FY16" s="189"/>
      <c r="FZ16" s="189"/>
      <c r="GA16" s="189"/>
      <c r="GB16" s="189"/>
      <c r="GC16" s="189"/>
      <c r="GD16" s="189"/>
      <c r="GE16" s="189"/>
      <c r="GF16" s="189"/>
      <c r="GG16" s="189"/>
      <c r="GH16" s="189"/>
      <c r="GI16" s="189"/>
    </row>
    <row r="17" spans="1:191" ht="12.75">
      <c r="A17" s="189"/>
      <c r="B17" s="195" t="s">
        <v>15</v>
      </c>
      <c r="C17" s="196">
        <v>394495.4</v>
      </c>
      <c r="D17" s="196">
        <v>406942</v>
      </c>
      <c r="E17" s="197">
        <f>177937.6-86394.8</f>
        <v>91542.8</v>
      </c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89"/>
      <c r="U17" s="189"/>
      <c r="V17" s="189"/>
      <c r="W17" s="189"/>
      <c r="X17" s="189"/>
      <c r="Y17" s="189"/>
      <c r="Z17" s="189"/>
      <c r="AA17" s="189"/>
      <c r="AB17" s="189"/>
      <c r="AC17" s="189"/>
      <c r="AD17" s="189"/>
      <c r="AE17" s="189"/>
      <c r="AF17" s="189"/>
      <c r="AG17" s="189"/>
      <c r="AH17" s="189"/>
      <c r="AI17" s="189"/>
      <c r="AJ17" s="189"/>
      <c r="AK17" s="189"/>
      <c r="AL17" s="189"/>
      <c r="AM17" s="189"/>
      <c r="AN17" s="189"/>
      <c r="AO17" s="189"/>
      <c r="AP17" s="189"/>
      <c r="AQ17" s="189"/>
      <c r="AR17" s="189"/>
      <c r="AS17" s="189"/>
      <c r="AT17" s="189"/>
      <c r="AU17" s="189"/>
      <c r="AV17" s="189"/>
      <c r="AW17" s="189"/>
      <c r="AX17" s="189"/>
      <c r="AY17" s="189"/>
      <c r="AZ17" s="189"/>
      <c r="BA17" s="189"/>
      <c r="BB17" s="189"/>
      <c r="BC17" s="189"/>
      <c r="BD17" s="189"/>
      <c r="BE17" s="189"/>
      <c r="BF17" s="189"/>
      <c r="BG17" s="189"/>
      <c r="BH17" s="189"/>
      <c r="BI17" s="189"/>
      <c r="BJ17" s="189"/>
      <c r="BK17" s="189"/>
      <c r="BL17" s="189"/>
      <c r="BM17" s="189"/>
      <c r="BN17" s="189"/>
      <c r="BO17" s="189"/>
      <c r="BP17" s="189"/>
      <c r="BQ17" s="189"/>
      <c r="BR17" s="189"/>
      <c r="BS17" s="189"/>
      <c r="BT17" s="189"/>
      <c r="BU17" s="189"/>
      <c r="BV17" s="189"/>
      <c r="BW17" s="189"/>
      <c r="BX17" s="189"/>
      <c r="BY17" s="189"/>
      <c r="BZ17" s="189"/>
      <c r="CA17" s="189"/>
      <c r="CB17" s="189"/>
      <c r="CC17" s="189"/>
      <c r="CD17" s="189"/>
      <c r="CE17" s="189"/>
      <c r="CF17" s="189"/>
      <c r="CG17" s="189"/>
      <c r="CH17" s="189"/>
      <c r="CI17" s="189"/>
      <c r="CJ17" s="189"/>
      <c r="CK17" s="189"/>
      <c r="CL17" s="189"/>
      <c r="CM17" s="189"/>
      <c r="CN17" s="189"/>
      <c r="CO17" s="189"/>
      <c r="CP17" s="189"/>
      <c r="CQ17" s="189"/>
      <c r="CR17" s="189"/>
      <c r="CS17" s="189"/>
      <c r="CT17" s="189"/>
      <c r="CU17" s="189"/>
      <c r="CV17" s="189"/>
      <c r="CW17" s="189"/>
      <c r="CX17" s="189"/>
      <c r="CY17" s="189"/>
      <c r="CZ17" s="189"/>
      <c r="DA17" s="189"/>
      <c r="DB17" s="189"/>
      <c r="DC17" s="189"/>
      <c r="DD17" s="189"/>
      <c r="DE17" s="189"/>
      <c r="DF17" s="189"/>
      <c r="DG17" s="189"/>
      <c r="DH17" s="189"/>
      <c r="DI17" s="189"/>
      <c r="DJ17" s="189"/>
      <c r="DK17" s="189"/>
      <c r="DL17" s="189"/>
      <c r="DM17" s="189"/>
      <c r="DN17" s="189"/>
      <c r="DO17" s="189"/>
      <c r="DP17" s="189"/>
      <c r="DQ17" s="189"/>
      <c r="DR17" s="189"/>
      <c r="DS17" s="189"/>
      <c r="DT17" s="189"/>
      <c r="DU17" s="189"/>
      <c r="DV17" s="189"/>
      <c r="DW17" s="189"/>
      <c r="DX17" s="189"/>
      <c r="DY17" s="189"/>
      <c r="DZ17" s="189"/>
      <c r="EA17" s="189"/>
      <c r="EB17" s="189"/>
      <c r="EC17" s="189"/>
      <c r="ED17" s="189"/>
      <c r="EE17" s="189"/>
      <c r="EF17" s="189"/>
      <c r="EG17" s="189"/>
      <c r="EH17" s="189"/>
      <c r="EI17" s="189"/>
      <c r="EJ17" s="189"/>
      <c r="EK17" s="189"/>
      <c r="EL17" s="189"/>
      <c r="EM17" s="189"/>
      <c r="EN17" s="189"/>
      <c r="EO17" s="189"/>
      <c r="EP17" s="189"/>
      <c r="EQ17" s="189"/>
      <c r="ER17" s="189"/>
      <c r="ES17" s="189"/>
      <c r="ET17" s="189"/>
      <c r="EU17" s="189"/>
      <c r="EV17" s="189"/>
      <c r="EW17" s="189"/>
      <c r="EX17" s="189"/>
      <c r="EY17" s="189"/>
      <c r="EZ17" s="189"/>
      <c r="FA17" s="189"/>
      <c r="FB17" s="189"/>
      <c r="FC17" s="189"/>
      <c r="FD17" s="189"/>
      <c r="FE17" s="189"/>
      <c r="FF17" s="189"/>
      <c r="FG17" s="189"/>
      <c r="FH17" s="189"/>
      <c r="FI17" s="189"/>
      <c r="FJ17" s="189"/>
      <c r="FK17" s="189"/>
      <c r="FL17" s="189"/>
      <c r="FM17" s="189"/>
      <c r="FN17" s="189"/>
      <c r="FO17" s="189"/>
      <c r="FP17" s="189"/>
      <c r="FQ17" s="189"/>
      <c r="FR17" s="189"/>
      <c r="FS17" s="189"/>
      <c r="FT17" s="189"/>
      <c r="FU17" s="189"/>
      <c r="FV17" s="189"/>
      <c r="FW17" s="189"/>
      <c r="FX17" s="189"/>
      <c r="FY17" s="189"/>
      <c r="FZ17" s="189"/>
      <c r="GA17" s="189"/>
      <c r="GB17" s="189"/>
      <c r="GC17" s="189"/>
      <c r="GD17" s="189"/>
      <c r="GE17" s="189"/>
      <c r="GF17" s="189"/>
      <c r="GG17" s="189"/>
      <c r="GH17" s="189"/>
      <c r="GI17" s="189"/>
    </row>
    <row r="18" spans="1:213" s="203" customFormat="1" ht="12.75">
      <c r="A18" s="189"/>
      <c r="B18" s="198" t="s">
        <v>16</v>
      </c>
      <c r="C18" s="196">
        <v>137032.6</v>
      </c>
      <c r="D18" s="196">
        <v>159239.8</v>
      </c>
      <c r="E18" s="197">
        <v>5674.7</v>
      </c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89"/>
      <c r="U18" s="189"/>
      <c r="V18" s="189"/>
      <c r="W18" s="189"/>
      <c r="X18" s="189"/>
      <c r="Y18" s="189"/>
      <c r="Z18" s="189"/>
      <c r="AA18" s="189"/>
      <c r="AB18" s="189"/>
      <c r="AC18" s="189"/>
      <c r="AD18" s="189"/>
      <c r="AE18" s="189"/>
      <c r="AF18" s="189"/>
      <c r="AG18" s="189"/>
      <c r="AH18" s="189"/>
      <c r="AI18" s="189"/>
      <c r="AJ18" s="189"/>
      <c r="AK18" s="189"/>
      <c r="AL18" s="189"/>
      <c r="AM18" s="189"/>
      <c r="AN18" s="189"/>
      <c r="AO18" s="189"/>
      <c r="AP18" s="189"/>
      <c r="AQ18" s="189"/>
      <c r="AR18" s="189"/>
      <c r="AS18" s="189"/>
      <c r="AT18" s="189"/>
      <c r="AU18" s="189"/>
      <c r="AV18" s="189"/>
      <c r="AW18" s="189"/>
      <c r="AX18" s="189"/>
      <c r="AY18" s="189"/>
      <c r="AZ18" s="189"/>
      <c r="BA18" s="189"/>
      <c r="BB18" s="189"/>
      <c r="BC18" s="189"/>
      <c r="BD18" s="189"/>
      <c r="BE18" s="189"/>
      <c r="BF18" s="189"/>
      <c r="BG18" s="189"/>
      <c r="BH18" s="189"/>
      <c r="BI18" s="189"/>
      <c r="BJ18" s="189"/>
      <c r="BK18" s="189"/>
      <c r="BL18" s="189"/>
      <c r="BM18" s="189"/>
      <c r="BN18" s="189"/>
      <c r="BO18" s="189"/>
      <c r="BP18" s="189"/>
      <c r="BQ18" s="189"/>
      <c r="BR18" s="189"/>
      <c r="BS18" s="189"/>
      <c r="BT18" s="189"/>
      <c r="BU18" s="189"/>
      <c r="BV18" s="189"/>
      <c r="BW18" s="189"/>
      <c r="BX18" s="189"/>
      <c r="BY18" s="189"/>
      <c r="BZ18" s="189"/>
      <c r="CA18" s="189"/>
      <c r="CB18" s="189"/>
      <c r="CC18" s="189"/>
      <c r="CD18" s="189"/>
      <c r="CE18" s="189"/>
      <c r="CF18" s="189"/>
      <c r="CG18" s="189"/>
      <c r="CH18" s="189"/>
      <c r="CI18" s="189"/>
      <c r="CJ18" s="189"/>
      <c r="CK18" s="189"/>
      <c r="CL18" s="189"/>
      <c r="CM18" s="189"/>
      <c r="CN18" s="189"/>
      <c r="CO18" s="189"/>
      <c r="CP18" s="189"/>
      <c r="CQ18" s="189"/>
      <c r="CR18" s="189"/>
      <c r="CS18" s="189"/>
      <c r="CT18" s="189"/>
      <c r="CU18" s="189"/>
      <c r="CV18" s="189"/>
      <c r="CW18" s="189"/>
      <c r="CX18" s="189"/>
      <c r="CY18" s="189"/>
      <c r="CZ18" s="189"/>
      <c r="DA18" s="189"/>
      <c r="DB18" s="189"/>
      <c r="DC18" s="189"/>
      <c r="DD18" s="189"/>
      <c r="DE18" s="189"/>
      <c r="DF18" s="189"/>
      <c r="DG18" s="189"/>
      <c r="DH18" s="189"/>
      <c r="DI18" s="189"/>
      <c r="DJ18" s="189"/>
      <c r="DK18" s="189"/>
      <c r="DL18" s="189"/>
      <c r="DM18" s="189"/>
      <c r="DN18" s="189"/>
      <c r="DO18" s="189"/>
      <c r="DP18" s="189"/>
      <c r="DQ18" s="189"/>
      <c r="DR18" s="189"/>
      <c r="DS18" s="189"/>
      <c r="DT18" s="189"/>
      <c r="DU18" s="189"/>
      <c r="DV18" s="189"/>
      <c r="DW18" s="189"/>
      <c r="DX18" s="189"/>
      <c r="DY18" s="189"/>
      <c r="DZ18" s="189"/>
      <c r="EA18" s="189"/>
      <c r="EB18" s="189"/>
      <c r="EC18" s="189"/>
      <c r="ED18" s="189"/>
      <c r="EE18" s="189"/>
      <c r="EF18" s="189"/>
      <c r="EG18" s="189"/>
      <c r="EH18" s="189"/>
      <c r="EI18" s="189"/>
      <c r="EJ18" s="189"/>
      <c r="EK18" s="189"/>
      <c r="EL18" s="189"/>
      <c r="EM18" s="189"/>
      <c r="EN18" s="189"/>
      <c r="EO18" s="189"/>
      <c r="EP18" s="189"/>
      <c r="EQ18" s="189"/>
      <c r="ER18" s="189"/>
      <c r="ES18" s="189"/>
      <c r="ET18" s="189"/>
      <c r="EU18" s="189"/>
      <c r="EV18" s="189"/>
      <c r="EW18" s="189"/>
      <c r="EX18" s="189"/>
      <c r="EY18" s="189"/>
      <c r="EZ18" s="189"/>
      <c r="FA18" s="189"/>
      <c r="FB18" s="189"/>
      <c r="FC18" s="189"/>
      <c r="FD18" s="189"/>
      <c r="FE18" s="189"/>
      <c r="FF18" s="189"/>
      <c r="FG18" s="189"/>
      <c r="FH18" s="189"/>
      <c r="FI18" s="189"/>
      <c r="FJ18" s="189"/>
      <c r="FK18" s="189"/>
      <c r="FL18" s="189"/>
      <c r="FM18" s="189"/>
      <c r="FN18" s="189"/>
      <c r="FO18" s="189"/>
      <c r="FP18" s="189"/>
      <c r="FQ18" s="189"/>
      <c r="FR18" s="189"/>
      <c r="FS18" s="189"/>
      <c r="FT18" s="189"/>
      <c r="FU18" s="189"/>
      <c r="FV18" s="189"/>
      <c r="FW18" s="189"/>
      <c r="FX18" s="189"/>
      <c r="FY18" s="189"/>
      <c r="FZ18" s="189"/>
      <c r="GA18" s="189"/>
      <c r="GB18" s="189"/>
      <c r="GC18" s="189"/>
      <c r="GD18" s="189"/>
      <c r="GE18" s="189"/>
      <c r="GF18" s="189"/>
      <c r="GG18" s="189"/>
      <c r="GH18" s="189"/>
      <c r="GI18" s="189"/>
      <c r="GJ18" s="189"/>
      <c r="GK18" s="189"/>
      <c r="GL18" s="189"/>
      <c r="GM18" s="189"/>
      <c r="GN18" s="189"/>
      <c r="GO18" s="189"/>
      <c r="GP18" s="189"/>
      <c r="GQ18" s="189"/>
      <c r="GR18" s="189"/>
      <c r="GS18" s="189"/>
      <c r="GT18" s="189"/>
      <c r="GU18" s="189"/>
      <c r="GV18" s="189"/>
      <c r="GW18" s="189"/>
      <c r="GX18" s="189"/>
      <c r="GY18" s="189"/>
      <c r="GZ18" s="189"/>
      <c r="HA18" s="189"/>
      <c r="HB18" s="189"/>
      <c r="HC18" s="189"/>
      <c r="HD18" s="189"/>
      <c r="HE18" s="189"/>
    </row>
    <row r="19" spans="1:191" ht="19.5" customHeight="1" thickBot="1">
      <c r="A19" s="189"/>
      <c r="B19" s="199" t="s">
        <v>17</v>
      </c>
      <c r="C19" s="200">
        <f>SUM(C17:C18)</f>
        <v>531528</v>
      </c>
      <c r="D19" s="200">
        <f>SUM(D17:D18)</f>
        <v>566181.8</v>
      </c>
      <c r="E19" s="201">
        <f>SUM(E17:E18)</f>
        <v>97217.5</v>
      </c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89"/>
      <c r="U19" s="189"/>
      <c r="V19" s="189"/>
      <c r="W19" s="189"/>
      <c r="X19" s="189"/>
      <c r="Y19" s="189"/>
      <c r="Z19" s="189"/>
      <c r="AA19" s="189"/>
      <c r="AB19" s="189"/>
      <c r="AC19" s="189"/>
      <c r="AD19" s="189"/>
      <c r="AE19" s="189"/>
      <c r="AF19" s="189"/>
      <c r="AG19" s="189"/>
      <c r="AH19" s="189"/>
      <c r="AI19" s="189"/>
      <c r="AJ19" s="189"/>
      <c r="AK19" s="189"/>
      <c r="AL19" s="189"/>
      <c r="AM19" s="189"/>
      <c r="AN19" s="189"/>
      <c r="AO19" s="189"/>
      <c r="AP19" s="189"/>
      <c r="AQ19" s="189"/>
      <c r="AR19" s="189"/>
      <c r="AS19" s="189"/>
      <c r="AT19" s="189"/>
      <c r="AU19" s="189"/>
      <c r="AV19" s="189"/>
      <c r="AW19" s="189"/>
      <c r="AX19" s="189"/>
      <c r="AY19" s="189"/>
      <c r="AZ19" s="189"/>
      <c r="BA19" s="189"/>
      <c r="BB19" s="189"/>
      <c r="BC19" s="189"/>
      <c r="BD19" s="189"/>
      <c r="BE19" s="189"/>
      <c r="BF19" s="189"/>
      <c r="BG19" s="189"/>
      <c r="BH19" s="189"/>
      <c r="BI19" s="189"/>
      <c r="BJ19" s="189"/>
      <c r="BK19" s="189"/>
      <c r="BL19" s="189"/>
      <c r="BM19" s="189"/>
      <c r="BN19" s="189"/>
      <c r="BO19" s="189"/>
      <c r="BP19" s="189"/>
      <c r="BQ19" s="189"/>
      <c r="BR19" s="189"/>
      <c r="BS19" s="189"/>
      <c r="BT19" s="189"/>
      <c r="BU19" s="189"/>
      <c r="BV19" s="189"/>
      <c r="BW19" s="189"/>
      <c r="BX19" s="189"/>
      <c r="BY19" s="189"/>
      <c r="BZ19" s="189"/>
      <c r="CA19" s="189"/>
      <c r="CB19" s="189"/>
      <c r="CC19" s="189"/>
      <c r="CD19" s="189"/>
      <c r="CE19" s="189"/>
      <c r="CF19" s="189"/>
      <c r="CG19" s="189"/>
      <c r="CH19" s="189"/>
      <c r="CI19" s="189"/>
      <c r="CJ19" s="189"/>
      <c r="CK19" s="189"/>
      <c r="CL19" s="189"/>
      <c r="CM19" s="189"/>
      <c r="CN19" s="189"/>
      <c r="CO19" s="189"/>
      <c r="CP19" s="189"/>
      <c r="CQ19" s="189"/>
      <c r="CR19" s="189"/>
      <c r="CS19" s="189"/>
      <c r="CT19" s="189"/>
      <c r="CU19" s="189"/>
      <c r="CV19" s="189"/>
      <c r="CW19" s="189"/>
      <c r="CX19" s="189"/>
      <c r="CY19" s="189"/>
      <c r="CZ19" s="189"/>
      <c r="DA19" s="189"/>
      <c r="DB19" s="189"/>
      <c r="DC19" s="189"/>
      <c r="DD19" s="189"/>
      <c r="DE19" s="189"/>
      <c r="DF19" s="189"/>
      <c r="DG19" s="189"/>
      <c r="DH19" s="189"/>
      <c r="DI19" s="189"/>
      <c r="DJ19" s="189"/>
      <c r="DK19" s="189"/>
      <c r="DL19" s="189"/>
      <c r="DM19" s="189"/>
      <c r="DN19" s="189"/>
      <c r="DO19" s="189"/>
      <c r="DP19" s="189"/>
      <c r="DQ19" s="189"/>
      <c r="DR19" s="189"/>
      <c r="DS19" s="189"/>
      <c r="DT19" s="189"/>
      <c r="DU19" s="189"/>
      <c r="DV19" s="189"/>
      <c r="DW19" s="189"/>
      <c r="DX19" s="189"/>
      <c r="DY19" s="189"/>
      <c r="DZ19" s="189"/>
      <c r="EA19" s="189"/>
      <c r="EB19" s="189"/>
      <c r="EC19" s="189"/>
      <c r="ED19" s="189"/>
      <c r="EE19" s="189"/>
      <c r="EF19" s="189"/>
      <c r="EG19" s="189"/>
      <c r="EH19" s="189"/>
      <c r="EI19" s="189"/>
      <c r="EJ19" s="189"/>
      <c r="EK19" s="189"/>
      <c r="EL19" s="189"/>
      <c r="EM19" s="189"/>
      <c r="EN19" s="189"/>
      <c r="EO19" s="189"/>
      <c r="EP19" s="189"/>
      <c r="EQ19" s="189"/>
      <c r="ER19" s="189"/>
      <c r="ES19" s="189"/>
      <c r="ET19" s="189"/>
      <c r="EU19" s="189"/>
      <c r="EV19" s="189"/>
      <c r="EW19" s="189"/>
      <c r="EX19" s="189"/>
      <c r="EY19" s="189"/>
      <c r="EZ19" s="189"/>
      <c r="FA19" s="189"/>
      <c r="FB19" s="189"/>
      <c r="FC19" s="189"/>
      <c r="FD19" s="189"/>
      <c r="FE19" s="189"/>
      <c r="FF19" s="189"/>
      <c r="FG19" s="189"/>
      <c r="FH19" s="189"/>
      <c r="FI19" s="189"/>
      <c r="FJ19" s="189"/>
      <c r="FK19" s="189"/>
      <c r="FL19" s="189"/>
      <c r="FM19" s="189"/>
      <c r="FN19" s="189"/>
      <c r="FO19" s="189"/>
      <c r="FP19" s="189"/>
      <c r="FQ19" s="189"/>
      <c r="FR19" s="189"/>
      <c r="FS19" s="189"/>
      <c r="FT19" s="189"/>
      <c r="FU19" s="189"/>
      <c r="FV19" s="189"/>
      <c r="FW19" s="189"/>
      <c r="FX19" s="189"/>
      <c r="FY19" s="189"/>
      <c r="FZ19" s="189"/>
      <c r="GA19" s="189"/>
      <c r="GB19" s="189"/>
      <c r="GC19" s="189"/>
      <c r="GD19" s="189"/>
      <c r="GE19" s="189"/>
      <c r="GF19" s="189"/>
      <c r="GG19" s="189"/>
      <c r="GH19" s="189"/>
      <c r="GI19" s="189"/>
    </row>
    <row r="20" spans="2:191" ht="13.5" thickTop="1">
      <c r="B20" s="204"/>
      <c r="C20" s="205"/>
      <c r="D20" s="205"/>
      <c r="E20" s="206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89"/>
      <c r="U20" s="189"/>
      <c r="V20" s="189"/>
      <c r="W20" s="189"/>
      <c r="X20" s="189"/>
      <c r="Y20" s="189"/>
      <c r="Z20" s="189"/>
      <c r="AA20" s="189"/>
      <c r="AB20" s="189"/>
      <c r="AC20" s="189"/>
      <c r="AD20" s="189"/>
      <c r="AE20" s="189"/>
      <c r="AF20" s="189"/>
      <c r="AG20" s="189"/>
      <c r="AH20" s="189"/>
      <c r="AI20" s="189"/>
      <c r="AJ20" s="189"/>
      <c r="AK20" s="189"/>
      <c r="AL20" s="189"/>
      <c r="AM20" s="189"/>
      <c r="AN20" s="189"/>
      <c r="AO20" s="189"/>
      <c r="AP20" s="189"/>
      <c r="AQ20" s="189"/>
      <c r="AR20" s="189"/>
      <c r="AS20" s="189"/>
      <c r="AT20" s="189"/>
      <c r="AU20" s="189"/>
      <c r="AV20" s="189"/>
      <c r="AW20" s="189"/>
      <c r="AX20" s="189"/>
      <c r="AY20" s="189"/>
      <c r="AZ20" s="189"/>
      <c r="BA20" s="189"/>
      <c r="BB20" s="189"/>
      <c r="BC20" s="189"/>
      <c r="BD20" s="189"/>
      <c r="BE20" s="189"/>
      <c r="BF20" s="189"/>
      <c r="BG20" s="189"/>
      <c r="BH20" s="189"/>
      <c r="BI20" s="189"/>
      <c r="BJ20" s="189"/>
      <c r="BK20" s="189"/>
      <c r="BL20" s="189"/>
      <c r="BM20" s="189"/>
      <c r="BN20" s="189"/>
      <c r="BO20" s="189"/>
      <c r="BP20" s="189"/>
      <c r="BQ20" s="189"/>
      <c r="BR20" s="189"/>
      <c r="BS20" s="189"/>
      <c r="BT20" s="189"/>
      <c r="BU20" s="189"/>
      <c r="BV20" s="189"/>
      <c r="BW20" s="189"/>
      <c r="BX20" s="189"/>
      <c r="BY20" s="189"/>
      <c r="BZ20" s="189"/>
      <c r="CA20" s="189"/>
      <c r="CB20" s="189"/>
      <c r="CC20" s="189"/>
      <c r="CD20" s="189"/>
      <c r="CE20" s="189"/>
      <c r="CF20" s="189"/>
      <c r="CG20" s="189"/>
      <c r="CH20" s="189"/>
      <c r="CI20" s="189"/>
      <c r="CJ20" s="189"/>
      <c r="CK20" s="189"/>
      <c r="CL20" s="189"/>
      <c r="CM20" s="189"/>
      <c r="CN20" s="189"/>
      <c r="CO20" s="189"/>
      <c r="CP20" s="189"/>
      <c r="CQ20" s="189"/>
      <c r="CR20" s="189"/>
      <c r="CS20" s="189"/>
      <c r="CT20" s="189"/>
      <c r="CU20" s="189"/>
      <c r="CV20" s="189"/>
      <c r="CW20" s="189"/>
      <c r="CX20" s="189"/>
      <c r="CY20" s="189"/>
      <c r="CZ20" s="189"/>
      <c r="DA20" s="189"/>
      <c r="DB20" s="189"/>
      <c r="DC20" s="189"/>
      <c r="DD20" s="189"/>
      <c r="DE20" s="189"/>
      <c r="DF20" s="189"/>
      <c r="DG20" s="189"/>
      <c r="DH20" s="189"/>
      <c r="DI20" s="189"/>
      <c r="DJ20" s="189"/>
      <c r="DK20" s="189"/>
      <c r="DL20" s="189"/>
      <c r="DM20" s="189"/>
      <c r="DN20" s="189"/>
      <c r="DO20" s="189"/>
      <c r="DP20" s="189"/>
      <c r="DQ20" s="189"/>
      <c r="DR20" s="189"/>
      <c r="DS20" s="189"/>
      <c r="DT20" s="189"/>
      <c r="DU20" s="189"/>
      <c r="DV20" s="189"/>
      <c r="DW20" s="189"/>
      <c r="DX20" s="189"/>
      <c r="DY20" s="189"/>
      <c r="DZ20" s="189"/>
      <c r="EA20" s="189"/>
      <c r="EB20" s="189"/>
      <c r="EC20" s="189"/>
      <c r="ED20" s="189"/>
      <c r="EE20" s="189"/>
      <c r="EF20" s="189"/>
      <c r="EG20" s="189"/>
      <c r="EH20" s="189"/>
      <c r="EI20" s="189"/>
      <c r="EJ20" s="189"/>
      <c r="EK20" s="189"/>
      <c r="EL20" s="189"/>
      <c r="EM20" s="189"/>
      <c r="EN20" s="189"/>
      <c r="EO20" s="189"/>
      <c r="EP20" s="189"/>
      <c r="EQ20" s="189"/>
      <c r="ER20" s="189"/>
      <c r="ES20" s="189"/>
      <c r="ET20" s="189"/>
      <c r="EU20" s="189"/>
      <c r="EV20" s="189"/>
      <c r="EW20" s="189"/>
      <c r="EX20" s="189"/>
      <c r="EY20" s="189"/>
      <c r="EZ20" s="189"/>
      <c r="FA20" s="189"/>
      <c r="FB20" s="189"/>
      <c r="FC20" s="189"/>
      <c r="FD20" s="189"/>
      <c r="FE20" s="189"/>
      <c r="FF20" s="189"/>
      <c r="FG20" s="189"/>
      <c r="FH20" s="189"/>
      <c r="FI20" s="189"/>
      <c r="FJ20" s="189"/>
      <c r="FK20" s="189"/>
      <c r="FL20" s="189"/>
      <c r="FM20" s="189"/>
      <c r="FN20" s="189"/>
      <c r="FO20" s="189"/>
      <c r="FP20" s="189"/>
      <c r="FQ20" s="189"/>
      <c r="FR20" s="189"/>
      <c r="FS20" s="189"/>
      <c r="FT20" s="189"/>
      <c r="FU20" s="189"/>
      <c r="FV20" s="189"/>
      <c r="FW20" s="189"/>
      <c r="FX20" s="189"/>
      <c r="FY20" s="189"/>
      <c r="FZ20" s="189"/>
      <c r="GA20" s="189"/>
      <c r="GB20" s="189"/>
      <c r="GC20" s="189"/>
      <c r="GD20" s="189"/>
      <c r="GE20" s="189"/>
      <c r="GF20" s="189"/>
      <c r="GG20" s="189"/>
      <c r="GH20" s="189"/>
      <c r="GI20" s="189"/>
    </row>
    <row r="21" spans="2:191" ht="12.75">
      <c r="B21" s="1" t="s">
        <v>18</v>
      </c>
      <c r="C21" s="2"/>
      <c r="D21" s="2"/>
      <c r="E21" s="3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89"/>
      <c r="U21" s="189"/>
      <c r="V21" s="189"/>
      <c r="W21" s="189"/>
      <c r="X21" s="189"/>
      <c r="Y21" s="189"/>
      <c r="Z21" s="189"/>
      <c r="AA21" s="189"/>
      <c r="AB21" s="189"/>
      <c r="AC21" s="189"/>
      <c r="AD21" s="189"/>
      <c r="AE21" s="189"/>
      <c r="AF21" s="189"/>
      <c r="AG21" s="189"/>
      <c r="AH21" s="189"/>
      <c r="AI21" s="189"/>
      <c r="AJ21" s="189"/>
      <c r="AK21" s="189"/>
      <c r="AL21" s="189"/>
      <c r="AM21" s="189"/>
      <c r="AN21" s="189"/>
      <c r="AO21" s="189"/>
      <c r="AP21" s="189"/>
      <c r="AQ21" s="189"/>
      <c r="AR21" s="189"/>
      <c r="AS21" s="189"/>
      <c r="AT21" s="189"/>
      <c r="AU21" s="189"/>
      <c r="AV21" s="189"/>
      <c r="AW21" s="189"/>
      <c r="AX21" s="189"/>
      <c r="AY21" s="189"/>
      <c r="AZ21" s="189"/>
      <c r="BA21" s="189"/>
      <c r="BB21" s="189"/>
      <c r="BC21" s="189"/>
      <c r="BD21" s="189"/>
      <c r="BE21" s="189"/>
      <c r="BF21" s="189"/>
      <c r="BG21" s="189"/>
      <c r="BH21" s="189"/>
      <c r="BI21" s="189"/>
      <c r="BJ21" s="189"/>
      <c r="BK21" s="189"/>
      <c r="BL21" s="189"/>
      <c r="BM21" s="189"/>
      <c r="BN21" s="189"/>
      <c r="BO21" s="189"/>
      <c r="BP21" s="189"/>
      <c r="BQ21" s="189"/>
      <c r="BR21" s="189"/>
      <c r="BS21" s="189"/>
      <c r="BT21" s="189"/>
      <c r="BU21" s="189"/>
      <c r="BV21" s="189"/>
      <c r="BW21" s="189"/>
      <c r="BX21" s="189"/>
      <c r="BY21" s="189"/>
      <c r="BZ21" s="189"/>
      <c r="CA21" s="189"/>
      <c r="CB21" s="189"/>
      <c r="CC21" s="189"/>
      <c r="CD21" s="189"/>
      <c r="CE21" s="189"/>
      <c r="CF21" s="189"/>
      <c r="CG21" s="189"/>
      <c r="CH21" s="189"/>
      <c r="CI21" s="189"/>
      <c r="CJ21" s="189"/>
      <c r="CK21" s="189"/>
      <c r="CL21" s="189"/>
      <c r="CM21" s="189"/>
      <c r="CN21" s="189"/>
      <c r="CO21" s="189"/>
      <c r="CP21" s="189"/>
      <c r="CQ21" s="189"/>
      <c r="CR21" s="189"/>
      <c r="CS21" s="189"/>
      <c r="CT21" s="189"/>
      <c r="CU21" s="189"/>
      <c r="CV21" s="189"/>
      <c r="CW21" s="189"/>
      <c r="CX21" s="189"/>
      <c r="CY21" s="189"/>
      <c r="CZ21" s="189"/>
      <c r="DA21" s="189"/>
      <c r="DB21" s="189"/>
      <c r="DC21" s="189"/>
      <c r="DD21" s="189"/>
      <c r="DE21" s="189"/>
      <c r="DF21" s="189"/>
      <c r="DG21" s="189"/>
      <c r="DH21" s="189"/>
      <c r="DI21" s="189"/>
      <c r="DJ21" s="189"/>
      <c r="DK21" s="189"/>
      <c r="DL21" s="189"/>
      <c r="DM21" s="189"/>
      <c r="DN21" s="189"/>
      <c r="DO21" s="189"/>
      <c r="DP21" s="189"/>
      <c r="DQ21" s="189"/>
      <c r="DR21" s="189"/>
      <c r="DS21" s="189"/>
      <c r="DT21" s="189"/>
      <c r="DU21" s="189"/>
      <c r="DV21" s="189"/>
      <c r="DW21" s="189"/>
      <c r="DX21" s="189"/>
      <c r="DY21" s="189"/>
      <c r="DZ21" s="189"/>
      <c r="EA21" s="189"/>
      <c r="EB21" s="189"/>
      <c r="EC21" s="189"/>
      <c r="ED21" s="189"/>
      <c r="EE21" s="189"/>
      <c r="EF21" s="189"/>
      <c r="EG21" s="189"/>
      <c r="EH21" s="189"/>
      <c r="EI21" s="189"/>
      <c r="EJ21" s="189"/>
      <c r="EK21" s="189"/>
      <c r="EL21" s="189"/>
      <c r="EM21" s="189"/>
      <c r="EN21" s="189"/>
      <c r="EO21" s="189"/>
      <c r="EP21" s="189"/>
      <c r="EQ21" s="189"/>
      <c r="ER21" s="189"/>
      <c r="ES21" s="189"/>
      <c r="ET21" s="189"/>
      <c r="EU21" s="189"/>
      <c r="EV21" s="189"/>
      <c r="EW21" s="189"/>
      <c r="EX21" s="189"/>
      <c r="EY21" s="189"/>
      <c r="EZ21" s="189"/>
      <c r="FA21" s="189"/>
      <c r="FB21" s="189"/>
      <c r="FC21" s="189"/>
      <c r="FD21" s="189"/>
      <c r="FE21" s="189"/>
      <c r="FF21" s="189"/>
      <c r="FG21" s="189"/>
      <c r="FH21" s="189"/>
      <c r="FI21" s="189"/>
      <c r="FJ21" s="189"/>
      <c r="FK21" s="189"/>
      <c r="FL21" s="189"/>
      <c r="FM21" s="189"/>
      <c r="FN21" s="189"/>
      <c r="FO21" s="189"/>
      <c r="FP21" s="189"/>
      <c r="FQ21" s="189"/>
      <c r="FR21" s="189"/>
      <c r="FS21" s="189"/>
      <c r="FT21" s="189"/>
      <c r="FU21" s="189"/>
      <c r="FV21" s="189"/>
      <c r="FW21" s="189"/>
      <c r="FX21" s="189"/>
      <c r="FY21" s="189"/>
      <c r="FZ21" s="189"/>
      <c r="GA21" s="189"/>
      <c r="GB21" s="189"/>
      <c r="GC21" s="189"/>
      <c r="GD21" s="189"/>
      <c r="GE21" s="189"/>
      <c r="GF21" s="189"/>
      <c r="GG21" s="189"/>
      <c r="GH21" s="189"/>
      <c r="GI21" s="189"/>
    </row>
    <row r="22" spans="2:5" ht="12.75">
      <c r="B22" s="1" t="s">
        <v>19</v>
      </c>
      <c r="C22" s="4"/>
      <c r="D22" s="4"/>
      <c r="E22" s="5">
        <v>23473.7</v>
      </c>
    </row>
    <row r="23" spans="2:5" ht="15" customHeight="1" thickBot="1">
      <c r="B23" s="207" t="s">
        <v>20</v>
      </c>
      <c r="C23" s="6">
        <v>44202</v>
      </c>
      <c r="D23" s="6">
        <v>76435.9</v>
      </c>
      <c r="E23" s="7"/>
    </row>
    <row r="26" ht="12.75">
      <c r="B26" s="11" t="s">
        <v>21</v>
      </c>
    </row>
    <row r="27" spans="2:5" ht="12.75">
      <c r="B27" s="11" t="s">
        <v>22</v>
      </c>
      <c r="C27" s="11"/>
      <c r="D27" s="11"/>
      <c r="E27" s="11"/>
    </row>
    <row r="28" spans="2:5" ht="15">
      <c r="B28" s="11"/>
      <c r="C28" s="208"/>
      <c r="D28" s="208"/>
      <c r="E28" s="208"/>
    </row>
  </sheetData>
  <sheetProtection/>
  <mergeCells count="2">
    <mergeCell ref="A6:E6"/>
    <mergeCell ref="B9:B10"/>
  </mergeCells>
  <printOptions/>
  <pageMargins left="0.6692913385826772" right="0.35433070866141736" top="0.984251968503937" bottom="0.7086614173228347" header="0.5118110236220472" footer="0.5118110236220472"/>
  <pageSetup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selection activeCell="X22" sqref="X22"/>
    </sheetView>
  </sheetViews>
  <sheetFormatPr defaultColWidth="9.140625" defaultRowHeight="12.75"/>
  <cols>
    <col min="1" max="1" width="37.7109375" style="492" customWidth="1"/>
    <col min="2" max="2" width="17.28125" style="492" hidden="1" customWidth="1"/>
    <col min="3" max="4" width="9.140625" style="492" hidden="1" customWidth="1"/>
    <col min="5" max="5" width="9.140625" style="741" customWidth="1"/>
    <col min="6" max="8" width="9.140625" style="492" hidden="1" customWidth="1"/>
    <col min="9" max="11" width="9.140625" style="535" hidden="1" customWidth="1"/>
    <col min="12" max="12" width="11.57421875" style="535" customWidth="1"/>
    <col min="13" max="13" width="11.421875" style="535" customWidth="1"/>
    <col min="14" max="14" width="9.8515625" style="535" customWidth="1"/>
    <col min="15" max="15" width="9.140625" style="535" hidden="1" customWidth="1"/>
    <col min="16" max="16" width="9.28125" style="535" hidden="1" customWidth="1"/>
    <col min="17" max="17" width="9.140625" style="535" hidden="1" customWidth="1"/>
    <col min="18" max="18" width="12.00390625" style="535" customWidth="1"/>
    <col min="19" max="19" width="9.140625" style="517" customWidth="1"/>
    <col min="20" max="20" width="3.421875" style="535" customWidth="1"/>
    <col min="21" max="21" width="12.57421875" style="535" hidden="1" customWidth="1"/>
    <col min="22" max="22" width="11.8515625" style="535" hidden="1" customWidth="1"/>
    <col min="23" max="23" width="12.00390625" style="535" hidden="1" customWidth="1"/>
    <col min="24" max="16384" width="9.140625" style="492" customWidth="1"/>
  </cols>
  <sheetData>
    <row r="1" spans="1:23" s="310" customFormat="1" ht="18">
      <c r="A1" s="1117" t="s">
        <v>695</v>
      </c>
      <c r="B1" s="1117"/>
      <c r="C1" s="1117"/>
      <c r="D1" s="1117"/>
      <c r="E1" s="1117"/>
      <c r="F1" s="1117"/>
      <c r="G1" s="1117"/>
      <c r="H1" s="1117"/>
      <c r="I1" s="1117"/>
      <c r="J1" s="1117"/>
      <c r="K1" s="1117"/>
      <c r="L1" s="1117"/>
      <c r="M1" s="1117"/>
      <c r="N1" s="1117"/>
      <c r="O1" s="1117"/>
      <c r="P1" s="1117"/>
      <c r="Q1" s="1117"/>
      <c r="R1" s="1117"/>
      <c r="S1" s="1117"/>
      <c r="T1" s="1117"/>
      <c r="U1" s="1117"/>
      <c r="V1" s="1117"/>
      <c r="W1" s="1117"/>
    </row>
    <row r="2" spans="1:14" ht="21.75" customHeight="1">
      <c r="A2" s="923" t="s">
        <v>623</v>
      </c>
      <c r="B2" s="924"/>
      <c r="M2" s="925"/>
      <c r="N2" s="925"/>
    </row>
    <row r="3" spans="1:14" ht="12.75">
      <c r="A3" s="930"/>
      <c r="M3" s="925"/>
      <c r="N3" s="925"/>
    </row>
    <row r="4" spans="1:14" ht="13.5" thickBot="1">
      <c r="A4" s="1056"/>
      <c r="B4" s="649"/>
      <c r="C4" s="649"/>
      <c r="D4" s="649"/>
      <c r="E4" s="742"/>
      <c r="F4" s="649"/>
      <c r="G4" s="649"/>
      <c r="M4" s="925"/>
      <c r="N4" s="925"/>
    </row>
    <row r="5" spans="1:14" ht="15.75" thickBot="1">
      <c r="A5" s="926" t="s">
        <v>520</v>
      </c>
      <c r="B5" s="927" t="s">
        <v>736</v>
      </c>
      <c r="C5" s="1148"/>
      <c r="D5" s="1148"/>
      <c r="E5" s="1126" t="s">
        <v>736</v>
      </c>
      <c r="F5" s="1148"/>
      <c r="G5" s="1149"/>
      <c r="H5" s="1148"/>
      <c r="I5" s="1150"/>
      <c r="J5" s="1118"/>
      <c r="K5" s="1118"/>
      <c r="L5" s="1118"/>
      <c r="M5" s="929"/>
      <c r="N5" s="929"/>
    </row>
    <row r="6" spans="1:14" ht="23.25" customHeight="1" thickBot="1">
      <c r="A6" s="930" t="s">
        <v>522</v>
      </c>
      <c r="M6" s="925"/>
      <c r="N6" s="925"/>
    </row>
    <row r="7" spans="1:23" ht="13.5" thickBot="1">
      <c r="A7" s="1058" t="s">
        <v>27</v>
      </c>
      <c r="B7" s="932" t="s">
        <v>526</v>
      </c>
      <c r="C7" s="748"/>
      <c r="D7" s="747"/>
      <c r="E7" s="1151" t="s">
        <v>529</v>
      </c>
      <c r="F7" s="750"/>
      <c r="G7" s="748"/>
      <c r="H7" s="932" t="s">
        <v>699</v>
      </c>
      <c r="I7" s="934" t="s">
        <v>700</v>
      </c>
      <c r="J7" s="934" t="s">
        <v>701</v>
      </c>
      <c r="K7" s="934" t="s">
        <v>702</v>
      </c>
      <c r="L7" s="1059" t="s">
        <v>703</v>
      </c>
      <c r="M7" s="1059"/>
      <c r="N7" s="1152" t="s">
        <v>704</v>
      </c>
      <c r="O7" s="1152"/>
      <c r="P7" s="1152"/>
      <c r="Q7" s="1152"/>
      <c r="R7" s="1060" t="s">
        <v>705</v>
      </c>
      <c r="S7" s="1061" t="s">
        <v>525</v>
      </c>
      <c r="U7" s="936" t="s">
        <v>706</v>
      </c>
      <c r="V7" s="936"/>
      <c r="W7" s="936"/>
    </row>
    <row r="8" spans="1:23" ht="13.5" thickBot="1">
      <c r="A8" s="1058"/>
      <c r="B8" s="932"/>
      <c r="C8" s="757" t="s">
        <v>527</v>
      </c>
      <c r="D8" s="1153" t="s">
        <v>528</v>
      </c>
      <c r="E8" s="1154"/>
      <c r="F8" s="758" t="s">
        <v>697</v>
      </c>
      <c r="G8" s="757" t="s">
        <v>698</v>
      </c>
      <c r="H8" s="932"/>
      <c r="I8" s="934"/>
      <c r="J8" s="934"/>
      <c r="K8" s="934"/>
      <c r="L8" s="940" t="s">
        <v>31</v>
      </c>
      <c r="M8" s="940" t="s">
        <v>32</v>
      </c>
      <c r="N8" s="941" t="s">
        <v>536</v>
      </c>
      <c r="O8" s="1062" t="s">
        <v>539</v>
      </c>
      <c r="P8" s="942" t="s">
        <v>542</v>
      </c>
      <c r="Q8" s="1063" t="s">
        <v>545</v>
      </c>
      <c r="R8" s="940" t="s">
        <v>546</v>
      </c>
      <c r="S8" s="1064" t="s">
        <v>547</v>
      </c>
      <c r="U8" s="1065" t="s">
        <v>708</v>
      </c>
      <c r="V8" s="1066" t="s">
        <v>709</v>
      </c>
      <c r="W8" s="1066" t="s">
        <v>710</v>
      </c>
    </row>
    <row r="9" spans="1:23" ht="12.75">
      <c r="A9" s="946" t="s">
        <v>548</v>
      </c>
      <c r="B9" s="765"/>
      <c r="C9" s="766">
        <v>104</v>
      </c>
      <c r="D9" s="1127">
        <v>104</v>
      </c>
      <c r="E9" s="1128"/>
      <c r="F9" s="1129">
        <v>12</v>
      </c>
      <c r="G9" s="947">
        <v>12</v>
      </c>
      <c r="H9" s="947">
        <v>12</v>
      </c>
      <c r="I9" s="951">
        <v>14</v>
      </c>
      <c r="J9" s="951">
        <v>19</v>
      </c>
      <c r="K9" s="951">
        <v>19</v>
      </c>
      <c r="L9" s="969"/>
      <c r="M9" s="969"/>
      <c r="N9" s="1067"/>
      <c r="O9" s="968"/>
      <c r="P9" s="1155"/>
      <c r="Q9" s="968"/>
      <c r="R9" s="975" t="s">
        <v>549</v>
      </c>
      <c r="S9" s="1070" t="s">
        <v>549</v>
      </c>
      <c r="T9" s="1071"/>
      <c r="U9" s="997"/>
      <c r="V9" s="951"/>
      <c r="W9" s="951"/>
    </row>
    <row r="10" spans="1:23" ht="13.5" thickBot="1">
      <c r="A10" s="956" t="s">
        <v>550</v>
      </c>
      <c r="B10" s="773"/>
      <c r="C10" s="774">
        <v>101</v>
      </c>
      <c r="D10" s="1130">
        <v>104</v>
      </c>
      <c r="E10" s="1131"/>
      <c r="F10" s="1132">
        <v>11</v>
      </c>
      <c r="G10" s="957">
        <v>11</v>
      </c>
      <c r="H10" s="957">
        <v>11</v>
      </c>
      <c r="I10" s="959">
        <v>13</v>
      </c>
      <c r="J10" s="959">
        <v>14</v>
      </c>
      <c r="K10" s="959">
        <v>14</v>
      </c>
      <c r="L10" s="889"/>
      <c r="M10" s="889"/>
      <c r="N10" s="890"/>
      <c r="O10" s="961"/>
      <c r="P10" s="977"/>
      <c r="Q10" s="976"/>
      <c r="R10" s="959" t="s">
        <v>549</v>
      </c>
      <c r="S10" s="1074" t="s">
        <v>549</v>
      </c>
      <c r="T10" s="1071"/>
      <c r="U10" s="1075"/>
      <c r="V10" s="959"/>
      <c r="W10" s="959"/>
    </row>
    <row r="11" spans="1:23" ht="12.75">
      <c r="A11" s="963" t="s">
        <v>551</v>
      </c>
      <c r="B11" s="784" t="s">
        <v>552</v>
      </c>
      <c r="C11" s="785">
        <v>37915</v>
      </c>
      <c r="D11" s="1133">
        <v>39774</v>
      </c>
      <c r="E11" s="1119" t="s">
        <v>553</v>
      </c>
      <c r="F11" s="1134">
        <v>1917.09</v>
      </c>
      <c r="G11" s="964">
        <v>2153</v>
      </c>
      <c r="H11" s="964">
        <v>2189</v>
      </c>
      <c r="I11" s="970">
        <v>2238</v>
      </c>
      <c r="J11" s="970">
        <v>2554</v>
      </c>
      <c r="K11" s="966">
        <v>2864</v>
      </c>
      <c r="L11" s="950" t="s">
        <v>549</v>
      </c>
      <c r="M11" s="950" t="s">
        <v>549</v>
      </c>
      <c r="N11" s="894">
        <v>2864</v>
      </c>
      <c r="O11" s="1002"/>
      <c r="P11" s="1002"/>
      <c r="Q11" s="968"/>
      <c r="R11" s="970" t="s">
        <v>549</v>
      </c>
      <c r="S11" s="1077" t="s">
        <v>549</v>
      </c>
      <c r="T11" s="1071"/>
      <c r="U11" s="997"/>
      <c r="V11" s="970"/>
      <c r="W11" s="970"/>
    </row>
    <row r="12" spans="1:23" ht="12.75">
      <c r="A12" s="971" t="s">
        <v>554</v>
      </c>
      <c r="B12" s="798" t="s">
        <v>555</v>
      </c>
      <c r="C12" s="799">
        <v>-16164</v>
      </c>
      <c r="D12" s="1135">
        <v>-17825</v>
      </c>
      <c r="E12" s="1119" t="s">
        <v>556</v>
      </c>
      <c r="F12" s="1134">
        <v>-1826.76</v>
      </c>
      <c r="G12" s="964">
        <v>-2062</v>
      </c>
      <c r="H12" s="964">
        <v>2134</v>
      </c>
      <c r="I12" s="970">
        <v>2219</v>
      </c>
      <c r="J12" s="970">
        <v>2544</v>
      </c>
      <c r="K12" s="970">
        <v>2782</v>
      </c>
      <c r="L12" s="893" t="s">
        <v>549</v>
      </c>
      <c r="M12" s="893" t="s">
        <v>549</v>
      </c>
      <c r="N12" s="896">
        <v>2782</v>
      </c>
      <c r="O12" s="1009"/>
      <c r="P12" s="1009"/>
      <c r="Q12" s="972"/>
      <c r="R12" s="970" t="s">
        <v>549</v>
      </c>
      <c r="S12" s="1077" t="s">
        <v>549</v>
      </c>
      <c r="T12" s="1071"/>
      <c r="U12" s="964"/>
      <c r="V12" s="970"/>
      <c r="W12" s="970"/>
    </row>
    <row r="13" spans="1:23" ht="12.75">
      <c r="A13" s="971" t="s">
        <v>557</v>
      </c>
      <c r="B13" s="798" t="s">
        <v>711</v>
      </c>
      <c r="C13" s="799">
        <v>604</v>
      </c>
      <c r="D13" s="1135">
        <v>619</v>
      </c>
      <c r="E13" s="1119" t="s">
        <v>559</v>
      </c>
      <c r="F13" s="1134">
        <v>0</v>
      </c>
      <c r="G13" s="964">
        <v>0</v>
      </c>
      <c r="H13" s="964">
        <v>0</v>
      </c>
      <c r="I13" s="970">
        <v>0</v>
      </c>
      <c r="J13" s="970">
        <v>0</v>
      </c>
      <c r="K13" s="970">
        <v>0</v>
      </c>
      <c r="L13" s="893" t="s">
        <v>549</v>
      </c>
      <c r="M13" s="893" t="s">
        <v>549</v>
      </c>
      <c r="N13" s="896">
        <v>0</v>
      </c>
      <c r="O13" s="1009"/>
      <c r="P13" s="1009"/>
      <c r="Q13" s="972"/>
      <c r="R13" s="970" t="s">
        <v>549</v>
      </c>
      <c r="S13" s="1077" t="s">
        <v>549</v>
      </c>
      <c r="T13" s="1071"/>
      <c r="U13" s="964"/>
      <c r="V13" s="970"/>
      <c r="W13" s="970"/>
    </row>
    <row r="14" spans="1:23" ht="12.75">
      <c r="A14" s="971" t="s">
        <v>560</v>
      </c>
      <c r="B14" s="798" t="s">
        <v>712</v>
      </c>
      <c r="C14" s="799">
        <v>221</v>
      </c>
      <c r="D14" s="1135">
        <v>610</v>
      </c>
      <c r="E14" s="1119" t="s">
        <v>549</v>
      </c>
      <c r="F14" s="1134">
        <v>65</v>
      </c>
      <c r="G14" s="964">
        <v>600</v>
      </c>
      <c r="H14" s="964">
        <v>742</v>
      </c>
      <c r="I14" s="970">
        <v>735</v>
      </c>
      <c r="J14" s="970">
        <v>754</v>
      </c>
      <c r="K14" s="970">
        <v>799</v>
      </c>
      <c r="L14" s="893" t="s">
        <v>549</v>
      </c>
      <c r="M14" s="893" t="s">
        <v>549</v>
      </c>
      <c r="N14" s="896">
        <v>2323</v>
      </c>
      <c r="O14" s="1009"/>
      <c r="P14" s="1009"/>
      <c r="Q14" s="972"/>
      <c r="R14" s="970" t="s">
        <v>549</v>
      </c>
      <c r="S14" s="1077" t="s">
        <v>549</v>
      </c>
      <c r="T14" s="1071"/>
      <c r="U14" s="964"/>
      <c r="V14" s="970"/>
      <c r="W14" s="970"/>
    </row>
    <row r="15" spans="1:23" ht="13.5" thickBot="1">
      <c r="A15" s="946" t="s">
        <v>562</v>
      </c>
      <c r="B15" s="803" t="s">
        <v>713</v>
      </c>
      <c r="C15" s="804">
        <v>2021</v>
      </c>
      <c r="D15" s="1136">
        <v>852</v>
      </c>
      <c r="E15" s="1120" t="s">
        <v>564</v>
      </c>
      <c r="F15" s="1137">
        <v>435.36</v>
      </c>
      <c r="G15" s="948">
        <v>744</v>
      </c>
      <c r="H15" s="948">
        <v>685</v>
      </c>
      <c r="I15" s="975">
        <v>782</v>
      </c>
      <c r="J15" s="975">
        <v>867</v>
      </c>
      <c r="K15" s="975">
        <v>961</v>
      </c>
      <c r="L15" s="974" t="s">
        <v>549</v>
      </c>
      <c r="M15" s="974" t="s">
        <v>549</v>
      </c>
      <c r="N15" s="887">
        <v>1515</v>
      </c>
      <c r="O15" s="1017"/>
      <c r="P15" s="1017"/>
      <c r="Q15" s="976"/>
      <c r="R15" s="975" t="s">
        <v>549</v>
      </c>
      <c r="S15" s="1070" t="s">
        <v>549</v>
      </c>
      <c r="T15" s="1071"/>
      <c r="U15" s="957"/>
      <c r="V15" s="975"/>
      <c r="W15" s="975"/>
    </row>
    <row r="16" spans="1:23" ht="15" thickBot="1">
      <c r="A16" s="979" t="s">
        <v>565</v>
      </c>
      <c r="B16" s="810"/>
      <c r="C16" s="811">
        <v>24618</v>
      </c>
      <c r="D16" s="1138">
        <v>24087</v>
      </c>
      <c r="E16" s="1139"/>
      <c r="F16" s="918">
        <v>610</v>
      </c>
      <c r="G16" s="980">
        <v>1441</v>
      </c>
      <c r="H16" s="980">
        <v>1482</v>
      </c>
      <c r="I16" s="984">
        <v>1536</v>
      </c>
      <c r="J16" s="1086">
        <f>J11-J12+J13+J14+J15</f>
        <v>1631</v>
      </c>
      <c r="K16" s="1086">
        <v>1841</v>
      </c>
      <c r="L16" s="982" t="s">
        <v>549</v>
      </c>
      <c r="M16" s="983" t="s">
        <v>549</v>
      </c>
      <c r="N16" s="983">
        <f>N11-N12+N13+N14+N15</f>
        <v>3920</v>
      </c>
      <c r="O16" s="983">
        <f>O11-O12+O13+O14+O15</f>
        <v>0</v>
      </c>
      <c r="P16" s="983">
        <f>P11-P12+P13+P14+P15</f>
        <v>0</v>
      </c>
      <c r="Q16" s="983">
        <f>Q11-Q12+Q13+Q14+Q15</f>
        <v>0</v>
      </c>
      <c r="R16" s="951" t="s">
        <v>549</v>
      </c>
      <c r="S16" s="1156" t="s">
        <v>549</v>
      </c>
      <c r="T16" s="1071"/>
      <c r="U16" s="1086">
        <v>0</v>
      </c>
      <c r="V16" s="1086">
        <v>0</v>
      </c>
      <c r="W16" s="1086">
        <v>0</v>
      </c>
    </row>
    <row r="17" spans="1:23" ht="12.75">
      <c r="A17" s="946" t="s">
        <v>566</v>
      </c>
      <c r="B17" s="784" t="s">
        <v>567</v>
      </c>
      <c r="C17" s="785">
        <v>7043</v>
      </c>
      <c r="D17" s="1133">
        <v>7240</v>
      </c>
      <c r="E17" s="1120">
        <v>401</v>
      </c>
      <c r="F17" s="1137">
        <v>90</v>
      </c>
      <c r="G17" s="948">
        <v>90</v>
      </c>
      <c r="H17" s="948">
        <v>55</v>
      </c>
      <c r="I17" s="975">
        <v>19</v>
      </c>
      <c r="J17" s="975">
        <v>10</v>
      </c>
      <c r="K17" s="975">
        <v>82</v>
      </c>
      <c r="L17" s="950" t="s">
        <v>549</v>
      </c>
      <c r="M17" s="950" t="s">
        <v>549</v>
      </c>
      <c r="N17" s="887">
        <v>82</v>
      </c>
      <c r="O17" s="1002"/>
      <c r="P17" s="1002"/>
      <c r="Q17" s="968"/>
      <c r="R17" s="951" t="s">
        <v>549</v>
      </c>
      <c r="S17" s="1156" t="s">
        <v>549</v>
      </c>
      <c r="T17" s="1071"/>
      <c r="U17" s="965"/>
      <c r="V17" s="975"/>
      <c r="W17" s="975"/>
    </row>
    <row r="18" spans="1:23" ht="12.75">
      <c r="A18" s="971" t="s">
        <v>568</v>
      </c>
      <c r="B18" s="798" t="s">
        <v>569</v>
      </c>
      <c r="C18" s="799">
        <v>1001</v>
      </c>
      <c r="D18" s="1135">
        <v>820</v>
      </c>
      <c r="E18" s="1119" t="s">
        <v>570</v>
      </c>
      <c r="F18" s="1134">
        <v>196</v>
      </c>
      <c r="G18" s="964">
        <v>270</v>
      </c>
      <c r="H18" s="964">
        <v>436</v>
      </c>
      <c r="I18" s="970">
        <v>373</v>
      </c>
      <c r="J18" s="970">
        <v>326</v>
      </c>
      <c r="K18" s="970">
        <v>335</v>
      </c>
      <c r="L18" s="893" t="s">
        <v>549</v>
      </c>
      <c r="M18" s="893" t="s">
        <v>549</v>
      </c>
      <c r="N18" s="896">
        <v>325</v>
      </c>
      <c r="O18" s="1009"/>
      <c r="P18" s="1009"/>
      <c r="Q18" s="972"/>
      <c r="R18" s="970" t="s">
        <v>549</v>
      </c>
      <c r="S18" s="1077" t="s">
        <v>549</v>
      </c>
      <c r="T18" s="1071"/>
      <c r="U18" s="964"/>
      <c r="V18" s="970"/>
      <c r="W18" s="970"/>
    </row>
    <row r="19" spans="1:23" ht="12.75">
      <c r="A19" s="971" t="s">
        <v>571</v>
      </c>
      <c r="B19" s="798" t="s">
        <v>714</v>
      </c>
      <c r="C19" s="799">
        <v>14718</v>
      </c>
      <c r="D19" s="1135">
        <v>14718</v>
      </c>
      <c r="E19" s="1119" t="s">
        <v>549</v>
      </c>
      <c r="F19" s="1134">
        <v>0</v>
      </c>
      <c r="G19" s="964">
        <v>0</v>
      </c>
      <c r="H19" s="964">
        <v>0</v>
      </c>
      <c r="I19" s="970">
        <v>0</v>
      </c>
      <c r="J19" s="970">
        <v>0</v>
      </c>
      <c r="K19" s="970">
        <v>0</v>
      </c>
      <c r="L19" s="893" t="s">
        <v>549</v>
      </c>
      <c r="M19" s="893" t="s">
        <v>549</v>
      </c>
      <c r="N19" s="896">
        <v>0</v>
      </c>
      <c r="O19" s="1009"/>
      <c r="P19" s="1009"/>
      <c r="Q19" s="972"/>
      <c r="R19" s="970" t="s">
        <v>549</v>
      </c>
      <c r="S19" s="1077" t="s">
        <v>549</v>
      </c>
      <c r="T19" s="1071"/>
      <c r="U19" s="964"/>
      <c r="V19" s="970"/>
      <c r="W19" s="970"/>
    </row>
    <row r="20" spans="1:23" ht="12.75">
      <c r="A20" s="971" t="s">
        <v>573</v>
      </c>
      <c r="B20" s="798" t="s">
        <v>572</v>
      </c>
      <c r="C20" s="799">
        <v>1758</v>
      </c>
      <c r="D20" s="1135">
        <v>1762</v>
      </c>
      <c r="E20" s="1119" t="s">
        <v>549</v>
      </c>
      <c r="F20" s="1134">
        <v>206</v>
      </c>
      <c r="G20" s="964">
        <v>323</v>
      </c>
      <c r="H20" s="964">
        <v>987</v>
      </c>
      <c r="I20" s="970">
        <v>1088</v>
      </c>
      <c r="J20" s="970">
        <v>1235</v>
      </c>
      <c r="K20" s="970">
        <v>1382</v>
      </c>
      <c r="L20" s="893" t="s">
        <v>549</v>
      </c>
      <c r="M20" s="1078" t="s">
        <v>549</v>
      </c>
      <c r="N20" s="896">
        <v>3938</v>
      </c>
      <c r="O20" s="1009"/>
      <c r="P20" s="1009"/>
      <c r="Q20" s="972"/>
      <c r="R20" s="970" t="s">
        <v>549</v>
      </c>
      <c r="S20" s="1077" t="s">
        <v>549</v>
      </c>
      <c r="T20" s="1071"/>
      <c r="U20" s="964"/>
      <c r="V20" s="970"/>
      <c r="W20" s="970"/>
    </row>
    <row r="21" spans="1:23" ht="13.5" thickBot="1">
      <c r="A21" s="956" t="s">
        <v>575</v>
      </c>
      <c r="B21" s="823"/>
      <c r="C21" s="824">
        <v>0</v>
      </c>
      <c r="D21" s="1140">
        <v>0</v>
      </c>
      <c r="E21" s="1121" t="s">
        <v>549</v>
      </c>
      <c r="F21" s="1134">
        <v>0</v>
      </c>
      <c r="G21" s="964">
        <v>0</v>
      </c>
      <c r="H21" s="964">
        <v>0</v>
      </c>
      <c r="I21" s="995">
        <v>0</v>
      </c>
      <c r="J21" s="995">
        <v>0</v>
      </c>
      <c r="K21" s="995">
        <v>0</v>
      </c>
      <c r="L21" s="889" t="s">
        <v>549</v>
      </c>
      <c r="M21" s="1089" t="s">
        <v>549</v>
      </c>
      <c r="N21" s="901"/>
      <c r="O21" s="1017"/>
      <c r="P21" s="1157"/>
      <c r="Q21" s="961"/>
      <c r="R21" s="995" t="s">
        <v>549</v>
      </c>
      <c r="S21" s="1090" t="s">
        <v>549</v>
      </c>
      <c r="T21" s="1071"/>
      <c r="U21" s="1075"/>
      <c r="V21" s="995"/>
      <c r="W21" s="995"/>
    </row>
    <row r="22" spans="1:23" ht="14.25">
      <c r="A22" s="996" t="s">
        <v>577</v>
      </c>
      <c r="B22" s="784" t="s">
        <v>578</v>
      </c>
      <c r="C22" s="785">
        <v>12472</v>
      </c>
      <c r="D22" s="1133">
        <v>13728</v>
      </c>
      <c r="E22" s="1122" t="s">
        <v>549</v>
      </c>
      <c r="F22" s="1141">
        <v>3970</v>
      </c>
      <c r="G22" s="997">
        <v>4259</v>
      </c>
      <c r="H22" s="997">
        <v>3835</v>
      </c>
      <c r="I22" s="903">
        <v>4173</v>
      </c>
      <c r="J22" s="903">
        <v>6057.9</v>
      </c>
      <c r="K22" s="910">
        <v>7379</v>
      </c>
      <c r="L22" s="1099">
        <f>L35</f>
        <v>7447</v>
      </c>
      <c r="M22" s="1099">
        <f>M35</f>
        <v>7447</v>
      </c>
      <c r="N22" s="998">
        <v>1923</v>
      </c>
      <c r="O22" s="1002"/>
      <c r="P22" s="1002"/>
      <c r="Q22" s="968"/>
      <c r="R22" s="1158">
        <f>SUM(N22:Q22)</f>
        <v>1923</v>
      </c>
      <c r="S22" s="1005">
        <f>(R22/M22)*100</f>
        <v>25.822478850543845</v>
      </c>
      <c r="T22" s="1071"/>
      <c r="U22" s="997"/>
      <c r="V22" s="1025"/>
      <c r="W22" s="903"/>
    </row>
    <row r="23" spans="1:23" ht="14.25">
      <c r="A23" s="971" t="s">
        <v>579</v>
      </c>
      <c r="B23" s="798" t="s">
        <v>580</v>
      </c>
      <c r="C23" s="799">
        <v>0</v>
      </c>
      <c r="D23" s="1135">
        <v>0</v>
      </c>
      <c r="E23" s="1123" t="s">
        <v>549</v>
      </c>
      <c r="F23" s="1134">
        <v>43</v>
      </c>
      <c r="G23" s="964"/>
      <c r="H23" s="964">
        <v>0</v>
      </c>
      <c r="I23" s="905"/>
      <c r="J23" s="905">
        <v>0</v>
      </c>
      <c r="K23" s="905">
        <v>0</v>
      </c>
      <c r="L23" s="1101"/>
      <c r="M23" s="1007"/>
      <c r="N23" s="1006"/>
      <c r="O23" s="1024"/>
      <c r="P23" s="1009"/>
      <c r="Q23" s="972"/>
      <c r="R23" s="1159">
        <f aca="true" t="shared" si="0" ref="R23:R45">SUM(N23:Q23)</f>
        <v>0</v>
      </c>
      <c r="S23" s="1012" t="e">
        <f aca="true" t="shared" si="1" ref="S23:S45">(R23/M23)*100</f>
        <v>#DIV/0!</v>
      </c>
      <c r="T23" s="1071"/>
      <c r="U23" s="964"/>
      <c r="V23" s="1010"/>
      <c r="W23" s="905"/>
    </row>
    <row r="24" spans="1:23" ht="15" thickBot="1">
      <c r="A24" s="956" t="s">
        <v>581</v>
      </c>
      <c r="B24" s="823" t="s">
        <v>580</v>
      </c>
      <c r="C24" s="824">
        <v>0</v>
      </c>
      <c r="D24" s="1140">
        <v>1215</v>
      </c>
      <c r="E24" s="1124">
        <v>672</v>
      </c>
      <c r="F24" s="1142">
        <v>1636</v>
      </c>
      <c r="G24" s="1013">
        <v>1845</v>
      </c>
      <c r="H24" s="1013">
        <v>1300</v>
      </c>
      <c r="I24" s="908">
        <v>1450</v>
      </c>
      <c r="J24" s="908">
        <v>2000</v>
      </c>
      <c r="K24" s="908">
        <v>2004</v>
      </c>
      <c r="L24" s="1015">
        <f>SUM(L25:L29)</f>
        <v>1850</v>
      </c>
      <c r="M24" s="1015">
        <f>SUM(M25:M29)</f>
        <v>1850</v>
      </c>
      <c r="N24" s="1044"/>
      <c r="O24" s="1160"/>
      <c r="P24" s="1017"/>
      <c r="Q24" s="976"/>
      <c r="R24" s="1161">
        <f t="shared" si="0"/>
        <v>0</v>
      </c>
      <c r="S24" s="1020">
        <f t="shared" si="1"/>
        <v>0</v>
      </c>
      <c r="T24" s="1071"/>
      <c r="U24" s="957"/>
      <c r="V24" s="1032"/>
      <c r="W24" s="908"/>
    </row>
    <row r="25" spans="1:23" ht="14.25">
      <c r="A25" s="963" t="s">
        <v>582</v>
      </c>
      <c r="B25" s="784" t="s">
        <v>715</v>
      </c>
      <c r="C25" s="785">
        <v>6341</v>
      </c>
      <c r="D25" s="1133">
        <v>6960</v>
      </c>
      <c r="E25" s="1122">
        <v>501</v>
      </c>
      <c r="F25" s="1134">
        <v>355</v>
      </c>
      <c r="G25" s="964">
        <v>628</v>
      </c>
      <c r="H25" s="892">
        <v>156</v>
      </c>
      <c r="I25" s="910">
        <v>399</v>
      </c>
      <c r="J25" s="910">
        <v>910</v>
      </c>
      <c r="K25" s="910">
        <v>790</v>
      </c>
      <c r="L25" s="1099">
        <v>200</v>
      </c>
      <c r="M25" s="1099">
        <v>200</v>
      </c>
      <c r="N25" s="1099">
        <v>48</v>
      </c>
      <c r="O25" s="1024"/>
      <c r="P25" s="1002"/>
      <c r="Q25" s="968"/>
      <c r="R25" s="1003">
        <f t="shared" si="0"/>
        <v>48</v>
      </c>
      <c r="S25" s="1026">
        <f t="shared" si="1"/>
        <v>24</v>
      </c>
      <c r="T25" s="1071"/>
      <c r="U25" s="965"/>
      <c r="V25" s="1003"/>
      <c r="W25" s="910"/>
    </row>
    <row r="26" spans="1:23" ht="14.25">
      <c r="A26" s="971" t="s">
        <v>584</v>
      </c>
      <c r="B26" s="798" t="s">
        <v>716</v>
      </c>
      <c r="C26" s="799">
        <v>1745</v>
      </c>
      <c r="D26" s="1135">
        <v>2223</v>
      </c>
      <c r="E26" s="1123">
        <v>502</v>
      </c>
      <c r="F26" s="1134">
        <v>600</v>
      </c>
      <c r="G26" s="964">
        <v>799</v>
      </c>
      <c r="H26" s="892">
        <v>802</v>
      </c>
      <c r="I26" s="905">
        <v>756</v>
      </c>
      <c r="J26" s="905">
        <v>772</v>
      </c>
      <c r="K26" s="905">
        <v>762</v>
      </c>
      <c r="L26" s="1101">
        <v>970</v>
      </c>
      <c r="M26" s="1101">
        <v>970</v>
      </c>
      <c r="N26" s="1101">
        <v>946</v>
      </c>
      <c r="O26" s="1024"/>
      <c r="P26" s="1009"/>
      <c r="Q26" s="972"/>
      <c r="R26" s="1010">
        <f t="shared" si="0"/>
        <v>946</v>
      </c>
      <c r="S26" s="1011">
        <f t="shared" si="1"/>
        <v>97.52577319587628</v>
      </c>
      <c r="T26" s="1071"/>
      <c r="U26" s="964"/>
      <c r="V26" s="1010"/>
      <c r="W26" s="905"/>
    </row>
    <row r="27" spans="1:23" ht="14.25">
      <c r="A27" s="971" t="s">
        <v>586</v>
      </c>
      <c r="B27" s="798" t="s">
        <v>717</v>
      </c>
      <c r="C27" s="799">
        <v>0</v>
      </c>
      <c r="D27" s="1135">
        <v>0</v>
      </c>
      <c r="E27" s="1123">
        <v>504</v>
      </c>
      <c r="F27" s="1134">
        <v>0</v>
      </c>
      <c r="G27" s="964">
        <v>0</v>
      </c>
      <c r="H27" s="892">
        <v>0</v>
      </c>
      <c r="I27" s="905">
        <v>0</v>
      </c>
      <c r="J27" s="905">
        <v>0</v>
      </c>
      <c r="K27" s="905">
        <v>0</v>
      </c>
      <c r="L27" s="1101"/>
      <c r="M27" s="1101"/>
      <c r="N27" s="1101"/>
      <c r="O27" s="1024"/>
      <c r="P27" s="1009"/>
      <c r="Q27" s="972"/>
      <c r="R27" s="1010">
        <f t="shared" si="0"/>
        <v>0</v>
      </c>
      <c r="S27" s="1011" t="e">
        <f t="shared" si="1"/>
        <v>#DIV/0!</v>
      </c>
      <c r="T27" s="1071"/>
      <c r="U27" s="964"/>
      <c r="V27" s="1010"/>
      <c r="W27" s="905"/>
    </row>
    <row r="28" spans="1:23" ht="14.25">
      <c r="A28" s="971" t="s">
        <v>588</v>
      </c>
      <c r="B28" s="798" t="s">
        <v>718</v>
      </c>
      <c r="C28" s="799">
        <v>428</v>
      </c>
      <c r="D28" s="1135">
        <v>253</v>
      </c>
      <c r="E28" s="1123">
        <v>511</v>
      </c>
      <c r="F28" s="1134">
        <v>130</v>
      </c>
      <c r="G28" s="964">
        <v>91</v>
      </c>
      <c r="H28" s="892">
        <v>3</v>
      </c>
      <c r="I28" s="905">
        <v>62</v>
      </c>
      <c r="J28" s="905">
        <v>111</v>
      </c>
      <c r="K28" s="905">
        <v>309</v>
      </c>
      <c r="L28" s="1101">
        <v>320</v>
      </c>
      <c r="M28" s="1101">
        <v>320</v>
      </c>
      <c r="N28" s="1101">
        <v>11</v>
      </c>
      <c r="O28" s="1024"/>
      <c r="P28" s="1009"/>
      <c r="Q28" s="972"/>
      <c r="R28" s="1010">
        <f t="shared" si="0"/>
        <v>11</v>
      </c>
      <c r="S28" s="1011">
        <f t="shared" si="1"/>
        <v>3.4375000000000004</v>
      </c>
      <c r="T28" s="1071"/>
      <c r="U28" s="964"/>
      <c r="V28" s="1010"/>
      <c r="W28" s="905"/>
    </row>
    <row r="29" spans="1:23" ht="14.25">
      <c r="A29" s="971" t="s">
        <v>590</v>
      </c>
      <c r="B29" s="798" t="s">
        <v>719</v>
      </c>
      <c r="C29" s="799">
        <v>1057</v>
      </c>
      <c r="D29" s="1135">
        <v>1451</v>
      </c>
      <c r="E29" s="1123">
        <v>518</v>
      </c>
      <c r="F29" s="1134">
        <v>493</v>
      </c>
      <c r="G29" s="964">
        <v>253</v>
      </c>
      <c r="H29" s="892">
        <v>271</v>
      </c>
      <c r="I29" s="905">
        <v>274</v>
      </c>
      <c r="J29" s="905">
        <v>310</v>
      </c>
      <c r="K29" s="905">
        <v>297</v>
      </c>
      <c r="L29" s="1101">
        <v>360</v>
      </c>
      <c r="M29" s="1101">
        <v>360</v>
      </c>
      <c r="N29" s="1101">
        <v>53</v>
      </c>
      <c r="O29" s="1024"/>
      <c r="P29" s="1009"/>
      <c r="Q29" s="972"/>
      <c r="R29" s="1010">
        <f t="shared" si="0"/>
        <v>53</v>
      </c>
      <c r="S29" s="1011">
        <f t="shared" si="1"/>
        <v>14.722222222222223</v>
      </c>
      <c r="T29" s="1071"/>
      <c r="U29" s="964"/>
      <c r="V29" s="1010"/>
      <c r="W29" s="905"/>
    </row>
    <row r="30" spans="1:23" ht="14.25">
      <c r="A30" s="971" t="s">
        <v>592</v>
      </c>
      <c r="B30" s="853" t="s">
        <v>720</v>
      </c>
      <c r="C30" s="799">
        <v>10408</v>
      </c>
      <c r="D30" s="1135">
        <v>11792</v>
      </c>
      <c r="E30" s="1123">
        <v>521</v>
      </c>
      <c r="F30" s="1134">
        <v>1899</v>
      </c>
      <c r="G30" s="964">
        <v>2006</v>
      </c>
      <c r="H30" s="892">
        <v>2110</v>
      </c>
      <c r="I30" s="905">
        <v>2312</v>
      </c>
      <c r="J30" s="905">
        <v>3424</v>
      </c>
      <c r="K30" s="905">
        <v>4396</v>
      </c>
      <c r="L30" s="1101">
        <v>4092</v>
      </c>
      <c r="M30" s="1101">
        <v>4092</v>
      </c>
      <c r="N30" s="1101">
        <v>1075</v>
      </c>
      <c r="O30" s="1024"/>
      <c r="P30" s="1009"/>
      <c r="Q30" s="972"/>
      <c r="R30" s="1010">
        <f t="shared" si="0"/>
        <v>1075</v>
      </c>
      <c r="S30" s="1011">
        <f t="shared" si="1"/>
        <v>26.270772238514173</v>
      </c>
      <c r="T30" s="1071"/>
      <c r="U30" s="964"/>
      <c r="V30" s="1010"/>
      <c r="W30" s="905"/>
    </row>
    <row r="31" spans="1:23" ht="14.25">
      <c r="A31" s="971" t="s">
        <v>594</v>
      </c>
      <c r="B31" s="853" t="s">
        <v>721</v>
      </c>
      <c r="C31" s="799">
        <v>3640</v>
      </c>
      <c r="D31" s="1135">
        <v>4174</v>
      </c>
      <c r="E31" s="1123" t="s">
        <v>596</v>
      </c>
      <c r="F31" s="1134">
        <v>678</v>
      </c>
      <c r="G31" s="964">
        <v>718</v>
      </c>
      <c r="H31" s="892">
        <v>753</v>
      </c>
      <c r="I31" s="905">
        <v>815</v>
      </c>
      <c r="J31" s="905">
        <v>1194</v>
      </c>
      <c r="K31" s="905">
        <v>1556</v>
      </c>
      <c r="L31" s="1101">
        <v>1433</v>
      </c>
      <c r="M31" s="1101">
        <v>1433</v>
      </c>
      <c r="N31" s="1101">
        <v>357</v>
      </c>
      <c r="O31" s="1024"/>
      <c r="P31" s="1009"/>
      <c r="Q31" s="972"/>
      <c r="R31" s="1010">
        <f t="shared" si="0"/>
        <v>357</v>
      </c>
      <c r="S31" s="1011">
        <f t="shared" si="1"/>
        <v>24.912770411723656</v>
      </c>
      <c r="T31" s="1071"/>
      <c r="U31" s="964"/>
      <c r="V31" s="1010"/>
      <c r="W31" s="905"/>
    </row>
    <row r="32" spans="1:23" ht="14.25">
      <c r="A32" s="971" t="s">
        <v>597</v>
      </c>
      <c r="B32" s="798" t="s">
        <v>722</v>
      </c>
      <c r="C32" s="799">
        <v>0</v>
      </c>
      <c r="D32" s="1135">
        <v>0</v>
      </c>
      <c r="E32" s="1123">
        <v>557</v>
      </c>
      <c r="F32" s="1134">
        <v>0</v>
      </c>
      <c r="G32" s="964">
        <v>0</v>
      </c>
      <c r="H32" s="892">
        <v>0</v>
      </c>
      <c r="I32" s="905">
        <v>0</v>
      </c>
      <c r="J32" s="905">
        <v>0</v>
      </c>
      <c r="K32" s="905">
        <v>0</v>
      </c>
      <c r="L32" s="1101"/>
      <c r="M32" s="1101"/>
      <c r="N32" s="1101"/>
      <c r="O32" s="1024"/>
      <c r="P32" s="1009"/>
      <c r="Q32" s="972"/>
      <c r="R32" s="1010">
        <f t="shared" si="0"/>
        <v>0</v>
      </c>
      <c r="S32" s="1011" t="e">
        <f t="shared" si="1"/>
        <v>#DIV/0!</v>
      </c>
      <c r="T32" s="1071"/>
      <c r="U32" s="964"/>
      <c r="V32" s="1010"/>
      <c r="W32" s="905"/>
    </row>
    <row r="33" spans="1:23" ht="14.25">
      <c r="A33" s="971" t="s">
        <v>599</v>
      </c>
      <c r="B33" s="798" t="s">
        <v>723</v>
      </c>
      <c r="C33" s="799">
        <v>1711</v>
      </c>
      <c r="D33" s="1135">
        <v>1801</v>
      </c>
      <c r="E33" s="1123">
        <v>551</v>
      </c>
      <c r="F33" s="1134">
        <v>31</v>
      </c>
      <c r="G33" s="964">
        <v>0</v>
      </c>
      <c r="H33" s="892">
        <v>36</v>
      </c>
      <c r="I33" s="905">
        <v>36</v>
      </c>
      <c r="J33" s="905">
        <v>10</v>
      </c>
      <c r="K33" s="905">
        <v>10</v>
      </c>
      <c r="L33" s="1101"/>
      <c r="M33" s="1101"/>
      <c r="N33" s="1101"/>
      <c r="O33" s="1024"/>
      <c r="P33" s="1009"/>
      <c r="Q33" s="972"/>
      <c r="R33" s="1010">
        <f t="shared" si="0"/>
        <v>0</v>
      </c>
      <c r="S33" s="1011" t="e">
        <f t="shared" si="1"/>
        <v>#DIV/0!</v>
      </c>
      <c r="T33" s="1071"/>
      <c r="U33" s="964"/>
      <c r="V33" s="1010"/>
      <c r="W33" s="905"/>
    </row>
    <row r="34" spans="1:23" ht="15" thickBot="1">
      <c r="A34" s="946" t="s">
        <v>601</v>
      </c>
      <c r="B34" s="803" t="s">
        <v>724</v>
      </c>
      <c r="C34" s="804">
        <v>569</v>
      </c>
      <c r="D34" s="1136">
        <v>614</v>
      </c>
      <c r="E34" s="1125" t="s">
        <v>602</v>
      </c>
      <c r="F34" s="1137">
        <v>17</v>
      </c>
      <c r="G34" s="948">
        <v>14</v>
      </c>
      <c r="H34" s="898">
        <v>17</v>
      </c>
      <c r="I34" s="913">
        <v>14</v>
      </c>
      <c r="J34" s="913">
        <v>19</v>
      </c>
      <c r="K34" s="913">
        <v>24</v>
      </c>
      <c r="L34" s="1103">
        <v>72</v>
      </c>
      <c r="M34" s="1103">
        <v>72</v>
      </c>
      <c r="N34" s="1104">
        <v>92</v>
      </c>
      <c r="O34" s="1024"/>
      <c r="P34" s="1017"/>
      <c r="Q34" s="976"/>
      <c r="R34" s="1032">
        <f t="shared" si="0"/>
        <v>92</v>
      </c>
      <c r="S34" s="1019">
        <f t="shared" si="1"/>
        <v>127.77777777777777</v>
      </c>
      <c r="T34" s="1071"/>
      <c r="U34" s="1075"/>
      <c r="V34" s="1018"/>
      <c r="W34" s="913"/>
    </row>
    <row r="35" spans="1:23" ht="15" thickBot="1">
      <c r="A35" s="1035" t="s">
        <v>603</v>
      </c>
      <c r="B35" s="859" t="s">
        <v>604</v>
      </c>
      <c r="C35" s="739">
        <f>SUM(C25:C34)</f>
        <v>25899</v>
      </c>
      <c r="D35" s="866">
        <f>SUM(D25:D34)</f>
        <v>29268</v>
      </c>
      <c r="E35" s="1143"/>
      <c r="F35" s="918">
        <f aca="true" t="shared" si="2" ref="F35:Q35">SUM(F25:F34)</f>
        <v>4203</v>
      </c>
      <c r="G35" s="980">
        <f t="shared" si="2"/>
        <v>4509</v>
      </c>
      <c r="H35" s="981">
        <f t="shared" si="2"/>
        <v>4148</v>
      </c>
      <c r="I35" s="980">
        <f t="shared" si="2"/>
        <v>4668</v>
      </c>
      <c r="J35" s="980">
        <f>SUM(J25:J34)</f>
        <v>6750</v>
      </c>
      <c r="K35" s="980">
        <f>SUM(K25:K34)</f>
        <v>8144</v>
      </c>
      <c r="L35" s="1106">
        <f t="shared" si="2"/>
        <v>7447</v>
      </c>
      <c r="M35" s="1037">
        <f t="shared" si="2"/>
        <v>7447</v>
      </c>
      <c r="N35" s="1037">
        <f t="shared" si="2"/>
        <v>2582</v>
      </c>
      <c r="O35" s="1107">
        <f t="shared" si="2"/>
        <v>0</v>
      </c>
      <c r="P35" s="1107">
        <f t="shared" si="2"/>
        <v>0</v>
      </c>
      <c r="Q35" s="1037">
        <f t="shared" si="2"/>
        <v>0</v>
      </c>
      <c r="R35" s="918">
        <f t="shared" si="0"/>
        <v>2582</v>
      </c>
      <c r="S35" s="1040">
        <f t="shared" si="1"/>
        <v>34.671679871089026</v>
      </c>
      <c r="T35" s="1071"/>
      <c r="U35" s="980">
        <f>SUM(U25:U34)</f>
        <v>0</v>
      </c>
      <c r="V35" s="980">
        <f>SUM(V25:V34)</f>
        <v>0</v>
      </c>
      <c r="W35" s="918">
        <f>SUM(W25:W34)</f>
        <v>0</v>
      </c>
    </row>
    <row r="36" spans="1:23" ht="14.25">
      <c r="A36" s="963" t="s">
        <v>605</v>
      </c>
      <c r="B36" s="784" t="s">
        <v>725</v>
      </c>
      <c r="C36" s="785">
        <v>0</v>
      </c>
      <c r="D36" s="1133">
        <v>0</v>
      </c>
      <c r="E36" s="1122">
        <v>601</v>
      </c>
      <c r="F36" s="1144">
        <v>0</v>
      </c>
      <c r="G36" s="965">
        <v>0</v>
      </c>
      <c r="H36" s="915">
        <v>0</v>
      </c>
      <c r="I36" s="910">
        <v>0</v>
      </c>
      <c r="J36" s="910">
        <v>0</v>
      </c>
      <c r="K36" s="910">
        <v>0</v>
      </c>
      <c r="L36" s="1099"/>
      <c r="M36" s="1022"/>
      <c r="N36" s="999"/>
      <c r="O36" s="1024"/>
      <c r="P36" s="1024"/>
      <c r="Q36" s="968"/>
      <c r="R36" s="1025">
        <f t="shared" si="0"/>
        <v>0</v>
      </c>
      <c r="S36" s="1004" t="e">
        <f t="shared" si="1"/>
        <v>#DIV/0!</v>
      </c>
      <c r="T36" s="1071"/>
      <c r="U36" s="965"/>
      <c r="V36" s="1003"/>
      <c r="W36" s="910"/>
    </row>
    <row r="37" spans="1:23" ht="14.25">
      <c r="A37" s="971" t="s">
        <v>607</v>
      </c>
      <c r="B37" s="798" t="s">
        <v>726</v>
      </c>
      <c r="C37" s="799">
        <v>1190</v>
      </c>
      <c r="D37" s="1135">
        <v>1857</v>
      </c>
      <c r="E37" s="1123">
        <v>602</v>
      </c>
      <c r="F37" s="1134">
        <v>207</v>
      </c>
      <c r="G37" s="964">
        <v>233</v>
      </c>
      <c r="H37" s="892">
        <v>317</v>
      </c>
      <c r="I37" s="905">
        <v>377</v>
      </c>
      <c r="J37" s="905">
        <v>551</v>
      </c>
      <c r="K37" s="905">
        <v>689</v>
      </c>
      <c r="L37" s="1101"/>
      <c r="M37" s="1007"/>
      <c r="N37" s="1101">
        <v>157</v>
      </c>
      <c r="O37" s="1024"/>
      <c r="P37" s="1009"/>
      <c r="Q37" s="972"/>
      <c r="R37" s="1010">
        <f t="shared" si="0"/>
        <v>157</v>
      </c>
      <c r="S37" s="1011" t="e">
        <f t="shared" si="1"/>
        <v>#DIV/0!</v>
      </c>
      <c r="T37" s="1071"/>
      <c r="U37" s="964"/>
      <c r="V37" s="1010"/>
      <c r="W37" s="905"/>
    </row>
    <row r="38" spans="1:23" ht="14.25">
      <c r="A38" s="971" t="s">
        <v>609</v>
      </c>
      <c r="B38" s="798" t="s">
        <v>727</v>
      </c>
      <c r="C38" s="799">
        <v>0</v>
      </c>
      <c r="D38" s="1135">
        <v>0</v>
      </c>
      <c r="E38" s="1123">
        <v>604</v>
      </c>
      <c r="F38" s="1134">
        <v>0</v>
      </c>
      <c r="G38" s="964">
        <v>0</v>
      </c>
      <c r="H38" s="892">
        <v>0</v>
      </c>
      <c r="I38" s="905">
        <v>0</v>
      </c>
      <c r="J38" s="905">
        <v>0</v>
      </c>
      <c r="K38" s="905">
        <v>0</v>
      </c>
      <c r="L38" s="1101"/>
      <c r="M38" s="1007"/>
      <c r="N38" s="1101"/>
      <c r="O38" s="1024"/>
      <c r="P38" s="1009"/>
      <c r="Q38" s="972"/>
      <c r="R38" s="1010">
        <f t="shared" si="0"/>
        <v>0</v>
      </c>
      <c r="S38" s="1011" t="e">
        <f t="shared" si="1"/>
        <v>#DIV/0!</v>
      </c>
      <c r="T38" s="1071"/>
      <c r="U38" s="964"/>
      <c r="V38" s="1010"/>
      <c r="W38" s="905"/>
    </row>
    <row r="39" spans="1:23" ht="14.25">
      <c r="A39" s="971" t="s">
        <v>611</v>
      </c>
      <c r="B39" s="798" t="s">
        <v>728</v>
      </c>
      <c r="C39" s="799">
        <v>12472</v>
      </c>
      <c r="D39" s="1135">
        <v>13728</v>
      </c>
      <c r="E39" s="1123" t="s">
        <v>613</v>
      </c>
      <c r="F39" s="1134">
        <v>3926</v>
      </c>
      <c r="G39" s="964">
        <v>4259</v>
      </c>
      <c r="H39" s="892">
        <v>3835</v>
      </c>
      <c r="I39" s="905">
        <v>4173</v>
      </c>
      <c r="J39" s="905">
        <v>6058</v>
      </c>
      <c r="K39" s="905">
        <v>7379</v>
      </c>
      <c r="L39" s="1101">
        <f>L35</f>
        <v>7447</v>
      </c>
      <c r="M39" s="1007">
        <v>7447</v>
      </c>
      <c r="N39" s="1101">
        <v>1923</v>
      </c>
      <c r="O39" s="1024"/>
      <c r="P39" s="1009"/>
      <c r="Q39" s="972"/>
      <c r="R39" s="1010">
        <f t="shared" si="0"/>
        <v>1923</v>
      </c>
      <c r="S39" s="1011">
        <f t="shared" si="1"/>
        <v>25.822478850543845</v>
      </c>
      <c r="T39" s="1071"/>
      <c r="U39" s="964"/>
      <c r="V39" s="1010"/>
      <c r="W39" s="905"/>
    </row>
    <row r="40" spans="1:23" ht="15" thickBot="1">
      <c r="A40" s="946" t="s">
        <v>614</v>
      </c>
      <c r="B40" s="803" t="s">
        <v>724</v>
      </c>
      <c r="C40" s="804">
        <v>12330</v>
      </c>
      <c r="D40" s="1136">
        <v>13218</v>
      </c>
      <c r="E40" s="1125" t="s">
        <v>615</v>
      </c>
      <c r="F40" s="1137">
        <v>146</v>
      </c>
      <c r="G40" s="948">
        <v>42</v>
      </c>
      <c r="H40" s="898">
        <v>0</v>
      </c>
      <c r="I40" s="913">
        <v>174</v>
      </c>
      <c r="J40" s="913">
        <v>201</v>
      </c>
      <c r="K40" s="913">
        <v>119</v>
      </c>
      <c r="L40" s="1103"/>
      <c r="M40" s="1030"/>
      <c r="N40" s="1104">
        <v>33</v>
      </c>
      <c r="O40" s="1024"/>
      <c r="P40" s="1017"/>
      <c r="Q40" s="976"/>
      <c r="R40" s="1032">
        <f t="shared" si="0"/>
        <v>33</v>
      </c>
      <c r="S40" s="1019" t="e">
        <f t="shared" si="1"/>
        <v>#DIV/0!</v>
      </c>
      <c r="T40" s="1071"/>
      <c r="U40" s="1075"/>
      <c r="V40" s="1018"/>
      <c r="W40" s="913"/>
    </row>
    <row r="41" spans="1:23" ht="15" thickBot="1">
      <c r="A41" s="1035" t="s">
        <v>616</v>
      </c>
      <c r="B41" s="859" t="s">
        <v>617</v>
      </c>
      <c r="C41" s="739">
        <f>SUM(C36:C40)</f>
        <v>25992</v>
      </c>
      <c r="D41" s="866">
        <f>SUM(D36:D40)</f>
        <v>28803</v>
      </c>
      <c r="E41" s="1143" t="s">
        <v>549</v>
      </c>
      <c r="F41" s="918">
        <f aca="true" t="shared" si="3" ref="F41:Q41">SUM(F36:F40)</f>
        <v>4279</v>
      </c>
      <c r="G41" s="980">
        <f t="shared" si="3"/>
        <v>4534</v>
      </c>
      <c r="H41" s="981">
        <f t="shared" si="3"/>
        <v>4152</v>
      </c>
      <c r="I41" s="980">
        <f t="shared" si="3"/>
        <v>4724</v>
      </c>
      <c r="J41" s="980">
        <f>SUM(J36:J40)</f>
        <v>6810</v>
      </c>
      <c r="K41" s="980">
        <f>SUM(K36:K40)</f>
        <v>8187</v>
      </c>
      <c r="L41" s="1106">
        <f t="shared" si="3"/>
        <v>7447</v>
      </c>
      <c r="M41" s="1037">
        <f t="shared" si="3"/>
        <v>7447</v>
      </c>
      <c r="N41" s="1037">
        <f t="shared" si="3"/>
        <v>2113</v>
      </c>
      <c r="O41" s="1037">
        <f t="shared" si="3"/>
        <v>0</v>
      </c>
      <c r="P41" s="1162">
        <f t="shared" si="3"/>
        <v>0</v>
      </c>
      <c r="Q41" s="1162">
        <f t="shared" si="3"/>
        <v>0</v>
      </c>
      <c r="R41" s="980">
        <f t="shared" si="0"/>
        <v>2113</v>
      </c>
      <c r="S41" s="1040">
        <f t="shared" si="1"/>
        <v>28.37384181549617</v>
      </c>
      <c r="T41" s="1071"/>
      <c r="U41" s="980">
        <f>SUM(U36:U40)</f>
        <v>0</v>
      </c>
      <c r="V41" s="980">
        <f>SUM(V36:V40)</f>
        <v>0</v>
      </c>
      <c r="W41" s="980">
        <f>SUM(W36:W40)</f>
        <v>0</v>
      </c>
    </row>
    <row r="42" spans="1:23" ht="6.75" customHeight="1" thickBot="1">
      <c r="A42" s="946"/>
      <c r="B42" s="728"/>
      <c r="C42" s="872"/>
      <c r="D42" s="1145"/>
      <c r="E42" s="1146"/>
      <c r="F42" s="1137"/>
      <c r="G42" s="948"/>
      <c r="H42" s="898"/>
      <c r="I42" s="918"/>
      <c r="J42" s="918"/>
      <c r="K42" s="918"/>
      <c r="L42" s="1110"/>
      <c r="M42" s="1111"/>
      <c r="N42" s="948"/>
      <c r="O42" s="1024"/>
      <c r="P42" s="953"/>
      <c r="Q42" s="1048"/>
      <c r="R42" s="910"/>
      <c r="S42" s="1026"/>
      <c r="T42" s="1071"/>
      <c r="U42" s="948"/>
      <c r="V42" s="918"/>
      <c r="W42" s="918"/>
    </row>
    <row r="43" spans="1:23" ht="15" thickBot="1">
      <c r="A43" s="1050" t="s">
        <v>618</v>
      </c>
      <c r="B43" s="859" t="s">
        <v>580</v>
      </c>
      <c r="C43" s="739">
        <f>+C41-C39</f>
        <v>13520</v>
      </c>
      <c r="D43" s="866">
        <f>+D41-D39</f>
        <v>15075</v>
      </c>
      <c r="E43" s="1143" t="s">
        <v>549</v>
      </c>
      <c r="F43" s="918">
        <f aca="true" t="shared" si="4" ref="F43:Q43">F41-F39</f>
        <v>353</v>
      </c>
      <c r="G43" s="980">
        <f t="shared" si="4"/>
        <v>275</v>
      </c>
      <c r="H43" s="980">
        <f t="shared" si="4"/>
        <v>317</v>
      </c>
      <c r="I43" s="980">
        <f t="shared" si="4"/>
        <v>551</v>
      </c>
      <c r="J43" s="980">
        <f>J41-J39</f>
        <v>752</v>
      </c>
      <c r="K43" s="980">
        <f>K41-K39</f>
        <v>808</v>
      </c>
      <c r="L43" s="980">
        <f>L41-L39</f>
        <v>0</v>
      </c>
      <c r="M43" s="1041">
        <f t="shared" si="4"/>
        <v>0</v>
      </c>
      <c r="N43" s="1041">
        <f t="shared" si="4"/>
        <v>190</v>
      </c>
      <c r="O43" s="1041">
        <f t="shared" si="4"/>
        <v>0</v>
      </c>
      <c r="P43" s="1041">
        <f t="shared" si="4"/>
        <v>0</v>
      </c>
      <c r="Q43" s="1041">
        <f t="shared" si="4"/>
        <v>0</v>
      </c>
      <c r="R43" s="903">
        <f t="shared" si="0"/>
        <v>190</v>
      </c>
      <c r="S43" s="1004" t="e">
        <f t="shared" si="1"/>
        <v>#DIV/0!</v>
      </c>
      <c r="T43" s="1071"/>
      <c r="U43" s="980">
        <f>U41-U39</f>
        <v>0</v>
      </c>
      <c r="V43" s="980">
        <f>V41-V39</f>
        <v>0</v>
      </c>
      <c r="W43" s="980">
        <f>W41-W39</f>
        <v>0</v>
      </c>
    </row>
    <row r="44" spans="1:23" ht="15" thickBot="1">
      <c r="A44" s="1035" t="s">
        <v>619</v>
      </c>
      <c r="B44" s="859" t="s">
        <v>620</v>
      </c>
      <c r="C44" s="739">
        <f>+C41-C35</f>
        <v>93</v>
      </c>
      <c r="D44" s="866">
        <f>+D41-D35</f>
        <v>-465</v>
      </c>
      <c r="E44" s="1143" t="s">
        <v>549</v>
      </c>
      <c r="F44" s="918">
        <f aca="true" t="shared" si="5" ref="F44:Q44">F41-F35</f>
        <v>76</v>
      </c>
      <c r="G44" s="980">
        <f t="shared" si="5"/>
        <v>25</v>
      </c>
      <c r="H44" s="980">
        <f t="shared" si="5"/>
        <v>4</v>
      </c>
      <c r="I44" s="980">
        <f t="shared" si="5"/>
        <v>56</v>
      </c>
      <c r="J44" s="980">
        <f>J41-J35</f>
        <v>60</v>
      </c>
      <c r="K44" s="980">
        <f>K41-K35</f>
        <v>43</v>
      </c>
      <c r="L44" s="980">
        <f>L41-L35</f>
        <v>0</v>
      </c>
      <c r="M44" s="1041">
        <f t="shared" si="5"/>
        <v>0</v>
      </c>
      <c r="N44" s="1163">
        <f t="shared" si="5"/>
        <v>-469</v>
      </c>
      <c r="O44" s="1041">
        <f t="shared" si="5"/>
        <v>0</v>
      </c>
      <c r="P44" s="1041">
        <f t="shared" si="5"/>
        <v>0</v>
      </c>
      <c r="Q44" s="1041">
        <f t="shared" si="5"/>
        <v>0</v>
      </c>
      <c r="R44" s="903">
        <f t="shared" si="0"/>
        <v>-469</v>
      </c>
      <c r="S44" s="1004" t="e">
        <f t="shared" si="1"/>
        <v>#DIV/0!</v>
      </c>
      <c r="T44" s="1071"/>
      <c r="U44" s="980">
        <f>U41-U35</f>
        <v>0</v>
      </c>
      <c r="V44" s="980">
        <f>V41-V35</f>
        <v>0</v>
      </c>
      <c r="W44" s="980">
        <f>W41-W35</f>
        <v>0</v>
      </c>
    </row>
    <row r="45" spans="1:23" ht="15" thickBot="1">
      <c r="A45" s="1053" t="s">
        <v>621</v>
      </c>
      <c r="B45" s="878" t="s">
        <v>580</v>
      </c>
      <c r="C45" s="879">
        <f>+C44-C39</f>
        <v>-12379</v>
      </c>
      <c r="D45" s="843">
        <f>+D44-D39</f>
        <v>-14193</v>
      </c>
      <c r="E45" s="1147" t="s">
        <v>549</v>
      </c>
      <c r="F45" s="918">
        <f aca="true" t="shared" si="6" ref="F45:Q45">F44-F39</f>
        <v>-3850</v>
      </c>
      <c r="G45" s="980">
        <f t="shared" si="6"/>
        <v>-4234</v>
      </c>
      <c r="H45" s="980">
        <f t="shared" si="6"/>
        <v>-3831</v>
      </c>
      <c r="I45" s="980">
        <f t="shared" si="6"/>
        <v>-4117</v>
      </c>
      <c r="J45" s="980">
        <f>J44-J39</f>
        <v>-5998</v>
      </c>
      <c r="K45" s="980"/>
      <c r="L45" s="980">
        <f t="shared" si="6"/>
        <v>-7447</v>
      </c>
      <c r="M45" s="1041">
        <f t="shared" si="6"/>
        <v>-7447</v>
      </c>
      <c r="N45" s="1041">
        <f t="shared" si="6"/>
        <v>-2392</v>
      </c>
      <c r="O45" s="1041">
        <f t="shared" si="6"/>
        <v>0</v>
      </c>
      <c r="P45" s="1041">
        <f t="shared" si="6"/>
        <v>0</v>
      </c>
      <c r="Q45" s="1041">
        <f t="shared" si="6"/>
        <v>0</v>
      </c>
      <c r="R45" s="980">
        <f t="shared" si="0"/>
        <v>-2392</v>
      </c>
      <c r="S45" s="1040">
        <f t="shared" si="1"/>
        <v>32.1203169061367</v>
      </c>
      <c r="T45" s="1071"/>
      <c r="U45" s="980">
        <f>U44-U39</f>
        <v>0</v>
      </c>
      <c r="V45" s="980">
        <f>V44-V39</f>
        <v>0</v>
      </c>
      <c r="W45" s="980">
        <f>W44-W39</f>
        <v>0</v>
      </c>
    </row>
    <row r="46" ht="12.75">
      <c r="A46" s="1056"/>
    </row>
    <row r="47" ht="12.75">
      <c r="A47" s="1056"/>
    </row>
    <row r="48" spans="1:23" ht="14.25">
      <c r="A48" s="921" t="s">
        <v>729</v>
      </c>
      <c r="R48" s="492"/>
      <c r="S48" s="492"/>
      <c r="T48" s="492"/>
      <c r="U48" s="492"/>
      <c r="V48" s="492"/>
      <c r="W48" s="492"/>
    </row>
    <row r="49" spans="1:23" ht="14.25">
      <c r="A49" s="922" t="s">
        <v>730</v>
      </c>
      <c r="R49" s="492"/>
      <c r="S49" s="492"/>
      <c r="T49" s="492"/>
      <c r="U49" s="492"/>
      <c r="V49" s="492"/>
      <c r="W49" s="492"/>
    </row>
    <row r="50" spans="1:23" ht="14.25">
      <c r="A50" s="1054" t="s">
        <v>731</v>
      </c>
      <c r="R50" s="492"/>
      <c r="S50" s="492"/>
      <c r="T50" s="492"/>
      <c r="U50" s="492"/>
      <c r="V50" s="492"/>
      <c r="W50" s="492"/>
    </row>
    <row r="51" spans="1:23" ht="14.25">
      <c r="A51" s="1055"/>
      <c r="R51" s="492"/>
      <c r="S51" s="492"/>
      <c r="T51" s="492"/>
      <c r="U51" s="492"/>
      <c r="V51" s="492"/>
      <c r="W51" s="492"/>
    </row>
    <row r="52" spans="1:23" ht="12.75">
      <c r="A52" s="1056" t="s">
        <v>737</v>
      </c>
      <c r="R52" s="492"/>
      <c r="S52" s="492"/>
      <c r="T52" s="492"/>
      <c r="U52" s="492"/>
      <c r="V52" s="492"/>
      <c r="W52" s="492"/>
    </row>
    <row r="53" spans="1:23" ht="12.75">
      <c r="A53" s="1056"/>
      <c r="R53" s="492"/>
      <c r="S53" s="492"/>
      <c r="T53" s="492"/>
      <c r="U53" s="492"/>
      <c r="V53" s="492"/>
      <c r="W53" s="492"/>
    </row>
    <row r="54" spans="1:23" ht="12.75">
      <c r="A54" s="1056" t="s">
        <v>738</v>
      </c>
      <c r="R54" s="492"/>
      <c r="S54" s="492"/>
      <c r="T54" s="492"/>
      <c r="U54" s="492"/>
      <c r="V54" s="492"/>
      <c r="W54" s="492"/>
    </row>
    <row r="55" ht="12.75">
      <c r="A55" s="1056"/>
    </row>
    <row r="56" ht="12.75">
      <c r="A56" s="1056"/>
    </row>
  </sheetData>
  <sheetProtection/>
  <mergeCells count="11">
    <mergeCell ref="U7:W7"/>
    <mergeCell ref="A1:W1"/>
    <mergeCell ref="A7:A8"/>
    <mergeCell ref="B7:B8"/>
    <mergeCell ref="E7:E8"/>
    <mergeCell ref="H7:H8"/>
    <mergeCell ref="I7:I8"/>
    <mergeCell ref="J7:J8"/>
    <mergeCell ref="K7:K8"/>
    <mergeCell ref="L7:M7"/>
    <mergeCell ref="N7:Q7"/>
  </mergeCells>
  <printOptions/>
  <pageMargins left="1.299212598425197" right="0.7086614173228347" top="0.3937007874015748" bottom="0.3937007874015748" header="0.31496062992125984" footer="0.31496062992125984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55"/>
  <sheetViews>
    <sheetView zoomScalePageLayoutView="0" workbookViewId="0" topLeftCell="A1">
      <selection activeCell="N28" sqref="N28"/>
    </sheetView>
  </sheetViews>
  <sheetFormatPr defaultColWidth="9.140625" defaultRowHeight="12.75"/>
  <cols>
    <col min="1" max="1" width="37.7109375" style="492" customWidth="1"/>
    <col min="2" max="2" width="13.57421875" style="492" customWidth="1"/>
    <col min="3" max="4" width="0" style="492" hidden="1" customWidth="1"/>
    <col min="5" max="5" width="9.140625" style="741" customWidth="1"/>
    <col min="6" max="8" width="0" style="492" hidden="1" customWidth="1"/>
    <col min="9" max="11" width="0" style="535" hidden="1" customWidth="1"/>
    <col min="12" max="12" width="11.57421875" style="535" customWidth="1"/>
    <col min="13" max="13" width="11.421875" style="535" customWidth="1"/>
    <col min="14" max="14" width="9.8515625" style="535" customWidth="1"/>
    <col min="15" max="15" width="0" style="535" hidden="1" customWidth="1"/>
    <col min="16" max="16" width="9.28125" style="535" hidden="1" customWidth="1"/>
    <col min="17" max="17" width="0" style="535" hidden="1" customWidth="1"/>
    <col min="18" max="18" width="12.00390625" style="535" customWidth="1"/>
    <col min="19" max="19" width="9.140625" style="517" customWidth="1"/>
    <col min="20" max="20" width="3.421875" style="535" customWidth="1"/>
    <col min="21" max="21" width="12.57421875" style="535" hidden="1" customWidth="1"/>
    <col min="22" max="22" width="11.8515625" style="535" hidden="1" customWidth="1"/>
    <col min="23" max="23" width="12.00390625" style="535" hidden="1" customWidth="1"/>
    <col min="24" max="16384" width="9.140625" style="492" customWidth="1"/>
  </cols>
  <sheetData>
    <row r="1" spans="1:23" s="310" customFormat="1" ht="18">
      <c r="A1" s="1117" t="s">
        <v>695</v>
      </c>
      <c r="B1" s="1117"/>
      <c r="C1" s="1117"/>
      <c r="D1" s="1117"/>
      <c r="E1" s="1117"/>
      <c r="F1" s="1117"/>
      <c r="G1" s="1117"/>
      <c r="H1" s="1117"/>
      <c r="I1" s="1117"/>
      <c r="J1" s="1117"/>
      <c r="K1" s="1117"/>
      <c r="L1" s="1117"/>
      <c r="M1" s="1117"/>
      <c r="N1" s="1117"/>
      <c r="O1" s="1117"/>
      <c r="P1" s="1117"/>
      <c r="Q1" s="1117"/>
      <c r="R1" s="1117"/>
      <c r="S1" s="1117"/>
      <c r="T1" s="1117"/>
      <c r="U1" s="1117"/>
      <c r="V1" s="1117"/>
      <c r="W1" s="1117"/>
    </row>
    <row r="2" spans="1:14" ht="21.75" customHeight="1">
      <c r="A2" s="923" t="s">
        <v>623</v>
      </c>
      <c r="B2" s="924"/>
      <c r="M2" s="925"/>
      <c r="N2" s="925"/>
    </row>
    <row r="3" spans="1:14" ht="12.75">
      <c r="A3" s="930"/>
      <c r="M3" s="925"/>
      <c r="N3" s="925"/>
    </row>
    <row r="4" spans="1:14" ht="13.5" thickBot="1">
      <c r="A4" s="1056"/>
      <c r="B4" s="649"/>
      <c r="C4" s="649"/>
      <c r="D4" s="649"/>
      <c r="E4" s="742"/>
      <c r="F4" s="649"/>
      <c r="G4" s="649"/>
      <c r="M4" s="925"/>
      <c r="N4" s="925"/>
    </row>
    <row r="5" spans="1:14" ht="15.75" thickBot="1">
      <c r="A5" s="926" t="s">
        <v>739</v>
      </c>
      <c r="B5" s="927" t="s">
        <v>740</v>
      </c>
      <c r="C5" s="744"/>
      <c r="D5" s="744"/>
      <c r="E5" s="745"/>
      <c r="F5" s="744"/>
      <c r="G5" s="746"/>
      <c r="H5" s="744"/>
      <c r="I5" s="928"/>
      <c r="J5" s="884"/>
      <c r="K5" s="884"/>
      <c r="L5" s="884"/>
      <c r="M5" s="929"/>
      <c r="N5" s="929"/>
    </row>
    <row r="6" spans="1:14" ht="23.25" customHeight="1" thickBot="1">
      <c r="A6" s="930" t="s">
        <v>522</v>
      </c>
      <c r="M6" s="925"/>
      <c r="N6" s="925"/>
    </row>
    <row r="7" spans="1:23" ht="13.5" thickBot="1">
      <c r="A7" s="1058" t="s">
        <v>27</v>
      </c>
      <c r="B7" s="932" t="s">
        <v>526</v>
      </c>
      <c r="C7" s="748"/>
      <c r="D7" s="748"/>
      <c r="E7" s="932" t="s">
        <v>529</v>
      </c>
      <c r="F7" s="932" t="s">
        <v>741</v>
      </c>
      <c r="G7" s="932" t="s">
        <v>742</v>
      </c>
      <c r="H7" s="932" t="s">
        <v>699</v>
      </c>
      <c r="I7" s="933" t="s">
        <v>700</v>
      </c>
      <c r="J7" s="933" t="s">
        <v>701</v>
      </c>
      <c r="K7" s="933" t="s">
        <v>702</v>
      </c>
      <c r="L7" s="1059" t="s">
        <v>703</v>
      </c>
      <c r="M7" s="1059"/>
      <c r="N7" s="1059" t="s">
        <v>704</v>
      </c>
      <c r="O7" s="1059"/>
      <c r="P7" s="1059"/>
      <c r="Q7" s="1059"/>
      <c r="R7" s="1060" t="s">
        <v>705</v>
      </c>
      <c r="S7" s="1061" t="s">
        <v>525</v>
      </c>
      <c r="T7" s="1166"/>
      <c r="U7" s="936" t="s">
        <v>706</v>
      </c>
      <c r="V7" s="936"/>
      <c r="W7" s="936"/>
    </row>
    <row r="8" spans="1:23" ht="13.5" thickBot="1">
      <c r="A8" s="1058"/>
      <c r="B8" s="932"/>
      <c r="C8" s="757" t="s">
        <v>527</v>
      </c>
      <c r="D8" s="757" t="s">
        <v>528</v>
      </c>
      <c r="E8" s="932"/>
      <c r="F8" s="932"/>
      <c r="G8" s="932"/>
      <c r="H8" s="932"/>
      <c r="I8" s="932"/>
      <c r="J8" s="932"/>
      <c r="K8" s="932"/>
      <c r="L8" s="940" t="s">
        <v>31</v>
      </c>
      <c r="M8" s="940" t="s">
        <v>32</v>
      </c>
      <c r="N8" s="941" t="s">
        <v>536</v>
      </c>
      <c r="O8" s="1062" t="s">
        <v>539</v>
      </c>
      <c r="P8" s="942" t="s">
        <v>542</v>
      </c>
      <c r="Q8" s="1063" t="s">
        <v>545</v>
      </c>
      <c r="R8" s="940" t="s">
        <v>546</v>
      </c>
      <c r="S8" s="1064" t="s">
        <v>547</v>
      </c>
      <c r="T8" s="1166"/>
      <c r="U8" s="1065" t="s">
        <v>708</v>
      </c>
      <c r="V8" s="1066" t="s">
        <v>709</v>
      </c>
      <c r="W8" s="1066" t="s">
        <v>710</v>
      </c>
    </row>
    <row r="9" spans="1:23" ht="12.75">
      <c r="A9" s="946" t="s">
        <v>548</v>
      </c>
      <c r="B9" s="765"/>
      <c r="C9" s="766">
        <v>104</v>
      </c>
      <c r="D9" s="766">
        <v>104</v>
      </c>
      <c r="E9" s="724"/>
      <c r="F9" s="947">
        <v>7</v>
      </c>
      <c r="G9" s="947">
        <v>6</v>
      </c>
      <c r="H9" s="947">
        <v>8</v>
      </c>
      <c r="I9" s="951">
        <v>8</v>
      </c>
      <c r="J9" s="951">
        <v>9</v>
      </c>
      <c r="K9" s="951">
        <v>9</v>
      </c>
      <c r="L9" s="969"/>
      <c r="M9" s="969"/>
      <c r="N9" s="1067">
        <v>9</v>
      </c>
      <c r="O9" s="968">
        <f>U9</f>
        <v>0</v>
      </c>
      <c r="P9" s="1155">
        <f>V9</f>
        <v>0</v>
      </c>
      <c r="Q9" s="968">
        <f>W9</f>
        <v>0</v>
      </c>
      <c r="R9" s="975" t="s">
        <v>549</v>
      </c>
      <c r="S9" s="1070" t="s">
        <v>549</v>
      </c>
      <c r="T9" s="1071"/>
      <c r="U9" s="997"/>
      <c r="V9" s="951"/>
      <c r="W9" s="951"/>
    </row>
    <row r="10" spans="1:23" ht="13.5" thickBot="1">
      <c r="A10" s="956" t="s">
        <v>550</v>
      </c>
      <c r="B10" s="773"/>
      <c r="C10" s="774">
        <v>101</v>
      </c>
      <c r="D10" s="774">
        <v>104</v>
      </c>
      <c r="E10" s="775"/>
      <c r="F10" s="957">
        <v>7</v>
      </c>
      <c r="G10" s="957">
        <v>6</v>
      </c>
      <c r="H10" s="957">
        <v>8</v>
      </c>
      <c r="I10" s="959">
        <v>8</v>
      </c>
      <c r="J10" s="959">
        <v>7.752</v>
      </c>
      <c r="K10" s="959">
        <v>8</v>
      </c>
      <c r="L10" s="889"/>
      <c r="M10" s="889"/>
      <c r="N10" s="890">
        <v>7.825</v>
      </c>
      <c r="O10" s="961">
        <f aca="true" t="shared" si="0" ref="O10:Q21">U10</f>
        <v>0</v>
      </c>
      <c r="P10" s="977">
        <f t="shared" si="0"/>
        <v>0</v>
      </c>
      <c r="Q10" s="976">
        <f t="shared" si="0"/>
        <v>0</v>
      </c>
      <c r="R10" s="959" t="s">
        <v>549</v>
      </c>
      <c r="S10" s="1074" t="s">
        <v>549</v>
      </c>
      <c r="T10" s="1071"/>
      <c r="U10" s="1075"/>
      <c r="V10" s="959"/>
      <c r="W10" s="959"/>
    </row>
    <row r="11" spans="1:23" ht="12.75">
      <c r="A11" s="963" t="s">
        <v>551</v>
      </c>
      <c r="B11" s="784" t="s">
        <v>552</v>
      </c>
      <c r="C11" s="785">
        <v>37915</v>
      </c>
      <c r="D11" s="785">
        <v>39774</v>
      </c>
      <c r="E11" s="786" t="s">
        <v>553</v>
      </c>
      <c r="F11" s="964">
        <v>1192</v>
      </c>
      <c r="G11" s="964">
        <v>1351</v>
      </c>
      <c r="H11" s="964">
        <v>1490</v>
      </c>
      <c r="I11" s="970">
        <v>1548</v>
      </c>
      <c r="J11" s="970">
        <v>1588</v>
      </c>
      <c r="K11" s="966">
        <v>1630</v>
      </c>
      <c r="L11" s="950" t="s">
        <v>549</v>
      </c>
      <c r="M11" s="1076" t="s">
        <v>549</v>
      </c>
      <c r="N11" s="894">
        <v>1630</v>
      </c>
      <c r="O11" s="1002">
        <f t="shared" si="0"/>
        <v>0</v>
      </c>
      <c r="P11" s="1002">
        <f t="shared" si="0"/>
        <v>0</v>
      </c>
      <c r="Q11" s="968">
        <f t="shared" si="0"/>
        <v>0</v>
      </c>
      <c r="R11" s="970" t="s">
        <v>549</v>
      </c>
      <c r="S11" s="1077" t="s">
        <v>549</v>
      </c>
      <c r="T11" s="1071"/>
      <c r="U11" s="997"/>
      <c r="V11" s="970"/>
      <c r="W11" s="970"/>
    </row>
    <row r="12" spans="1:23" ht="12.75">
      <c r="A12" s="971" t="s">
        <v>554</v>
      </c>
      <c r="B12" s="798" t="s">
        <v>555</v>
      </c>
      <c r="C12" s="799">
        <v>-16164</v>
      </c>
      <c r="D12" s="799">
        <v>-17825</v>
      </c>
      <c r="E12" s="786" t="s">
        <v>556</v>
      </c>
      <c r="F12" s="964">
        <v>-1192</v>
      </c>
      <c r="G12" s="964">
        <v>-1256</v>
      </c>
      <c r="H12" s="964">
        <v>1415</v>
      </c>
      <c r="I12" s="970">
        <v>1483</v>
      </c>
      <c r="J12" s="970">
        <v>1532</v>
      </c>
      <c r="K12" s="970">
        <v>1584</v>
      </c>
      <c r="L12" s="893" t="s">
        <v>549</v>
      </c>
      <c r="M12" s="1078" t="s">
        <v>549</v>
      </c>
      <c r="N12" s="896">
        <v>1587</v>
      </c>
      <c r="O12" s="1009">
        <f t="shared" si="0"/>
        <v>0</v>
      </c>
      <c r="P12" s="1009">
        <f t="shared" si="0"/>
        <v>0</v>
      </c>
      <c r="Q12" s="972">
        <f t="shared" si="0"/>
        <v>0</v>
      </c>
      <c r="R12" s="970" t="s">
        <v>549</v>
      </c>
      <c r="S12" s="1077" t="s">
        <v>549</v>
      </c>
      <c r="T12" s="1071"/>
      <c r="U12" s="964"/>
      <c r="V12" s="970"/>
      <c r="W12" s="970"/>
    </row>
    <row r="13" spans="1:23" ht="12.75">
      <c r="A13" s="971" t="s">
        <v>557</v>
      </c>
      <c r="B13" s="798" t="s">
        <v>711</v>
      </c>
      <c r="C13" s="799">
        <v>604</v>
      </c>
      <c r="D13" s="799">
        <v>619</v>
      </c>
      <c r="E13" s="786" t="s">
        <v>559</v>
      </c>
      <c r="F13" s="964"/>
      <c r="G13" s="964"/>
      <c r="H13" s="964"/>
      <c r="I13" s="970"/>
      <c r="J13" s="970"/>
      <c r="K13" s="970"/>
      <c r="L13" s="893" t="s">
        <v>549</v>
      </c>
      <c r="M13" s="1078" t="s">
        <v>549</v>
      </c>
      <c r="N13" s="896"/>
      <c r="O13" s="1009">
        <f t="shared" si="0"/>
        <v>0</v>
      </c>
      <c r="P13" s="1009">
        <f t="shared" si="0"/>
        <v>0</v>
      </c>
      <c r="Q13" s="972">
        <f t="shared" si="0"/>
        <v>0</v>
      </c>
      <c r="R13" s="970" t="s">
        <v>549</v>
      </c>
      <c r="S13" s="1077" t="s">
        <v>549</v>
      </c>
      <c r="T13" s="1071"/>
      <c r="U13" s="964"/>
      <c r="V13" s="970"/>
      <c r="W13" s="970"/>
    </row>
    <row r="14" spans="1:23" ht="12.75">
      <c r="A14" s="971" t="s">
        <v>560</v>
      </c>
      <c r="B14" s="798" t="s">
        <v>712</v>
      </c>
      <c r="C14" s="799">
        <v>221</v>
      </c>
      <c r="D14" s="799">
        <v>610</v>
      </c>
      <c r="E14" s="786" t="s">
        <v>549</v>
      </c>
      <c r="F14" s="964">
        <v>62</v>
      </c>
      <c r="G14" s="964">
        <v>66</v>
      </c>
      <c r="H14" s="964">
        <v>433</v>
      </c>
      <c r="I14" s="970">
        <v>400</v>
      </c>
      <c r="J14" s="970">
        <v>444</v>
      </c>
      <c r="K14" s="970">
        <v>469</v>
      </c>
      <c r="L14" s="893" t="s">
        <v>549</v>
      </c>
      <c r="M14" s="1078" t="s">
        <v>549</v>
      </c>
      <c r="N14" s="896">
        <v>1042</v>
      </c>
      <c r="O14" s="1009">
        <f t="shared" si="0"/>
        <v>0</v>
      </c>
      <c r="P14" s="1009">
        <f t="shared" si="0"/>
        <v>0</v>
      </c>
      <c r="Q14" s="972">
        <f t="shared" si="0"/>
        <v>0</v>
      </c>
      <c r="R14" s="970" t="s">
        <v>549</v>
      </c>
      <c r="S14" s="1077" t="s">
        <v>549</v>
      </c>
      <c r="T14" s="1071"/>
      <c r="U14" s="964"/>
      <c r="V14" s="970"/>
      <c r="W14" s="970"/>
    </row>
    <row r="15" spans="1:23" ht="13.5" thickBot="1">
      <c r="A15" s="946" t="s">
        <v>562</v>
      </c>
      <c r="B15" s="803" t="s">
        <v>713</v>
      </c>
      <c r="C15" s="804">
        <v>2021</v>
      </c>
      <c r="D15" s="804">
        <v>852</v>
      </c>
      <c r="E15" s="711" t="s">
        <v>564</v>
      </c>
      <c r="F15" s="948">
        <v>348</v>
      </c>
      <c r="G15" s="948">
        <v>421</v>
      </c>
      <c r="H15" s="948">
        <v>468</v>
      </c>
      <c r="I15" s="975">
        <v>551</v>
      </c>
      <c r="J15" s="975">
        <v>500</v>
      </c>
      <c r="K15" s="975">
        <v>474</v>
      </c>
      <c r="L15" s="974" t="s">
        <v>549</v>
      </c>
      <c r="M15" s="1081" t="s">
        <v>549</v>
      </c>
      <c r="N15" s="887">
        <v>780</v>
      </c>
      <c r="O15" s="1017">
        <f t="shared" si="0"/>
        <v>0</v>
      </c>
      <c r="P15" s="1017">
        <f t="shared" si="0"/>
        <v>0</v>
      </c>
      <c r="Q15" s="961">
        <f t="shared" si="0"/>
        <v>0</v>
      </c>
      <c r="R15" s="975" t="s">
        <v>549</v>
      </c>
      <c r="S15" s="1070" t="s">
        <v>549</v>
      </c>
      <c r="T15" s="1071"/>
      <c r="U15" s="957"/>
      <c r="V15" s="975"/>
      <c r="W15" s="975"/>
    </row>
    <row r="16" spans="1:23" ht="15" thickBot="1">
      <c r="A16" s="979" t="s">
        <v>565</v>
      </c>
      <c r="B16" s="810"/>
      <c r="C16" s="811">
        <v>24618</v>
      </c>
      <c r="D16" s="811">
        <v>24087</v>
      </c>
      <c r="E16" s="812"/>
      <c r="F16" s="980">
        <v>423</v>
      </c>
      <c r="G16" s="980">
        <v>590</v>
      </c>
      <c r="H16" s="980">
        <v>976</v>
      </c>
      <c r="I16" s="984">
        <v>1016</v>
      </c>
      <c r="J16" s="1086">
        <f>J11-J12+J13+J14+J15</f>
        <v>1000</v>
      </c>
      <c r="K16" s="1086">
        <f>K11-K12+K13+K14+K15</f>
        <v>989</v>
      </c>
      <c r="L16" s="982" t="s">
        <v>549</v>
      </c>
      <c r="M16" s="1083" t="s">
        <v>549</v>
      </c>
      <c r="N16" s="983">
        <f>N11-N12+N13+N14+N15</f>
        <v>1865</v>
      </c>
      <c r="O16" s="982">
        <f>O11-O12+O13+O14+O15</f>
        <v>0</v>
      </c>
      <c r="P16" s="983">
        <f>P11-P12+P13+P14+P15</f>
        <v>0</v>
      </c>
      <c r="Q16" s="982">
        <f>Q11-Q12+Q13+Q14+Q15</f>
        <v>0</v>
      </c>
      <c r="R16" s="984" t="s">
        <v>549</v>
      </c>
      <c r="S16" s="1085" t="s">
        <v>549</v>
      </c>
      <c r="T16" s="1071"/>
      <c r="U16" s="1086">
        <f>U11-U12+U13+U14+U15</f>
        <v>0</v>
      </c>
      <c r="V16" s="1086">
        <f>V11-V12+V13+V14+V15</f>
        <v>0</v>
      </c>
      <c r="W16" s="1086">
        <f>W11-W12+W13+W14+W15</f>
        <v>0</v>
      </c>
    </row>
    <row r="17" spans="1:23" ht="12.75">
      <c r="A17" s="946" t="s">
        <v>566</v>
      </c>
      <c r="B17" s="784" t="s">
        <v>567</v>
      </c>
      <c r="C17" s="785">
        <v>7043</v>
      </c>
      <c r="D17" s="785">
        <v>7240</v>
      </c>
      <c r="E17" s="711">
        <v>401</v>
      </c>
      <c r="F17" s="948"/>
      <c r="G17" s="948"/>
      <c r="H17" s="948">
        <v>75</v>
      </c>
      <c r="I17" s="975">
        <v>65</v>
      </c>
      <c r="J17" s="975">
        <v>55</v>
      </c>
      <c r="K17" s="975">
        <v>45</v>
      </c>
      <c r="L17" s="950" t="s">
        <v>549</v>
      </c>
      <c r="M17" s="1076" t="s">
        <v>549</v>
      </c>
      <c r="N17" s="1067">
        <v>43</v>
      </c>
      <c r="O17" s="968">
        <f t="shared" si="0"/>
        <v>0</v>
      </c>
      <c r="P17" s="967">
        <f>V17</f>
        <v>0</v>
      </c>
      <c r="Q17" s="968">
        <f t="shared" si="0"/>
        <v>0</v>
      </c>
      <c r="R17" s="975" t="s">
        <v>549</v>
      </c>
      <c r="S17" s="1070" t="s">
        <v>549</v>
      </c>
      <c r="T17" s="1071"/>
      <c r="U17" s="965"/>
      <c r="V17" s="975"/>
      <c r="W17" s="975"/>
    </row>
    <row r="18" spans="1:23" ht="12.75">
      <c r="A18" s="971" t="s">
        <v>568</v>
      </c>
      <c r="B18" s="798" t="s">
        <v>569</v>
      </c>
      <c r="C18" s="799">
        <v>1001</v>
      </c>
      <c r="D18" s="799">
        <v>820</v>
      </c>
      <c r="E18" s="786" t="s">
        <v>570</v>
      </c>
      <c r="F18" s="964">
        <v>179</v>
      </c>
      <c r="G18" s="964">
        <v>119</v>
      </c>
      <c r="H18" s="964">
        <v>197</v>
      </c>
      <c r="I18" s="970">
        <v>286</v>
      </c>
      <c r="J18" s="970">
        <v>182</v>
      </c>
      <c r="K18" s="970">
        <v>125</v>
      </c>
      <c r="L18" s="893" t="s">
        <v>549</v>
      </c>
      <c r="M18" s="1078" t="s">
        <v>549</v>
      </c>
      <c r="N18" s="896">
        <v>101</v>
      </c>
      <c r="O18" s="972">
        <f t="shared" si="0"/>
        <v>0</v>
      </c>
      <c r="P18" s="967">
        <f>V18</f>
        <v>0</v>
      </c>
      <c r="Q18" s="972">
        <f t="shared" si="0"/>
        <v>0</v>
      </c>
      <c r="R18" s="970" t="s">
        <v>549</v>
      </c>
      <c r="S18" s="1077" t="s">
        <v>549</v>
      </c>
      <c r="T18" s="1071"/>
      <c r="U18" s="964"/>
      <c r="V18" s="970"/>
      <c r="W18" s="970"/>
    </row>
    <row r="19" spans="1:23" ht="12.75">
      <c r="A19" s="971" t="s">
        <v>571</v>
      </c>
      <c r="B19" s="798" t="s">
        <v>714</v>
      </c>
      <c r="C19" s="799">
        <v>14718</v>
      </c>
      <c r="D19" s="799">
        <v>14718</v>
      </c>
      <c r="E19" s="786" t="s">
        <v>549</v>
      </c>
      <c r="F19" s="964"/>
      <c r="G19" s="964"/>
      <c r="H19" s="964"/>
      <c r="I19" s="970"/>
      <c r="J19" s="970"/>
      <c r="K19" s="970"/>
      <c r="L19" s="893" t="s">
        <v>549</v>
      </c>
      <c r="M19" s="1078" t="s">
        <v>549</v>
      </c>
      <c r="N19" s="896"/>
      <c r="O19" s="972">
        <f t="shared" si="0"/>
        <v>0</v>
      </c>
      <c r="P19" s="967">
        <f>V19</f>
        <v>0</v>
      </c>
      <c r="Q19" s="972">
        <f t="shared" si="0"/>
        <v>0</v>
      </c>
      <c r="R19" s="970" t="s">
        <v>549</v>
      </c>
      <c r="S19" s="1077" t="s">
        <v>549</v>
      </c>
      <c r="T19" s="1071"/>
      <c r="U19" s="964"/>
      <c r="V19" s="970"/>
      <c r="W19" s="970"/>
    </row>
    <row r="20" spans="1:23" ht="12.75">
      <c r="A20" s="971" t="s">
        <v>573</v>
      </c>
      <c r="B20" s="798" t="s">
        <v>572</v>
      </c>
      <c r="C20" s="799">
        <v>1758</v>
      </c>
      <c r="D20" s="799">
        <v>1762</v>
      </c>
      <c r="E20" s="786" t="s">
        <v>549</v>
      </c>
      <c r="F20" s="964">
        <v>175</v>
      </c>
      <c r="G20" s="964">
        <v>235</v>
      </c>
      <c r="H20" s="964">
        <v>648</v>
      </c>
      <c r="I20" s="970">
        <v>623</v>
      </c>
      <c r="J20" s="970">
        <v>627</v>
      </c>
      <c r="K20" s="970">
        <v>652</v>
      </c>
      <c r="L20" s="893" t="s">
        <v>549</v>
      </c>
      <c r="M20" s="1078" t="s">
        <v>549</v>
      </c>
      <c r="N20" s="896">
        <v>1488</v>
      </c>
      <c r="O20" s="972">
        <f t="shared" si="0"/>
        <v>0</v>
      </c>
      <c r="P20" s="967">
        <f>V20</f>
        <v>0</v>
      </c>
      <c r="Q20" s="972">
        <f t="shared" si="0"/>
        <v>0</v>
      </c>
      <c r="R20" s="970" t="s">
        <v>549</v>
      </c>
      <c r="S20" s="1077" t="s">
        <v>549</v>
      </c>
      <c r="T20" s="1071"/>
      <c r="U20" s="964"/>
      <c r="V20" s="970"/>
      <c r="W20" s="970"/>
    </row>
    <row r="21" spans="1:23" ht="13.5" thickBot="1">
      <c r="A21" s="956" t="s">
        <v>575</v>
      </c>
      <c r="B21" s="823"/>
      <c r="C21" s="824">
        <v>0</v>
      </c>
      <c r="D21" s="824">
        <v>0</v>
      </c>
      <c r="E21" s="825" t="s">
        <v>549</v>
      </c>
      <c r="F21" s="964"/>
      <c r="G21" s="964"/>
      <c r="H21" s="964"/>
      <c r="I21" s="995"/>
      <c r="J21" s="995"/>
      <c r="K21" s="995"/>
      <c r="L21" s="889" t="s">
        <v>549</v>
      </c>
      <c r="M21" s="1089" t="s">
        <v>549</v>
      </c>
      <c r="N21" s="890"/>
      <c r="O21" s="976">
        <f t="shared" si="0"/>
        <v>0</v>
      </c>
      <c r="P21" s="977">
        <f>V21</f>
        <v>0</v>
      </c>
      <c r="Q21" s="976">
        <f t="shared" si="0"/>
        <v>0</v>
      </c>
      <c r="R21" s="995" t="s">
        <v>549</v>
      </c>
      <c r="S21" s="1090" t="s">
        <v>549</v>
      </c>
      <c r="T21" s="1071"/>
      <c r="U21" s="1075"/>
      <c r="V21" s="995"/>
      <c r="W21" s="995"/>
    </row>
    <row r="22" spans="1:23" ht="14.25">
      <c r="A22" s="996" t="s">
        <v>577</v>
      </c>
      <c r="B22" s="784" t="s">
        <v>578</v>
      </c>
      <c r="C22" s="785">
        <v>12472</v>
      </c>
      <c r="D22" s="785">
        <v>13728</v>
      </c>
      <c r="E22" s="712" t="s">
        <v>549</v>
      </c>
      <c r="F22" s="997">
        <v>2596</v>
      </c>
      <c r="G22" s="997">
        <v>2870</v>
      </c>
      <c r="H22" s="997">
        <v>3079</v>
      </c>
      <c r="I22" s="903">
        <v>3210</v>
      </c>
      <c r="J22" s="903">
        <v>3554</v>
      </c>
      <c r="K22" s="910">
        <v>3675</v>
      </c>
      <c r="L22" s="1099">
        <f>L35</f>
        <v>3571</v>
      </c>
      <c r="M22" s="1099">
        <v>3571</v>
      </c>
      <c r="N22" s="999">
        <v>895</v>
      </c>
      <c r="O22" s="1002"/>
      <c r="P22" s="968">
        <f>V22-U22</f>
        <v>0</v>
      </c>
      <c r="Q22" s="968">
        <f>W22-V22</f>
        <v>0</v>
      </c>
      <c r="R22" s="903">
        <f>SUM(N22:Q22)</f>
        <v>895</v>
      </c>
      <c r="S22" s="1005">
        <f>(R22/M22)*100</f>
        <v>25.06300756090731</v>
      </c>
      <c r="T22" s="1071"/>
      <c r="U22" s="997"/>
      <c r="V22" s="1025"/>
      <c r="W22" s="903"/>
    </row>
    <row r="23" spans="1:23" ht="14.25">
      <c r="A23" s="971" t="s">
        <v>579</v>
      </c>
      <c r="B23" s="798" t="s">
        <v>580</v>
      </c>
      <c r="C23" s="799">
        <v>0</v>
      </c>
      <c r="D23" s="799">
        <v>0</v>
      </c>
      <c r="E23" s="714" t="s">
        <v>549</v>
      </c>
      <c r="F23" s="964"/>
      <c r="G23" s="964"/>
      <c r="H23" s="964"/>
      <c r="I23" s="905"/>
      <c r="J23" s="905"/>
      <c r="K23" s="905"/>
      <c r="L23" s="1101"/>
      <c r="M23" s="1007"/>
      <c r="N23" s="1101"/>
      <c r="O23" s="1024">
        <f>U23-N23</f>
        <v>0</v>
      </c>
      <c r="P23" s="972">
        <f aca="true" t="shared" si="1" ref="P23:Q40">V23-U23</f>
        <v>0</v>
      </c>
      <c r="Q23" s="989">
        <f t="shared" si="1"/>
        <v>0</v>
      </c>
      <c r="R23" s="905">
        <f aca="true" t="shared" si="2" ref="R23:R45">SUM(N23:Q23)</f>
        <v>0</v>
      </c>
      <c r="S23" s="1012" t="e">
        <f aca="true" t="shared" si="3" ref="S23:S45">(R23/M23)*100</f>
        <v>#DIV/0!</v>
      </c>
      <c r="T23" s="1071"/>
      <c r="U23" s="964"/>
      <c r="V23" s="1010"/>
      <c r="W23" s="905"/>
    </row>
    <row r="24" spans="1:23" ht="15" thickBot="1">
      <c r="A24" s="956" t="s">
        <v>581</v>
      </c>
      <c r="B24" s="823" t="s">
        <v>580</v>
      </c>
      <c r="C24" s="824">
        <v>0</v>
      </c>
      <c r="D24" s="824">
        <v>1215</v>
      </c>
      <c r="E24" s="716">
        <v>672</v>
      </c>
      <c r="F24" s="1013">
        <v>960</v>
      </c>
      <c r="G24" s="1013">
        <v>1192</v>
      </c>
      <c r="H24" s="1013">
        <v>1150</v>
      </c>
      <c r="I24" s="908">
        <v>1100</v>
      </c>
      <c r="J24" s="908">
        <v>1200</v>
      </c>
      <c r="K24" s="908">
        <v>1300</v>
      </c>
      <c r="L24" s="1015">
        <f>L25+L26+L27+L28+L29</f>
        <v>1170</v>
      </c>
      <c r="M24" s="1015">
        <f>M25+M26+M27+M28+M29</f>
        <v>1170</v>
      </c>
      <c r="N24" s="1164">
        <v>291</v>
      </c>
      <c r="O24" s="1160"/>
      <c r="P24" s="976">
        <f t="shared" si="1"/>
        <v>0</v>
      </c>
      <c r="Q24" s="1167">
        <f t="shared" si="1"/>
        <v>0</v>
      </c>
      <c r="R24" s="908">
        <f t="shared" si="2"/>
        <v>291</v>
      </c>
      <c r="S24" s="1020">
        <f t="shared" si="3"/>
        <v>24.871794871794872</v>
      </c>
      <c r="T24" s="1071"/>
      <c r="U24" s="957"/>
      <c r="V24" s="1032"/>
      <c r="W24" s="908"/>
    </row>
    <row r="25" spans="1:23" ht="14.25">
      <c r="A25" s="963" t="s">
        <v>582</v>
      </c>
      <c r="B25" s="784" t="s">
        <v>715</v>
      </c>
      <c r="C25" s="785">
        <v>6341</v>
      </c>
      <c r="D25" s="785">
        <v>6960</v>
      </c>
      <c r="E25" s="712">
        <v>501</v>
      </c>
      <c r="F25" s="964">
        <v>274</v>
      </c>
      <c r="G25" s="964">
        <v>450</v>
      </c>
      <c r="H25" s="964">
        <v>411</v>
      </c>
      <c r="I25" s="910">
        <v>244</v>
      </c>
      <c r="J25" s="910">
        <v>165</v>
      </c>
      <c r="K25" s="910">
        <v>288</v>
      </c>
      <c r="L25" s="1099">
        <v>230</v>
      </c>
      <c r="M25" s="1099">
        <v>230</v>
      </c>
      <c r="N25" s="1099">
        <v>54</v>
      </c>
      <c r="O25" s="1001"/>
      <c r="P25" s="968">
        <f t="shared" si="1"/>
        <v>0</v>
      </c>
      <c r="Q25" s="968">
        <f t="shared" si="1"/>
        <v>0</v>
      </c>
      <c r="R25" s="903">
        <f t="shared" si="2"/>
        <v>54</v>
      </c>
      <c r="S25" s="1005">
        <f t="shared" si="3"/>
        <v>23.47826086956522</v>
      </c>
      <c r="T25" s="1071"/>
      <c r="U25" s="965"/>
      <c r="V25" s="1003"/>
      <c r="W25" s="910"/>
    </row>
    <row r="26" spans="1:23" ht="14.25">
      <c r="A26" s="971" t="s">
        <v>584</v>
      </c>
      <c r="B26" s="798" t="s">
        <v>716</v>
      </c>
      <c r="C26" s="799">
        <v>1745</v>
      </c>
      <c r="D26" s="799">
        <v>2223</v>
      </c>
      <c r="E26" s="714">
        <v>502</v>
      </c>
      <c r="F26" s="964">
        <v>419</v>
      </c>
      <c r="G26" s="964">
        <v>517</v>
      </c>
      <c r="H26" s="964">
        <v>452</v>
      </c>
      <c r="I26" s="905">
        <v>460</v>
      </c>
      <c r="J26" s="905">
        <v>423</v>
      </c>
      <c r="K26" s="905">
        <v>467</v>
      </c>
      <c r="L26" s="1101">
        <v>500</v>
      </c>
      <c r="M26" s="1101">
        <v>500</v>
      </c>
      <c r="N26" s="1101">
        <v>134</v>
      </c>
      <c r="O26" s="1001"/>
      <c r="P26" s="972">
        <f t="shared" si="1"/>
        <v>0</v>
      </c>
      <c r="Q26" s="989">
        <f t="shared" si="1"/>
        <v>0</v>
      </c>
      <c r="R26" s="905">
        <f t="shared" si="2"/>
        <v>134</v>
      </c>
      <c r="S26" s="1012">
        <f t="shared" si="3"/>
        <v>26.8</v>
      </c>
      <c r="T26" s="1071"/>
      <c r="U26" s="964"/>
      <c r="V26" s="1010"/>
      <c r="W26" s="1165"/>
    </row>
    <row r="27" spans="1:23" ht="14.25">
      <c r="A27" s="971" t="s">
        <v>586</v>
      </c>
      <c r="B27" s="798" t="s">
        <v>717</v>
      </c>
      <c r="C27" s="799">
        <v>0</v>
      </c>
      <c r="D27" s="799">
        <v>0</v>
      </c>
      <c r="E27" s="714">
        <v>504</v>
      </c>
      <c r="F27" s="964"/>
      <c r="G27" s="964"/>
      <c r="H27" s="964"/>
      <c r="I27" s="905"/>
      <c r="J27" s="905"/>
      <c r="K27" s="905"/>
      <c r="L27" s="1101"/>
      <c r="M27" s="1101"/>
      <c r="N27" s="1101"/>
      <c r="O27" s="1001"/>
      <c r="P27" s="972">
        <f t="shared" si="1"/>
        <v>0</v>
      </c>
      <c r="Q27" s="989">
        <f t="shared" si="1"/>
        <v>0</v>
      </c>
      <c r="R27" s="905">
        <f t="shared" si="2"/>
        <v>0</v>
      </c>
      <c r="S27" s="1012" t="e">
        <f t="shared" si="3"/>
        <v>#DIV/0!</v>
      </c>
      <c r="T27" s="1071"/>
      <c r="U27" s="964"/>
      <c r="V27" s="1010"/>
      <c r="W27" s="905"/>
    </row>
    <row r="28" spans="1:23" ht="14.25">
      <c r="A28" s="971" t="s">
        <v>588</v>
      </c>
      <c r="B28" s="798" t="s">
        <v>718</v>
      </c>
      <c r="C28" s="799">
        <v>428</v>
      </c>
      <c r="D28" s="799">
        <v>253</v>
      </c>
      <c r="E28" s="714">
        <v>511</v>
      </c>
      <c r="F28" s="964">
        <v>286</v>
      </c>
      <c r="G28" s="964">
        <v>151</v>
      </c>
      <c r="H28" s="964">
        <v>41</v>
      </c>
      <c r="I28" s="905">
        <v>148</v>
      </c>
      <c r="J28" s="905">
        <v>101</v>
      </c>
      <c r="K28" s="905">
        <v>48</v>
      </c>
      <c r="L28" s="1101">
        <v>120</v>
      </c>
      <c r="M28" s="1101">
        <v>120</v>
      </c>
      <c r="N28" s="1101">
        <v>16</v>
      </c>
      <c r="O28" s="1001"/>
      <c r="P28" s="972">
        <f t="shared" si="1"/>
        <v>0</v>
      </c>
      <c r="Q28" s="989">
        <f t="shared" si="1"/>
        <v>0</v>
      </c>
      <c r="R28" s="905">
        <f t="shared" si="2"/>
        <v>16</v>
      </c>
      <c r="S28" s="1012">
        <f t="shared" si="3"/>
        <v>13.333333333333334</v>
      </c>
      <c r="T28" s="1071"/>
      <c r="U28" s="964"/>
      <c r="V28" s="1010"/>
      <c r="W28" s="905"/>
    </row>
    <row r="29" spans="1:23" ht="14.25">
      <c r="A29" s="971" t="s">
        <v>590</v>
      </c>
      <c r="B29" s="798" t="s">
        <v>719</v>
      </c>
      <c r="C29" s="799">
        <v>1057</v>
      </c>
      <c r="D29" s="799">
        <v>1451</v>
      </c>
      <c r="E29" s="714">
        <v>518</v>
      </c>
      <c r="F29" s="964">
        <v>187</v>
      </c>
      <c r="G29" s="964">
        <v>211</v>
      </c>
      <c r="H29" s="964">
        <v>257</v>
      </c>
      <c r="I29" s="905">
        <v>218</v>
      </c>
      <c r="J29" s="905">
        <v>236</v>
      </c>
      <c r="K29" s="905">
        <v>282</v>
      </c>
      <c r="L29" s="1101">
        <v>320</v>
      </c>
      <c r="M29" s="1101">
        <v>320</v>
      </c>
      <c r="N29" s="1101">
        <v>60</v>
      </c>
      <c r="O29" s="1001"/>
      <c r="P29" s="972">
        <f t="shared" si="1"/>
        <v>0</v>
      </c>
      <c r="Q29" s="989">
        <f t="shared" si="1"/>
        <v>0</v>
      </c>
      <c r="R29" s="905">
        <f t="shared" si="2"/>
        <v>60</v>
      </c>
      <c r="S29" s="1012">
        <f t="shared" si="3"/>
        <v>18.75</v>
      </c>
      <c r="T29" s="1071"/>
      <c r="U29" s="964"/>
      <c r="V29" s="1010"/>
      <c r="W29" s="905"/>
    </row>
    <row r="30" spans="1:23" ht="14.25">
      <c r="A30" s="971" t="s">
        <v>592</v>
      </c>
      <c r="B30" s="853" t="s">
        <v>720</v>
      </c>
      <c r="C30" s="799">
        <v>10408</v>
      </c>
      <c r="D30" s="799">
        <v>11792</v>
      </c>
      <c r="E30" s="714">
        <v>521</v>
      </c>
      <c r="F30" s="964">
        <v>1185</v>
      </c>
      <c r="G30" s="964">
        <v>1220</v>
      </c>
      <c r="H30" s="964">
        <v>1463</v>
      </c>
      <c r="I30" s="905">
        <v>1659</v>
      </c>
      <c r="J30" s="905">
        <v>1900</v>
      </c>
      <c r="K30" s="905">
        <v>1911</v>
      </c>
      <c r="L30" s="1101">
        <v>1756</v>
      </c>
      <c r="M30" s="1101">
        <v>1756</v>
      </c>
      <c r="N30" s="1101">
        <v>481</v>
      </c>
      <c r="O30" s="1001"/>
      <c r="P30" s="972">
        <f t="shared" si="1"/>
        <v>0</v>
      </c>
      <c r="Q30" s="989">
        <f t="shared" si="1"/>
        <v>0</v>
      </c>
      <c r="R30" s="905">
        <f t="shared" si="2"/>
        <v>481</v>
      </c>
      <c r="S30" s="1012">
        <f t="shared" si="3"/>
        <v>27.391799544419133</v>
      </c>
      <c r="T30" s="1071"/>
      <c r="U30" s="964"/>
      <c r="V30" s="1010"/>
      <c r="W30" s="905"/>
    </row>
    <row r="31" spans="1:23" ht="14.25">
      <c r="A31" s="971" t="s">
        <v>594</v>
      </c>
      <c r="B31" s="853" t="s">
        <v>721</v>
      </c>
      <c r="C31" s="799">
        <v>3640</v>
      </c>
      <c r="D31" s="799">
        <v>4174</v>
      </c>
      <c r="E31" s="714" t="s">
        <v>596</v>
      </c>
      <c r="F31" s="964">
        <v>456</v>
      </c>
      <c r="G31" s="964">
        <v>472</v>
      </c>
      <c r="H31" s="964">
        <v>548</v>
      </c>
      <c r="I31" s="905">
        <v>623</v>
      </c>
      <c r="J31" s="905">
        <v>687</v>
      </c>
      <c r="K31" s="905">
        <v>692</v>
      </c>
      <c r="L31" s="1101">
        <v>615</v>
      </c>
      <c r="M31" s="1101">
        <v>615</v>
      </c>
      <c r="N31" s="1101">
        <v>167</v>
      </c>
      <c r="O31" s="1001"/>
      <c r="P31" s="972">
        <f t="shared" si="1"/>
        <v>0</v>
      </c>
      <c r="Q31" s="989">
        <f t="shared" si="1"/>
        <v>0</v>
      </c>
      <c r="R31" s="905">
        <f t="shared" si="2"/>
        <v>167</v>
      </c>
      <c r="S31" s="1012">
        <f t="shared" si="3"/>
        <v>27.15447154471545</v>
      </c>
      <c r="T31" s="1071"/>
      <c r="U31" s="964"/>
      <c r="V31" s="1010"/>
      <c r="W31" s="1165"/>
    </row>
    <row r="32" spans="1:23" ht="14.25">
      <c r="A32" s="971" t="s">
        <v>597</v>
      </c>
      <c r="B32" s="798" t="s">
        <v>722</v>
      </c>
      <c r="C32" s="799">
        <v>0</v>
      </c>
      <c r="D32" s="799">
        <v>0</v>
      </c>
      <c r="E32" s="714">
        <v>557</v>
      </c>
      <c r="F32" s="964"/>
      <c r="G32" s="964"/>
      <c r="H32" s="964"/>
      <c r="I32" s="905"/>
      <c r="J32" s="905"/>
      <c r="K32" s="905"/>
      <c r="L32" s="1101"/>
      <c r="M32" s="1101"/>
      <c r="N32" s="1101"/>
      <c r="O32" s="1001"/>
      <c r="P32" s="972">
        <f t="shared" si="1"/>
        <v>0</v>
      </c>
      <c r="Q32" s="989">
        <f t="shared" si="1"/>
        <v>0</v>
      </c>
      <c r="R32" s="905">
        <f t="shared" si="2"/>
        <v>0</v>
      </c>
      <c r="S32" s="1012" t="e">
        <f t="shared" si="3"/>
        <v>#DIV/0!</v>
      </c>
      <c r="T32" s="1071"/>
      <c r="U32" s="964"/>
      <c r="V32" s="1010"/>
      <c r="W32" s="905"/>
    </row>
    <row r="33" spans="1:23" ht="14.25">
      <c r="A33" s="971" t="s">
        <v>599</v>
      </c>
      <c r="B33" s="798" t="s">
        <v>723</v>
      </c>
      <c r="C33" s="799">
        <v>1711</v>
      </c>
      <c r="D33" s="799">
        <v>1801</v>
      </c>
      <c r="E33" s="714">
        <v>551</v>
      </c>
      <c r="F33" s="964"/>
      <c r="G33" s="964"/>
      <c r="H33" s="964">
        <v>10</v>
      </c>
      <c r="I33" s="905">
        <v>10</v>
      </c>
      <c r="J33" s="905">
        <v>10</v>
      </c>
      <c r="K33" s="905">
        <v>10</v>
      </c>
      <c r="L33" s="1101"/>
      <c r="M33" s="1101"/>
      <c r="N33" s="1101">
        <v>3</v>
      </c>
      <c r="O33" s="1001"/>
      <c r="P33" s="972">
        <f t="shared" si="1"/>
        <v>0</v>
      </c>
      <c r="Q33" s="989">
        <f t="shared" si="1"/>
        <v>0</v>
      </c>
      <c r="R33" s="905">
        <f t="shared" si="2"/>
        <v>3</v>
      </c>
      <c r="S33" s="1012" t="e">
        <f t="shared" si="3"/>
        <v>#DIV/0!</v>
      </c>
      <c r="T33" s="1071"/>
      <c r="U33" s="964"/>
      <c r="V33" s="1010"/>
      <c r="W33" s="905"/>
    </row>
    <row r="34" spans="1:23" ht="15" thickBot="1">
      <c r="A34" s="946" t="s">
        <v>601</v>
      </c>
      <c r="B34" s="803" t="s">
        <v>724</v>
      </c>
      <c r="C34" s="804">
        <v>569</v>
      </c>
      <c r="D34" s="804">
        <v>614</v>
      </c>
      <c r="E34" s="719" t="s">
        <v>602</v>
      </c>
      <c r="F34" s="948">
        <v>14</v>
      </c>
      <c r="G34" s="948">
        <v>15</v>
      </c>
      <c r="H34" s="948">
        <v>20</v>
      </c>
      <c r="I34" s="913">
        <v>23</v>
      </c>
      <c r="J34" s="913">
        <v>131</v>
      </c>
      <c r="K34" s="913">
        <v>121</v>
      </c>
      <c r="L34" s="1103">
        <v>30</v>
      </c>
      <c r="M34" s="1103">
        <v>30</v>
      </c>
      <c r="N34" s="1104">
        <v>1</v>
      </c>
      <c r="O34" s="1001"/>
      <c r="P34" s="976">
        <f t="shared" si="1"/>
        <v>0</v>
      </c>
      <c r="Q34" s="1167">
        <f t="shared" si="1"/>
        <v>0</v>
      </c>
      <c r="R34" s="908">
        <f t="shared" si="2"/>
        <v>1</v>
      </c>
      <c r="S34" s="1020">
        <f t="shared" si="3"/>
        <v>3.3333333333333335</v>
      </c>
      <c r="T34" s="1071"/>
      <c r="U34" s="1075"/>
      <c r="V34" s="1018"/>
      <c r="W34" s="913"/>
    </row>
    <row r="35" spans="1:23" ht="15" thickBot="1">
      <c r="A35" s="1035" t="s">
        <v>603</v>
      </c>
      <c r="B35" s="859" t="s">
        <v>604</v>
      </c>
      <c r="C35" s="739">
        <f>SUM(C25:C34)</f>
        <v>25899</v>
      </c>
      <c r="D35" s="739">
        <f>SUM(D25:D34)</f>
        <v>29268</v>
      </c>
      <c r="E35" s="860"/>
      <c r="F35" s="980">
        <f aca="true" t="shared" si="4" ref="F35:Q35">SUM(F25:F34)</f>
        <v>2821</v>
      </c>
      <c r="G35" s="980">
        <f t="shared" si="4"/>
        <v>3036</v>
      </c>
      <c r="H35" s="980">
        <f t="shared" si="4"/>
        <v>3202</v>
      </c>
      <c r="I35" s="980">
        <f t="shared" si="4"/>
        <v>3385</v>
      </c>
      <c r="J35" s="980">
        <f>SUM(J25:J34)</f>
        <v>3653</v>
      </c>
      <c r="K35" s="980">
        <f>SUM(K25:K34)</f>
        <v>3819</v>
      </c>
      <c r="L35" s="1106">
        <f t="shared" si="4"/>
        <v>3571</v>
      </c>
      <c r="M35" s="1037">
        <f t="shared" si="4"/>
        <v>3571</v>
      </c>
      <c r="N35" s="1037">
        <f t="shared" si="4"/>
        <v>916</v>
      </c>
      <c r="O35" s="1107">
        <f t="shared" si="4"/>
        <v>0</v>
      </c>
      <c r="P35" s="1037">
        <f t="shared" si="4"/>
        <v>0</v>
      </c>
      <c r="Q35" s="1037">
        <f t="shared" si="4"/>
        <v>0</v>
      </c>
      <c r="R35" s="980">
        <f t="shared" si="2"/>
        <v>916</v>
      </c>
      <c r="S35" s="1041">
        <f t="shared" si="3"/>
        <v>25.651078129375527</v>
      </c>
      <c r="T35" s="1071"/>
      <c r="U35" s="980">
        <f>SUM(U25:U34)</f>
        <v>0</v>
      </c>
      <c r="V35" s="980">
        <f>SUM(V25:V34)</f>
        <v>0</v>
      </c>
      <c r="W35" s="918">
        <f>SUM(W25:W34)</f>
        <v>0</v>
      </c>
    </row>
    <row r="36" spans="1:23" ht="14.25">
      <c r="A36" s="963" t="s">
        <v>605</v>
      </c>
      <c r="B36" s="784" t="s">
        <v>725</v>
      </c>
      <c r="C36" s="785">
        <v>0</v>
      </c>
      <c r="D36" s="785">
        <v>0</v>
      </c>
      <c r="E36" s="712">
        <v>601</v>
      </c>
      <c r="F36" s="965"/>
      <c r="G36" s="965"/>
      <c r="H36" s="965"/>
      <c r="I36" s="910"/>
      <c r="J36" s="910"/>
      <c r="K36" s="910"/>
      <c r="L36" s="1099"/>
      <c r="M36" s="1022"/>
      <c r="N36" s="999"/>
      <c r="O36" s="1001"/>
      <c r="P36" s="968">
        <f t="shared" si="1"/>
        <v>0</v>
      </c>
      <c r="Q36" s="968">
        <f t="shared" si="1"/>
        <v>0</v>
      </c>
      <c r="R36" s="903">
        <f t="shared" si="2"/>
        <v>0</v>
      </c>
      <c r="S36" s="1005" t="e">
        <f t="shared" si="3"/>
        <v>#DIV/0!</v>
      </c>
      <c r="T36" s="1071"/>
      <c r="U36" s="965"/>
      <c r="V36" s="1003"/>
      <c r="W36" s="910"/>
    </row>
    <row r="37" spans="1:23" ht="14.25">
      <c r="A37" s="971" t="s">
        <v>607</v>
      </c>
      <c r="B37" s="798" t="s">
        <v>726</v>
      </c>
      <c r="C37" s="799">
        <v>1190</v>
      </c>
      <c r="D37" s="799">
        <v>1857</v>
      </c>
      <c r="E37" s="714">
        <v>602</v>
      </c>
      <c r="F37" s="964">
        <v>191</v>
      </c>
      <c r="G37" s="964">
        <v>221</v>
      </c>
      <c r="H37" s="964">
        <v>161</v>
      </c>
      <c r="I37" s="905">
        <v>217</v>
      </c>
      <c r="J37" s="905">
        <v>201</v>
      </c>
      <c r="K37" s="905">
        <v>223</v>
      </c>
      <c r="L37" s="1101"/>
      <c r="M37" s="1007"/>
      <c r="N37" s="1101">
        <v>56</v>
      </c>
      <c r="O37" s="1001"/>
      <c r="P37" s="972">
        <f t="shared" si="1"/>
        <v>0</v>
      </c>
      <c r="Q37" s="989">
        <f t="shared" si="1"/>
        <v>0</v>
      </c>
      <c r="R37" s="905">
        <f t="shared" si="2"/>
        <v>56</v>
      </c>
      <c r="S37" s="1012" t="e">
        <f t="shared" si="3"/>
        <v>#DIV/0!</v>
      </c>
      <c r="T37" s="1071"/>
      <c r="U37" s="964"/>
      <c r="V37" s="1010"/>
      <c r="W37" s="905"/>
    </row>
    <row r="38" spans="1:23" ht="14.25">
      <c r="A38" s="971" t="s">
        <v>609</v>
      </c>
      <c r="B38" s="798" t="s">
        <v>727</v>
      </c>
      <c r="C38" s="799">
        <v>0</v>
      </c>
      <c r="D38" s="799">
        <v>0</v>
      </c>
      <c r="E38" s="714">
        <v>604</v>
      </c>
      <c r="F38" s="964"/>
      <c r="G38" s="964"/>
      <c r="H38" s="964"/>
      <c r="I38" s="905"/>
      <c r="J38" s="905"/>
      <c r="K38" s="905"/>
      <c r="L38" s="1101"/>
      <c r="M38" s="1007"/>
      <c r="N38" s="1101"/>
      <c r="O38" s="1001"/>
      <c r="P38" s="972">
        <f t="shared" si="1"/>
        <v>0</v>
      </c>
      <c r="Q38" s="989">
        <f t="shared" si="1"/>
        <v>0</v>
      </c>
      <c r="R38" s="905">
        <f t="shared" si="2"/>
        <v>0</v>
      </c>
      <c r="S38" s="1012" t="e">
        <f t="shared" si="3"/>
        <v>#DIV/0!</v>
      </c>
      <c r="T38" s="1071"/>
      <c r="U38" s="964"/>
      <c r="V38" s="1010"/>
      <c r="W38" s="905"/>
    </row>
    <row r="39" spans="1:23" ht="15.75" customHeight="1">
      <c r="A39" s="971" t="s">
        <v>611</v>
      </c>
      <c r="B39" s="798" t="s">
        <v>728</v>
      </c>
      <c r="C39" s="799">
        <v>12472</v>
      </c>
      <c r="D39" s="799">
        <v>13728</v>
      </c>
      <c r="E39" s="714" t="s">
        <v>613</v>
      </c>
      <c r="F39" s="964">
        <v>2596</v>
      </c>
      <c r="G39" s="964">
        <v>2870</v>
      </c>
      <c r="H39" s="964">
        <v>3079</v>
      </c>
      <c r="I39" s="905">
        <v>3210</v>
      </c>
      <c r="J39" s="905">
        <v>3554</v>
      </c>
      <c r="K39" s="905">
        <v>3675</v>
      </c>
      <c r="L39" s="1101">
        <f>L35</f>
        <v>3571</v>
      </c>
      <c r="M39" s="1007">
        <v>3571</v>
      </c>
      <c r="N39" s="1101">
        <v>895</v>
      </c>
      <c r="O39" s="1001"/>
      <c r="P39" s="972">
        <f t="shared" si="1"/>
        <v>0</v>
      </c>
      <c r="Q39" s="989">
        <f t="shared" si="1"/>
        <v>0</v>
      </c>
      <c r="R39" s="905">
        <f t="shared" si="2"/>
        <v>895</v>
      </c>
      <c r="S39" s="1012">
        <f t="shared" si="3"/>
        <v>25.06300756090731</v>
      </c>
      <c r="T39" s="1071"/>
      <c r="U39" s="964"/>
      <c r="V39" s="1010"/>
      <c r="W39" s="905"/>
    </row>
    <row r="40" spans="1:23" ht="15.75" customHeight="1" thickBot="1">
      <c r="A40" s="946" t="s">
        <v>614</v>
      </c>
      <c r="B40" s="803" t="s">
        <v>724</v>
      </c>
      <c r="C40" s="804">
        <v>12330</v>
      </c>
      <c r="D40" s="804">
        <v>13218</v>
      </c>
      <c r="E40" s="719" t="s">
        <v>615</v>
      </c>
      <c r="F40" s="948">
        <v>55</v>
      </c>
      <c r="G40" s="948">
        <v>14</v>
      </c>
      <c r="H40" s="948">
        <v>18</v>
      </c>
      <c r="I40" s="913"/>
      <c r="J40" s="913">
        <v>33</v>
      </c>
      <c r="K40" s="913">
        <v>87</v>
      </c>
      <c r="L40" s="1103"/>
      <c r="M40" s="1030"/>
      <c r="N40" s="1104">
        <v>32</v>
      </c>
      <c r="O40" s="1001"/>
      <c r="P40" s="976">
        <f t="shared" si="1"/>
        <v>0</v>
      </c>
      <c r="Q40" s="1167">
        <f t="shared" si="1"/>
        <v>0</v>
      </c>
      <c r="R40" s="908">
        <f t="shared" si="2"/>
        <v>32</v>
      </c>
      <c r="S40" s="1020" t="e">
        <f t="shared" si="3"/>
        <v>#DIV/0!</v>
      </c>
      <c r="T40" s="1071"/>
      <c r="U40" s="1075"/>
      <c r="V40" s="1018"/>
      <c r="W40" s="913"/>
    </row>
    <row r="41" spans="1:23" ht="18.75" customHeight="1" thickBot="1">
      <c r="A41" s="1035" t="s">
        <v>616</v>
      </c>
      <c r="B41" s="859" t="s">
        <v>617</v>
      </c>
      <c r="C41" s="739">
        <f>SUM(C36:C40)</f>
        <v>25992</v>
      </c>
      <c r="D41" s="739">
        <f>SUM(D36:D40)</f>
        <v>28803</v>
      </c>
      <c r="E41" s="860" t="s">
        <v>549</v>
      </c>
      <c r="F41" s="980">
        <f aca="true" t="shared" si="5" ref="F41:Q41">SUM(F36:F40)</f>
        <v>2842</v>
      </c>
      <c r="G41" s="980">
        <f t="shared" si="5"/>
        <v>3105</v>
      </c>
      <c r="H41" s="980">
        <f t="shared" si="5"/>
        <v>3258</v>
      </c>
      <c r="I41" s="980">
        <f t="shared" si="5"/>
        <v>3427</v>
      </c>
      <c r="J41" s="980">
        <f>SUM(J36:J40)</f>
        <v>3788</v>
      </c>
      <c r="K41" s="980">
        <f>SUM(K36:K40)</f>
        <v>3985</v>
      </c>
      <c r="L41" s="1106">
        <f t="shared" si="5"/>
        <v>3571</v>
      </c>
      <c r="M41" s="1037">
        <f t="shared" si="5"/>
        <v>3571</v>
      </c>
      <c r="N41" s="1037">
        <f t="shared" si="5"/>
        <v>983</v>
      </c>
      <c r="O41" s="1037">
        <f t="shared" si="5"/>
        <v>0</v>
      </c>
      <c r="P41" s="1162">
        <f t="shared" si="5"/>
        <v>0</v>
      </c>
      <c r="Q41" s="1162">
        <f t="shared" si="5"/>
        <v>0</v>
      </c>
      <c r="R41" s="980">
        <f t="shared" si="2"/>
        <v>983</v>
      </c>
      <c r="S41" s="1041">
        <f t="shared" si="3"/>
        <v>27.527303276393166</v>
      </c>
      <c r="T41" s="1071"/>
      <c r="U41" s="980">
        <f>SUM(U36:U40)</f>
        <v>0</v>
      </c>
      <c r="V41" s="980">
        <f>SUM(V36:V40)</f>
        <v>0</v>
      </c>
      <c r="W41" s="980">
        <f>SUM(W36:W40)</f>
        <v>0</v>
      </c>
    </row>
    <row r="42" spans="1:23" ht="6.75" customHeight="1" thickBot="1">
      <c r="A42" s="946"/>
      <c r="B42" s="728"/>
      <c r="C42" s="872"/>
      <c r="D42" s="872"/>
      <c r="E42" s="735"/>
      <c r="F42" s="948"/>
      <c r="G42" s="948"/>
      <c r="H42" s="948"/>
      <c r="I42" s="918"/>
      <c r="J42" s="918"/>
      <c r="K42" s="918"/>
      <c r="L42" s="1110"/>
      <c r="M42" s="1111"/>
      <c r="N42" s="948"/>
      <c r="O42" s="1001"/>
      <c r="P42" s="953"/>
      <c r="Q42" s="1048"/>
      <c r="R42" s="911"/>
      <c r="S42" s="1027"/>
      <c r="T42" s="1071"/>
      <c r="U42" s="948"/>
      <c r="V42" s="918"/>
      <c r="W42" s="918"/>
    </row>
    <row r="43" spans="1:23" ht="15" thickBot="1">
      <c r="A43" s="1050" t="s">
        <v>618</v>
      </c>
      <c r="B43" s="859" t="s">
        <v>580</v>
      </c>
      <c r="C43" s="739">
        <f>+C41-C39</f>
        <v>13520</v>
      </c>
      <c r="D43" s="739">
        <f>+D41-D39</f>
        <v>15075</v>
      </c>
      <c r="E43" s="860" t="s">
        <v>549</v>
      </c>
      <c r="F43" s="980">
        <f aca="true" t="shared" si="6" ref="F43:Q43">F41-F39</f>
        <v>246</v>
      </c>
      <c r="G43" s="980">
        <f t="shared" si="6"/>
        <v>235</v>
      </c>
      <c r="H43" s="980">
        <f t="shared" si="6"/>
        <v>179</v>
      </c>
      <c r="I43" s="980">
        <f t="shared" si="6"/>
        <v>217</v>
      </c>
      <c r="J43" s="980">
        <f>J41-J39</f>
        <v>234</v>
      </c>
      <c r="K43" s="980">
        <f>K41-K39</f>
        <v>310</v>
      </c>
      <c r="L43" s="980">
        <f>L41-L39</f>
        <v>0</v>
      </c>
      <c r="M43" s="1041">
        <f t="shared" si="6"/>
        <v>0</v>
      </c>
      <c r="N43" s="1041">
        <f t="shared" si="6"/>
        <v>88</v>
      </c>
      <c r="O43" s="1041">
        <f t="shared" si="6"/>
        <v>0</v>
      </c>
      <c r="P43" s="980">
        <f t="shared" si="6"/>
        <v>0</v>
      </c>
      <c r="Q43" s="918">
        <f t="shared" si="6"/>
        <v>0</v>
      </c>
      <c r="R43" s="904">
        <f t="shared" si="2"/>
        <v>88</v>
      </c>
      <c r="S43" s="1005" t="e">
        <f t="shared" si="3"/>
        <v>#DIV/0!</v>
      </c>
      <c r="T43" s="1071"/>
      <c r="U43" s="980">
        <f>U41-U39</f>
        <v>0</v>
      </c>
      <c r="V43" s="980">
        <f>V41-V39</f>
        <v>0</v>
      </c>
      <c r="W43" s="980">
        <f>W41-W39</f>
        <v>0</v>
      </c>
    </row>
    <row r="44" spans="1:23" ht="15" thickBot="1">
      <c r="A44" s="1035" t="s">
        <v>619</v>
      </c>
      <c r="B44" s="859" t="s">
        <v>620</v>
      </c>
      <c r="C44" s="739">
        <f>+C41-C35</f>
        <v>93</v>
      </c>
      <c r="D44" s="739">
        <f>+D41-D35</f>
        <v>-465</v>
      </c>
      <c r="E44" s="860" t="s">
        <v>549</v>
      </c>
      <c r="F44" s="980">
        <f aca="true" t="shared" si="7" ref="F44:Q44">F41-F35</f>
        <v>21</v>
      </c>
      <c r="G44" s="980">
        <f t="shared" si="7"/>
        <v>69</v>
      </c>
      <c r="H44" s="980">
        <f t="shared" si="7"/>
        <v>56</v>
      </c>
      <c r="I44" s="980">
        <f t="shared" si="7"/>
        <v>42</v>
      </c>
      <c r="J44" s="980">
        <f>J41-J35</f>
        <v>135</v>
      </c>
      <c r="K44" s="980">
        <f>K41-K35</f>
        <v>166</v>
      </c>
      <c r="L44" s="980">
        <f>L41-L35</f>
        <v>0</v>
      </c>
      <c r="M44" s="1041">
        <f t="shared" si="7"/>
        <v>0</v>
      </c>
      <c r="N44" s="1041">
        <f t="shared" si="7"/>
        <v>67</v>
      </c>
      <c r="O44" s="1041">
        <f t="shared" si="7"/>
        <v>0</v>
      </c>
      <c r="P44" s="980">
        <f t="shared" si="7"/>
        <v>0</v>
      </c>
      <c r="Q44" s="918">
        <f t="shared" si="7"/>
        <v>0</v>
      </c>
      <c r="R44" s="904">
        <f t="shared" si="2"/>
        <v>67</v>
      </c>
      <c r="S44" s="1005" t="e">
        <f t="shared" si="3"/>
        <v>#DIV/0!</v>
      </c>
      <c r="T44" s="1071"/>
      <c r="U44" s="980">
        <f>U41-U35</f>
        <v>0</v>
      </c>
      <c r="V44" s="980">
        <f>V41-V35</f>
        <v>0</v>
      </c>
      <c r="W44" s="980">
        <f>W41-W35</f>
        <v>0</v>
      </c>
    </row>
    <row r="45" spans="1:23" ht="15" thickBot="1">
      <c r="A45" s="1053" t="s">
        <v>621</v>
      </c>
      <c r="B45" s="878" t="s">
        <v>580</v>
      </c>
      <c r="C45" s="879">
        <f>+C44-C39</f>
        <v>-12379</v>
      </c>
      <c r="D45" s="879">
        <f>+D44-D39</f>
        <v>-14193</v>
      </c>
      <c r="E45" s="880" t="s">
        <v>549</v>
      </c>
      <c r="F45" s="980">
        <f aca="true" t="shared" si="8" ref="F45:Q45">F44-F39</f>
        <v>-2575</v>
      </c>
      <c r="G45" s="980">
        <f t="shared" si="8"/>
        <v>-2801</v>
      </c>
      <c r="H45" s="980">
        <f t="shared" si="8"/>
        <v>-3023</v>
      </c>
      <c r="I45" s="980">
        <f t="shared" si="8"/>
        <v>-3168</v>
      </c>
      <c r="J45" s="980">
        <f>J44-J39</f>
        <v>-3419</v>
      </c>
      <c r="K45" s="980">
        <f>K44-K39</f>
        <v>-3509</v>
      </c>
      <c r="L45" s="980">
        <f t="shared" si="8"/>
        <v>-3571</v>
      </c>
      <c r="M45" s="1041">
        <f t="shared" si="8"/>
        <v>-3571</v>
      </c>
      <c r="N45" s="1041">
        <f t="shared" si="8"/>
        <v>-828</v>
      </c>
      <c r="O45" s="1041">
        <f t="shared" si="8"/>
        <v>0</v>
      </c>
      <c r="P45" s="980">
        <f t="shared" si="8"/>
        <v>0</v>
      </c>
      <c r="Q45" s="918">
        <f t="shared" si="8"/>
        <v>0</v>
      </c>
      <c r="R45" s="904">
        <f t="shared" si="2"/>
        <v>-828</v>
      </c>
      <c r="S45" s="1041">
        <f t="shared" si="3"/>
        <v>23.186782413889667</v>
      </c>
      <c r="T45" s="1071"/>
      <c r="U45" s="980">
        <f>U44-U39</f>
        <v>0</v>
      </c>
      <c r="V45" s="980">
        <f>V44-V39</f>
        <v>0</v>
      </c>
      <c r="W45" s="980">
        <f>W44-W39</f>
        <v>0</v>
      </c>
    </row>
    <row r="46" ht="12.75">
      <c r="A46" s="1056"/>
    </row>
    <row r="47" ht="12.75">
      <c r="A47" s="1056"/>
    </row>
    <row r="48" spans="1:23" ht="14.25">
      <c r="A48" s="921" t="s">
        <v>729</v>
      </c>
      <c r="R48" s="492"/>
      <c r="S48" s="492"/>
      <c r="T48" s="492"/>
      <c r="U48" s="492"/>
      <c r="V48" s="492"/>
      <c r="W48" s="492"/>
    </row>
    <row r="49" spans="1:23" ht="14.25">
      <c r="A49" s="922" t="s">
        <v>730</v>
      </c>
      <c r="R49" s="492"/>
      <c r="S49" s="492"/>
      <c r="T49" s="492"/>
      <c r="U49" s="492"/>
      <c r="V49" s="492"/>
      <c r="W49" s="492"/>
    </row>
    <row r="50" spans="1:23" ht="14.25">
      <c r="A50" s="1054" t="s">
        <v>731</v>
      </c>
      <c r="R50" s="492"/>
      <c r="S50" s="492"/>
      <c r="T50" s="492"/>
      <c r="U50" s="492"/>
      <c r="V50" s="492"/>
      <c r="W50" s="492"/>
    </row>
    <row r="51" spans="1:23" ht="14.25">
      <c r="A51" s="1055"/>
      <c r="R51" s="492"/>
      <c r="S51" s="492"/>
      <c r="T51" s="492"/>
      <c r="U51" s="492"/>
      <c r="V51" s="492"/>
      <c r="W51" s="492"/>
    </row>
    <row r="52" spans="1:23" ht="12.75">
      <c r="A52" s="1056" t="s">
        <v>743</v>
      </c>
      <c r="R52" s="492"/>
      <c r="S52" s="492"/>
      <c r="T52" s="492"/>
      <c r="U52" s="492"/>
      <c r="V52" s="492"/>
      <c r="W52" s="492"/>
    </row>
    <row r="53" spans="1:23" ht="12.75">
      <c r="A53" s="1056"/>
      <c r="R53" s="492"/>
      <c r="S53" s="492"/>
      <c r="T53" s="492"/>
      <c r="U53" s="492"/>
      <c r="V53" s="492"/>
      <c r="W53" s="492"/>
    </row>
    <row r="54" spans="1:23" ht="12.75">
      <c r="A54" s="1056" t="s">
        <v>744</v>
      </c>
      <c r="R54" s="492"/>
      <c r="S54" s="492"/>
      <c r="T54" s="492"/>
      <c r="U54" s="492"/>
      <c r="V54" s="492"/>
      <c r="W54" s="492"/>
    </row>
    <row r="55" ht="12.75">
      <c r="A55" s="1056"/>
    </row>
  </sheetData>
  <sheetProtection/>
  <mergeCells count="13">
    <mergeCell ref="L7:M7"/>
    <mergeCell ref="N7:Q7"/>
    <mergeCell ref="U7:W7"/>
    <mergeCell ref="A1:W1"/>
    <mergeCell ref="A7:A8"/>
    <mergeCell ref="B7:B8"/>
    <mergeCell ref="E7:E8"/>
    <mergeCell ref="F7:F8"/>
    <mergeCell ref="G7:G8"/>
    <mergeCell ref="H7:H8"/>
    <mergeCell ref="I7:I8"/>
    <mergeCell ref="J7:J8"/>
    <mergeCell ref="K7:K8"/>
  </mergeCells>
  <printOptions/>
  <pageMargins left="1.299212598425197" right="0.7086614173228347" top="0.3937007874015748" bottom="0.3937007874015748" header="0.31496062992125984" footer="0.31496062992125984"/>
  <pageSetup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59"/>
  <sheetViews>
    <sheetView zoomScalePageLayoutView="0" workbookViewId="0" topLeftCell="A1">
      <selection activeCell="Y36" sqref="Y36"/>
    </sheetView>
  </sheetViews>
  <sheetFormatPr defaultColWidth="9.140625" defaultRowHeight="12.75"/>
  <cols>
    <col min="1" max="1" width="37.7109375" style="492" customWidth="1"/>
    <col min="2" max="2" width="13.57421875" style="492" customWidth="1"/>
    <col min="3" max="4" width="0" style="492" hidden="1" customWidth="1"/>
    <col min="5" max="5" width="9.140625" style="741" customWidth="1"/>
    <col min="6" max="8" width="0" style="492" hidden="1" customWidth="1"/>
    <col min="9" max="10" width="0" style="535" hidden="1" customWidth="1"/>
    <col min="11" max="11" width="11.57421875" style="535" customWidth="1"/>
    <col min="12" max="12" width="11.421875" style="535" customWidth="1"/>
    <col min="13" max="13" width="9.8515625" style="535" customWidth="1"/>
    <col min="14" max="14" width="0" style="535" hidden="1" customWidth="1"/>
    <col min="15" max="15" width="9.28125" style="535" hidden="1" customWidth="1"/>
    <col min="16" max="16" width="0" style="535" hidden="1" customWidth="1"/>
    <col min="17" max="17" width="12.00390625" style="535" customWidth="1"/>
    <col min="18" max="18" width="9.140625" style="517" customWidth="1"/>
    <col min="19" max="19" width="3.421875" style="535" customWidth="1"/>
    <col min="20" max="20" width="12.57421875" style="535" hidden="1" customWidth="1"/>
    <col min="21" max="21" width="11.8515625" style="535" hidden="1" customWidth="1"/>
    <col min="22" max="22" width="12.00390625" style="535" hidden="1" customWidth="1"/>
    <col min="23" max="16384" width="9.140625" style="492" customWidth="1"/>
  </cols>
  <sheetData>
    <row r="1" spans="1:22" s="310" customFormat="1" ht="18">
      <c r="A1" s="1117" t="s">
        <v>695</v>
      </c>
      <c r="B1" s="1117"/>
      <c r="C1" s="1117"/>
      <c r="D1" s="1117"/>
      <c r="E1" s="1117"/>
      <c r="F1" s="1117"/>
      <c r="G1" s="1117"/>
      <c r="H1" s="1117"/>
      <c r="I1" s="1117"/>
      <c r="J1" s="1117"/>
      <c r="K1" s="1117"/>
      <c r="L1" s="1117"/>
      <c r="M1" s="1117"/>
      <c r="N1" s="1117"/>
      <c r="O1" s="1117"/>
      <c r="P1" s="1117"/>
      <c r="Q1" s="1117"/>
      <c r="R1" s="1117"/>
      <c r="S1" s="1117"/>
      <c r="T1" s="1117"/>
      <c r="U1" s="1117"/>
      <c r="V1" s="1117"/>
    </row>
    <row r="2" spans="1:13" ht="21.75" customHeight="1">
      <c r="A2" s="923" t="s">
        <v>623</v>
      </c>
      <c r="B2" s="924"/>
      <c r="L2" s="925"/>
      <c r="M2" s="925"/>
    </row>
    <row r="3" spans="1:13" ht="12.75">
      <c r="A3" s="930"/>
      <c r="L3" s="925"/>
      <c r="M3" s="925"/>
    </row>
    <row r="4" spans="1:13" ht="13.5" thickBot="1">
      <c r="A4" s="1056"/>
      <c r="B4" s="649"/>
      <c r="C4" s="649"/>
      <c r="D4" s="649"/>
      <c r="E4" s="742"/>
      <c r="F4" s="649"/>
      <c r="G4" s="649"/>
      <c r="L4" s="925"/>
      <c r="M4" s="925"/>
    </row>
    <row r="5" spans="1:13" ht="15.75" thickBot="1">
      <c r="A5" s="926" t="s">
        <v>739</v>
      </c>
      <c r="B5" s="927" t="s">
        <v>745</v>
      </c>
      <c r="C5" s="744"/>
      <c r="D5" s="744"/>
      <c r="E5" s="745"/>
      <c r="F5" s="744"/>
      <c r="G5" s="746"/>
      <c r="H5" s="746"/>
      <c r="I5" s="884"/>
      <c r="J5" s="884"/>
      <c r="K5" s="884"/>
      <c r="L5" s="929"/>
      <c r="M5" s="929"/>
    </row>
    <row r="6" spans="1:13" ht="23.25" customHeight="1" thickBot="1">
      <c r="A6" s="930" t="s">
        <v>522</v>
      </c>
      <c r="L6" s="925"/>
      <c r="M6" s="925"/>
    </row>
    <row r="7" spans="1:22" ht="13.5" thickBot="1">
      <c r="A7" s="1058" t="s">
        <v>27</v>
      </c>
      <c r="B7" s="932" t="s">
        <v>526</v>
      </c>
      <c r="C7" s="748"/>
      <c r="D7" s="748"/>
      <c r="E7" s="932" t="s">
        <v>529</v>
      </c>
      <c r="F7" s="748"/>
      <c r="G7" s="748"/>
      <c r="H7" s="932" t="s">
        <v>699</v>
      </c>
      <c r="I7" s="933" t="s">
        <v>700</v>
      </c>
      <c r="J7" s="933" t="s">
        <v>701</v>
      </c>
      <c r="K7" s="1059" t="s">
        <v>746</v>
      </c>
      <c r="L7" s="1059"/>
      <c r="M7" s="1059" t="s">
        <v>704</v>
      </c>
      <c r="N7" s="1059"/>
      <c r="O7" s="1059"/>
      <c r="P7" s="1059"/>
      <c r="Q7" s="1060" t="s">
        <v>705</v>
      </c>
      <c r="R7" s="1061" t="s">
        <v>525</v>
      </c>
      <c r="T7" s="936" t="s">
        <v>706</v>
      </c>
      <c r="U7" s="936"/>
      <c r="V7" s="936"/>
    </row>
    <row r="8" spans="1:22" ht="13.5" thickBot="1">
      <c r="A8" s="1058"/>
      <c r="B8" s="932"/>
      <c r="C8" s="757" t="s">
        <v>527</v>
      </c>
      <c r="D8" s="757" t="s">
        <v>528</v>
      </c>
      <c r="E8" s="932"/>
      <c r="F8" s="757" t="s">
        <v>697</v>
      </c>
      <c r="G8" s="757" t="s">
        <v>698</v>
      </c>
      <c r="H8" s="932"/>
      <c r="I8" s="932"/>
      <c r="J8" s="932"/>
      <c r="K8" s="940" t="s">
        <v>31</v>
      </c>
      <c r="L8" s="940" t="s">
        <v>32</v>
      </c>
      <c r="M8" s="941" t="s">
        <v>536</v>
      </c>
      <c r="N8" s="1062" t="s">
        <v>539</v>
      </c>
      <c r="O8" s="942" t="s">
        <v>542</v>
      </c>
      <c r="P8" s="1063" t="s">
        <v>545</v>
      </c>
      <c r="Q8" s="940" t="s">
        <v>546</v>
      </c>
      <c r="R8" s="1064" t="s">
        <v>547</v>
      </c>
      <c r="T8" s="1065" t="s">
        <v>708</v>
      </c>
      <c r="U8" s="1066" t="s">
        <v>709</v>
      </c>
      <c r="V8" s="1066" t="s">
        <v>710</v>
      </c>
    </row>
    <row r="9" spans="1:22" ht="12.75">
      <c r="A9" s="946" t="s">
        <v>548</v>
      </c>
      <c r="B9" s="765"/>
      <c r="C9" s="766">
        <v>104</v>
      </c>
      <c r="D9" s="766">
        <v>104</v>
      </c>
      <c r="E9" s="724"/>
      <c r="F9" s="947">
        <v>12</v>
      </c>
      <c r="G9" s="947">
        <v>12</v>
      </c>
      <c r="H9" s="947">
        <v>12</v>
      </c>
      <c r="I9" s="1156">
        <v>13</v>
      </c>
      <c r="J9" s="1156">
        <v>13</v>
      </c>
      <c r="K9" s="969"/>
      <c r="L9" s="969"/>
      <c r="M9" s="1067">
        <v>13</v>
      </c>
      <c r="N9" s="968"/>
      <c r="O9" s="1155"/>
      <c r="P9" s="968"/>
      <c r="Q9" s="975" t="s">
        <v>549</v>
      </c>
      <c r="R9" s="1070" t="s">
        <v>549</v>
      </c>
      <c r="S9" s="1071"/>
      <c r="T9" s="997"/>
      <c r="U9" s="951"/>
      <c r="V9" s="1156"/>
    </row>
    <row r="10" spans="1:22" ht="13.5" thickBot="1">
      <c r="A10" s="956" t="s">
        <v>550</v>
      </c>
      <c r="B10" s="773"/>
      <c r="C10" s="774">
        <v>101</v>
      </c>
      <c r="D10" s="774">
        <v>104</v>
      </c>
      <c r="E10" s="775"/>
      <c r="F10" s="957">
        <v>12</v>
      </c>
      <c r="G10" s="957">
        <v>12</v>
      </c>
      <c r="H10" s="957">
        <v>12</v>
      </c>
      <c r="I10" s="1074">
        <v>12.5</v>
      </c>
      <c r="J10" s="1074">
        <v>13</v>
      </c>
      <c r="K10" s="889"/>
      <c r="L10" s="1089"/>
      <c r="M10" s="890">
        <v>13</v>
      </c>
      <c r="N10" s="976"/>
      <c r="O10" s="977"/>
      <c r="P10" s="976"/>
      <c r="Q10" s="959" t="s">
        <v>549</v>
      </c>
      <c r="R10" s="1074" t="s">
        <v>549</v>
      </c>
      <c r="S10" s="1071"/>
      <c r="T10" s="1075"/>
      <c r="U10" s="959"/>
      <c r="V10" s="1074"/>
    </row>
    <row r="11" spans="1:22" ht="12.75">
      <c r="A11" s="963" t="s">
        <v>551</v>
      </c>
      <c r="B11" s="784" t="s">
        <v>552</v>
      </c>
      <c r="C11" s="785">
        <v>37915</v>
      </c>
      <c r="D11" s="785">
        <v>39774</v>
      </c>
      <c r="E11" s="786" t="s">
        <v>553</v>
      </c>
      <c r="F11" s="964">
        <v>1937</v>
      </c>
      <c r="G11" s="964">
        <v>2360</v>
      </c>
      <c r="H11" s="964">
        <v>2579</v>
      </c>
      <c r="I11" s="970">
        <v>2656</v>
      </c>
      <c r="J11" s="970">
        <v>2748</v>
      </c>
      <c r="K11" s="950" t="s">
        <v>549</v>
      </c>
      <c r="L11" s="1076" t="s">
        <v>549</v>
      </c>
      <c r="M11" s="894">
        <v>2759</v>
      </c>
      <c r="N11" s="1002"/>
      <c r="O11" s="1002"/>
      <c r="P11" s="968"/>
      <c r="Q11" s="970" t="s">
        <v>549</v>
      </c>
      <c r="R11" s="1077" t="s">
        <v>549</v>
      </c>
      <c r="S11" s="1071"/>
      <c r="T11" s="997"/>
      <c r="U11" s="970"/>
      <c r="V11" s="970"/>
    </row>
    <row r="12" spans="1:22" ht="12.75">
      <c r="A12" s="971" t="s">
        <v>554</v>
      </c>
      <c r="B12" s="798" t="s">
        <v>555</v>
      </c>
      <c r="C12" s="799">
        <v>-16164</v>
      </c>
      <c r="D12" s="799">
        <v>-17825</v>
      </c>
      <c r="E12" s="786" t="s">
        <v>556</v>
      </c>
      <c r="F12" s="964">
        <v>-1776</v>
      </c>
      <c r="G12" s="964">
        <v>-2076</v>
      </c>
      <c r="H12" s="964">
        <v>2352</v>
      </c>
      <c r="I12" s="970">
        <v>2488</v>
      </c>
      <c r="J12" s="970">
        <v>2630</v>
      </c>
      <c r="K12" s="893" t="s">
        <v>549</v>
      </c>
      <c r="L12" s="1078" t="s">
        <v>549</v>
      </c>
      <c r="M12" s="896">
        <v>2688</v>
      </c>
      <c r="N12" s="1009"/>
      <c r="O12" s="1009"/>
      <c r="P12" s="972"/>
      <c r="Q12" s="970" t="s">
        <v>549</v>
      </c>
      <c r="R12" s="1077" t="s">
        <v>549</v>
      </c>
      <c r="S12" s="1071"/>
      <c r="T12" s="964"/>
      <c r="U12" s="970"/>
      <c r="V12" s="970"/>
    </row>
    <row r="13" spans="1:22" ht="12.75">
      <c r="A13" s="971" t="s">
        <v>557</v>
      </c>
      <c r="B13" s="798" t="s">
        <v>711</v>
      </c>
      <c r="C13" s="799">
        <v>604</v>
      </c>
      <c r="D13" s="799">
        <v>619</v>
      </c>
      <c r="E13" s="786" t="s">
        <v>559</v>
      </c>
      <c r="F13" s="964"/>
      <c r="G13" s="964"/>
      <c r="H13" s="964"/>
      <c r="I13" s="970"/>
      <c r="J13" s="970"/>
      <c r="K13" s="893" t="s">
        <v>549</v>
      </c>
      <c r="L13" s="1078" t="s">
        <v>549</v>
      </c>
      <c r="M13" s="896"/>
      <c r="N13" s="1009"/>
      <c r="O13" s="1009"/>
      <c r="P13" s="972"/>
      <c r="Q13" s="970" t="s">
        <v>549</v>
      </c>
      <c r="R13" s="1077" t="s">
        <v>549</v>
      </c>
      <c r="S13" s="1071"/>
      <c r="T13" s="964"/>
      <c r="U13" s="970"/>
      <c r="V13" s="970"/>
    </row>
    <row r="14" spans="1:22" ht="12.75">
      <c r="A14" s="971" t="s">
        <v>560</v>
      </c>
      <c r="B14" s="798" t="s">
        <v>712</v>
      </c>
      <c r="C14" s="799">
        <v>221</v>
      </c>
      <c r="D14" s="799">
        <v>610</v>
      </c>
      <c r="E14" s="786" t="s">
        <v>549</v>
      </c>
      <c r="F14" s="964">
        <v>340</v>
      </c>
      <c r="G14" s="964">
        <v>371</v>
      </c>
      <c r="H14" s="964">
        <v>345</v>
      </c>
      <c r="I14" s="970">
        <v>324</v>
      </c>
      <c r="J14" s="970">
        <v>322</v>
      </c>
      <c r="K14" s="893" t="s">
        <v>549</v>
      </c>
      <c r="L14" s="1078" t="s">
        <v>549</v>
      </c>
      <c r="M14" s="896">
        <v>942</v>
      </c>
      <c r="N14" s="1009"/>
      <c r="O14" s="1009"/>
      <c r="P14" s="972"/>
      <c r="Q14" s="970" t="s">
        <v>549</v>
      </c>
      <c r="R14" s="1077" t="s">
        <v>549</v>
      </c>
      <c r="S14" s="1071"/>
      <c r="T14" s="964"/>
      <c r="U14" s="970"/>
      <c r="V14" s="970"/>
    </row>
    <row r="15" spans="1:22" ht="13.5" thickBot="1">
      <c r="A15" s="946" t="s">
        <v>562</v>
      </c>
      <c r="B15" s="803" t="s">
        <v>713</v>
      </c>
      <c r="C15" s="804">
        <v>2021</v>
      </c>
      <c r="D15" s="804">
        <v>852</v>
      </c>
      <c r="E15" s="711" t="s">
        <v>564</v>
      </c>
      <c r="F15" s="948">
        <v>625</v>
      </c>
      <c r="G15" s="948">
        <v>697</v>
      </c>
      <c r="H15" s="948">
        <v>933</v>
      </c>
      <c r="I15" s="975">
        <v>473</v>
      </c>
      <c r="J15" s="975">
        <v>545</v>
      </c>
      <c r="K15" s="974" t="s">
        <v>549</v>
      </c>
      <c r="L15" s="1081" t="s">
        <v>549</v>
      </c>
      <c r="M15" s="887">
        <v>912</v>
      </c>
      <c r="N15" s="1017"/>
      <c r="O15" s="1017"/>
      <c r="P15" s="976"/>
      <c r="Q15" s="975" t="s">
        <v>549</v>
      </c>
      <c r="R15" s="1070" t="s">
        <v>549</v>
      </c>
      <c r="S15" s="1071"/>
      <c r="T15" s="957"/>
      <c r="U15" s="975"/>
      <c r="V15" s="975"/>
    </row>
    <row r="16" spans="1:22" ht="15" thickBot="1">
      <c r="A16" s="979" t="s">
        <v>565</v>
      </c>
      <c r="B16" s="810"/>
      <c r="C16" s="811">
        <v>24618</v>
      </c>
      <c r="D16" s="811">
        <v>24087</v>
      </c>
      <c r="E16" s="812"/>
      <c r="F16" s="980">
        <v>1130</v>
      </c>
      <c r="G16" s="980">
        <v>1361</v>
      </c>
      <c r="H16" s="980">
        <f>H11-H12+H14+H15</f>
        <v>1505</v>
      </c>
      <c r="I16" s="984">
        <f>I11-I12+I14+I15</f>
        <v>965</v>
      </c>
      <c r="J16" s="1086">
        <f>J11-J12+J13+J14+J15</f>
        <v>985</v>
      </c>
      <c r="K16" s="982" t="s">
        <v>549</v>
      </c>
      <c r="L16" s="1083" t="s">
        <v>549</v>
      </c>
      <c r="M16" s="983">
        <f>M11-M12+M13+M14+M15</f>
        <v>1925</v>
      </c>
      <c r="N16" s="982">
        <f>N11-N12+N13+N14+N15</f>
        <v>0</v>
      </c>
      <c r="O16" s="983">
        <f>O11-O12+O13+O14+O15</f>
        <v>0</v>
      </c>
      <c r="P16" s="982">
        <f>P11-P12+P13+P14+P15</f>
        <v>0</v>
      </c>
      <c r="Q16" s="984" t="s">
        <v>549</v>
      </c>
      <c r="R16" s="1085" t="s">
        <v>549</v>
      </c>
      <c r="S16" s="1071"/>
      <c r="T16" s="1086">
        <f>T11-T12+T13+T14+T15</f>
        <v>0</v>
      </c>
      <c r="U16" s="1086">
        <f>U11-U12+U13+U14+U15</f>
        <v>0</v>
      </c>
      <c r="V16" s="1086">
        <f>V11-V12+V13+V14+V15</f>
        <v>0</v>
      </c>
    </row>
    <row r="17" spans="1:22" ht="12.75">
      <c r="A17" s="946" t="s">
        <v>566</v>
      </c>
      <c r="B17" s="784" t="s">
        <v>567</v>
      </c>
      <c r="C17" s="785">
        <v>7043</v>
      </c>
      <c r="D17" s="785">
        <v>7240</v>
      </c>
      <c r="E17" s="711">
        <v>401</v>
      </c>
      <c r="F17" s="948">
        <v>161</v>
      </c>
      <c r="G17" s="948">
        <v>284</v>
      </c>
      <c r="H17" s="948">
        <v>227</v>
      </c>
      <c r="I17" s="975">
        <v>168</v>
      </c>
      <c r="J17" s="975">
        <v>118</v>
      </c>
      <c r="K17" s="950" t="s">
        <v>549</v>
      </c>
      <c r="L17" s="1076" t="s">
        <v>549</v>
      </c>
      <c r="M17" s="887">
        <v>71</v>
      </c>
      <c r="N17" s="968"/>
      <c r="O17" s="967"/>
      <c r="P17" s="968"/>
      <c r="Q17" s="975" t="s">
        <v>549</v>
      </c>
      <c r="R17" s="1070" t="s">
        <v>549</v>
      </c>
      <c r="S17" s="1071"/>
      <c r="T17" s="965"/>
      <c r="U17" s="975"/>
      <c r="V17" s="975"/>
    </row>
    <row r="18" spans="1:22" ht="12.75">
      <c r="A18" s="971" t="s">
        <v>568</v>
      </c>
      <c r="B18" s="798" t="s">
        <v>569</v>
      </c>
      <c r="C18" s="799">
        <v>1001</v>
      </c>
      <c r="D18" s="799">
        <v>820</v>
      </c>
      <c r="E18" s="786" t="s">
        <v>570</v>
      </c>
      <c r="F18" s="964">
        <v>106</v>
      </c>
      <c r="G18" s="964">
        <v>200</v>
      </c>
      <c r="H18" s="964">
        <v>556</v>
      </c>
      <c r="I18" s="970">
        <v>84</v>
      </c>
      <c r="J18" s="970">
        <v>146</v>
      </c>
      <c r="K18" s="893" t="s">
        <v>549</v>
      </c>
      <c r="L18" s="1078" t="s">
        <v>549</v>
      </c>
      <c r="M18" s="896">
        <v>197</v>
      </c>
      <c r="N18" s="972"/>
      <c r="O18" s="967"/>
      <c r="P18" s="972"/>
      <c r="Q18" s="970" t="s">
        <v>549</v>
      </c>
      <c r="R18" s="1077" t="s">
        <v>549</v>
      </c>
      <c r="S18" s="1071"/>
      <c r="T18" s="964"/>
      <c r="U18" s="970"/>
      <c r="V18" s="970"/>
    </row>
    <row r="19" spans="1:22" ht="12.75">
      <c r="A19" s="971" t="s">
        <v>571</v>
      </c>
      <c r="B19" s="798" t="s">
        <v>714</v>
      </c>
      <c r="C19" s="799">
        <v>14718</v>
      </c>
      <c r="D19" s="799">
        <v>14718</v>
      </c>
      <c r="E19" s="786" t="s">
        <v>549</v>
      </c>
      <c r="F19" s="964"/>
      <c r="G19" s="964"/>
      <c r="H19" s="964"/>
      <c r="I19" s="970"/>
      <c r="J19" s="970"/>
      <c r="K19" s="893" t="s">
        <v>549</v>
      </c>
      <c r="L19" s="1078" t="s">
        <v>549</v>
      </c>
      <c r="M19" s="896"/>
      <c r="N19" s="972"/>
      <c r="O19" s="967"/>
      <c r="P19" s="972"/>
      <c r="Q19" s="970" t="s">
        <v>549</v>
      </c>
      <c r="R19" s="1077" t="s">
        <v>549</v>
      </c>
      <c r="S19" s="1071"/>
      <c r="T19" s="964"/>
      <c r="U19" s="970"/>
      <c r="V19" s="970"/>
    </row>
    <row r="20" spans="1:22" ht="12.75">
      <c r="A20" s="971" t="s">
        <v>573</v>
      </c>
      <c r="B20" s="798" t="s">
        <v>572</v>
      </c>
      <c r="C20" s="799">
        <v>1758</v>
      </c>
      <c r="D20" s="799">
        <v>1762</v>
      </c>
      <c r="E20" s="786" t="s">
        <v>549</v>
      </c>
      <c r="F20" s="964">
        <v>269</v>
      </c>
      <c r="G20" s="964">
        <v>272</v>
      </c>
      <c r="H20" s="964">
        <v>722</v>
      </c>
      <c r="I20" s="970">
        <v>696</v>
      </c>
      <c r="J20" s="970">
        <v>719</v>
      </c>
      <c r="K20" s="893" t="s">
        <v>549</v>
      </c>
      <c r="L20" s="1078" t="s">
        <v>549</v>
      </c>
      <c r="M20" s="896">
        <v>1650</v>
      </c>
      <c r="N20" s="972"/>
      <c r="O20" s="967"/>
      <c r="P20" s="972"/>
      <c r="Q20" s="970" t="s">
        <v>549</v>
      </c>
      <c r="R20" s="1077" t="s">
        <v>549</v>
      </c>
      <c r="S20" s="1071"/>
      <c r="T20" s="964"/>
      <c r="U20" s="970"/>
      <c r="V20" s="970"/>
    </row>
    <row r="21" spans="1:22" ht="13.5" thickBot="1">
      <c r="A21" s="956" t="s">
        <v>575</v>
      </c>
      <c r="B21" s="823"/>
      <c r="C21" s="824">
        <v>0</v>
      </c>
      <c r="D21" s="824">
        <v>0</v>
      </c>
      <c r="E21" s="825" t="s">
        <v>549</v>
      </c>
      <c r="F21" s="964"/>
      <c r="G21" s="964"/>
      <c r="H21" s="964"/>
      <c r="I21" s="995"/>
      <c r="J21" s="995"/>
      <c r="K21" s="889" t="s">
        <v>549</v>
      </c>
      <c r="L21" s="1089" t="s">
        <v>549</v>
      </c>
      <c r="M21" s="901"/>
      <c r="N21" s="976"/>
      <c r="O21" s="977"/>
      <c r="P21" s="976"/>
      <c r="Q21" s="995" t="s">
        <v>549</v>
      </c>
      <c r="R21" s="1090" t="s">
        <v>549</v>
      </c>
      <c r="S21" s="1071"/>
      <c r="T21" s="1075"/>
      <c r="U21" s="995"/>
      <c r="V21" s="995"/>
    </row>
    <row r="22" spans="1:22" ht="14.25">
      <c r="A22" s="996" t="s">
        <v>577</v>
      </c>
      <c r="B22" s="784" t="s">
        <v>578</v>
      </c>
      <c r="C22" s="785">
        <v>12472</v>
      </c>
      <c r="D22" s="785">
        <v>13728</v>
      </c>
      <c r="E22" s="712" t="s">
        <v>549</v>
      </c>
      <c r="F22" s="997">
        <v>4589</v>
      </c>
      <c r="G22" s="997">
        <v>4639</v>
      </c>
      <c r="H22" s="997">
        <v>4404</v>
      </c>
      <c r="I22" s="903">
        <v>4342</v>
      </c>
      <c r="J22" s="903">
        <v>4912</v>
      </c>
      <c r="K22" s="1099">
        <f>K35</f>
        <v>5039</v>
      </c>
      <c r="L22" s="1099">
        <v>5039</v>
      </c>
      <c r="M22" s="999">
        <v>1254</v>
      </c>
      <c r="N22" s="1002"/>
      <c r="O22" s="968"/>
      <c r="P22" s="1001"/>
      <c r="Q22" s="903">
        <f>SUM(M22:P22)</f>
        <v>1254</v>
      </c>
      <c r="R22" s="1005">
        <f>(Q22/L22)*100</f>
        <v>24.8858900575511</v>
      </c>
      <c r="S22" s="1071"/>
      <c r="T22" s="997"/>
      <c r="U22" s="1025"/>
      <c r="V22" s="903"/>
    </row>
    <row r="23" spans="1:22" ht="14.25">
      <c r="A23" s="971" t="s">
        <v>579</v>
      </c>
      <c r="B23" s="798" t="s">
        <v>580</v>
      </c>
      <c r="C23" s="799">
        <v>0</v>
      </c>
      <c r="D23" s="799">
        <v>0</v>
      </c>
      <c r="E23" s="714" t="s">
        <v>549</v>
      </c>
      <c r="F23" s="964">
        <v>115</v>
      </c>
      <c r="G23" s="964"/>
      <c r="H23" s="964"/>
      <c r="I23" s="905"/>
      <c r="J23" s="905"/>
      <c r="K23" s="1101"/>
      <c r="L23" s="1007"/>
      <c r="M23" s="1101"/>
      <c r="N23" s="1024"/>
      <c r="O23" s="972"/>
      <c r="P23" s="1001"/>
      <c r="Q23" s="905">
        <f aca="true" t="shared" si="0" ref="Q23:Q45">SUM(M23:P23)</f>
        <v>0</v>
      </c>
      <c r="R23" s="1012" t="e">
        <f aca="true" t="shared" si="1" ref="R23:R45">(Q23/L23)*100</f>
        <v>#DIV/0!</v>
      </c>
      <c r="S23" s="1071"/>
      <c r="T23" s="964"/>
      <c r="U23" s="1010"/>
      <c r="V23" s="905"/>
    </row>
    <row r="24" spans="1:22" ht="15" thickBot="1">
      <c r="A24" s="956" t="s">
        <v>581</v>
      </c>
      <c r="B24" s="823" t="s">
        <v>580</v>
      </c>
      <c r="C24" s="824">
        <v>0</v>
      </c>
      <c r="D24" s="824">
        <v>1215</v>
      </c>
      <c r="E24" s="716">
        <v>672</v>
      </c>
      <c r="F24" s="1013">
        <v>1331</v>
      </c>
      <c r="G24" s="1013">
        <v>1422</v>
      </c>
      <c r="H24" s="1013">
        <v>1150</v>
      </c>
      <c r="I24" s="908">
        <v>1100</v>
      </c>
      <c r="J24" s="908">
        <v>1250</v>
      </c>
      <c r="K24" s="1015">
        <f>K25+K26+K27+K28+K29</f>
        <v>1100</v>
      </c>
      <c r="L24" s="1015">
        <f>L25+L26+L27+L28+L29</f>
        <v>1100</v>
      </c>
      <c r="M24" s="1164">
        <v>978</v>
      </c>
      <c r="N24" s="1160"/>
      <c r="O24" s="976"/>
      <c r="P24" s="1001"/>
      <c r="Q24" s="908">
        <f t="shared" si="0"/>
        <v>978</v>
      </c>
      <c r="R24" s="1020">
        <f t="shared" si="1"/>
        <v>88.9090909090909</v>
      </c>
      <c r="S24" s="1071"/>
      <c r="T24" s="957"/>
      <c r="U24" s="1032"/>
      <c r="V24" s="908"/>
    </row>
    <row r="25" spans="1:22" ht="14.25">
      <c r="A25" s="963" t="s">
        <v>582</v>
      </c>
      <c r="B25" s="784" t="s">
        <v>715</v>
      </c>
      <c r="C25" s="785">
        <v>6341</v>
      </c>
      <c r="D25" s="785">
        <v>6960</v>
      </c>
      <c r="E25" s="712">
        <v>501</v>
      </c>
      <c r="F25" s="964">
        <v>634</v>
      </c>
      <c r="G25" s="964">
        <v>683</v>
      </c>
      <c r="H25" s="964">
        <v>650</v>
      </c>
      <c r="I25" s="910">
        <v>453</v>
      </c>
      <c r="J25" s="910">
        <v>397</v>
      </c>
      <c r="K25" s="1099">
        <v>280</v>
      </c>
      <c r="L25" s="1099">
        <v>280</v>
      </c>
      <c r="M25" s="1099">
        <v>103</v>
      </c>
      <c r="N25" s="1001"/>
      <c r="O25" s="989"/>
      <c r="P25" s="1001"/>
      <c r="Q25" s="903">
        <f t="shared" si="0"/>
        <v>103</v>
      </c>
      <c r="R25" s="1026">
        <f t="shared" si="1"/>
        <v>36.78571428571429</v>
      </c>
      <c r="S25" s="1071"/>
      <c r="T25" s="965"/>
      <c r="U25" s="1003"/>
      <c r="V25" s="910"/>
    </row>
    <row r="26" spans="1:22" ht="14.25">
      <c r="A26" s="971" t="s">
        <v>584</v>
      </c>
      <c r="B26" s="798" t="s">
        <v>716</v>
      </c>
      <c r="C26" s="799">
        <v>1745</v>
      </c>
      <c r="D26" s="799">
        <v>2223</v>
      </c>
      <c r="E26" s="714">
        <v>502</v>
      </c>
      <c r="F26" s="964">
        <v>365</v>
      </c>
      <c r="G26" s="964">
        <v>421</v>
      </c>
      <c r="H26" s="964">
        <v>485</v>
      </c>
      <c r="I26" s="905">
        <v>408</v>
      </c>
      <c r="J26" s="905">
        <v>391</v>
      </c>
      <c r="K26" s="1101">
        <v>440</v>
      </c>
      <c r="L26" s="1101">
        <v>440</v>
      </c>
      <c r="M26" s="1101">
        <v>113</v>
      </c>
      <c r="N26" s="1001"/>
      <c r="O26" s="972"/>
      <c r="P26" s="1001"/>
      <c r="Q26" s="905">
        <f t="shared" si="0"/>
        <v>113</v>
      </c>
      <c r="R26" s="1011">
        <f t="shared" si="1"/>
        <v>25.681818181818183</v>
      </c>
      <c r="S26" s="1071"/>
      <c r="T26" s="964"/>
      <c r="U26" s="1010"/>
      <c r="V26" s="905"/>
    </row>
    <row r="27" spans="1:22" ht="14.25">
      <c r="A27" s="971" t="s">
        <v>586</v>
      </c>
      <c r="B27" s="798" t="s">
        <v>717</v>
      </c>
      <c r="C27" s="799">
        <v>0</v>
      </c>
      <c r="D27" s="799">
        <v>0</v>
      </c>
      <c r="E27" s="714">
        <v>504</v>
      </c>
      <c r="F27" s="964"/>
      <c r="G27" s="964"/>
      <c r="H27" s="964"/>
      <c r="I27" s="905"/>
      <c r="J27" s="905"/>
      <c r="K27" s="1101"/>
      <c r="L27" s="1101"/>
      <c r="M27" s="1101"/>
      <c r="N27" s="1001"/>
      <c r="O27" s="972"/>
      <c r="P27" s="1001"/>
      <c r="Q27" s="905">
        <f t="shared" si="0"/>
        <v>0</v>
      </c>
      <c r="R27" s="1011" t="e">
        <f t="shared" si="1"/>
        <v>#DIV/0!</v>
      </c>
      <c r="S27" s="1071"/>
      <c r="T27" s="964"/>
      <c r="U27" s="1010"/>
      <c r="V27" s="905"/>
    </row>
    <row r="28" spans="1:22" ht="14.25">
      <c r="A28" s="971" t="s">
        <v>588</v>
      </c>
      <c r="B28" s="798" t="s">
        <v>718</v>
      </c>
      <c r="C28" s="799">
        <v>428</v>
      </c>
      <c r="D28" s="799">
        <v>253</v>
      </c>
      <c r="E28" s="714">
        <v>511</v>
      </c>
      <c r="F28" s="964">
        <v>70</v>
      </c>
      <c r="G28" s="964">
        <v>121</v>
      </c>
      <c r="H28" s="964">
        <v>73</v>
      </c>
      <c r="I28" s="905">
        <v>449</v>
      </c>
      <c r="J28" s="905">
        <v>60</v>
      </c>
      <c r="K28" s="1101">
        <v>120</v>
      </c>
      <c r="L28" s="1101">
        <v>120</v>
      </c>
      <c r="M28" s="1101">
        <v>24</v>
      </c>
      <c r="N28" s="1001"/>
      <c r="O28" s="972"/>
      <c r="P28" s="1001"/>
      <c r="Q28" s="905">
        <f t="shared" si="0"/>
        <v>24</v>
      </c>
      <c r="R28" s="1011">
        <f t="shared" si="1"/>
        <v>20</v>
      </c>
      <c r="S28" s="1071"/>
      <c r="T28" s="964"/>
      <c r="U28" s="1010"/>
      <c r="V28" s="905"/>
    </row>
    <row r="29" spans="1:22" ht="14.25">
      <c r="A29" s="971" t="s">
        <v>590</v>
      </c>
      <c r="B29" s="798" t="s">
        <v>719</v>
      </c>
      <c r="C29" s="799">
        <v>1057</v>
      </c>
      <c r="D29" s="799">
        <v>1451</v>
      </c>
      <c r="E29" s="714">
        <v>518</v>
      </c>
      <c r="F29" s="964">
        <v>195</v>
      </c>
      <c r="G29" s="964">
        <v>246</v>
      </c>
      <c r="H29" s="964">
        <v>207</v>
      </c>
      <c r="I29" s="905">
        <v>275</v>
      </c>
      <c r="J29" s="905">
        <v>257</v>
      </c>
      <c r="K29" s="1101">
        <v>260</v>
      </c>
      <c r="L29" s="1101">
        <v>260</v>
      </c>
      <c r="M29" s="1101">
        <v>94</v>
      </c>
      <c r="N29" s="1001"/>
      <c r="O29" s="972"/>
      <c r="P29" s="1001"/>
      <c r="Q29" s="905">
        <f t="shared" si="0"/>
        <v>94</v>
      </c>
      <c r="R29" s="1011">
        <f t="shared" si="1"/>
        <v>36.15384615384615</v>
      </c>
      <c r="S29" s="1071"/>
      <c r="T29" s="964"/>
      <c r="U29" s="1010"/>
      <c r="V29" s="1165"/>
    </row>
    <row r="30" spans="1:22" ht="14.25">
      <c r="A30" s="971" t="s">
        <v>592</v>
      </c>
      <c r="B30" s="853" t="s">
        <v>720</v>
      </c>
      <c r="C30" s="799">
        <v>10408</v>
      </c>
      <c r="D30" s="799">
        <v>11792</v>
      </c>
      <c r="E30" s="714">
        <v>521</v>
      </c>
      <c r="F30" s="964">
        <v>2310</v>
      </c>
      <c r="G30" s="964">
        <v>2396</v>
      </c>
      <c r="H30" s="964">
        <v>2490</v>
      </c>
      <c r="I30" s="905">
        <v>2520</v>
      </c>
      <c r="J30" s="905">
        <v>2926</v>
      </c>
      <c r="K30" s="1101">
        <v>2882</v>
      </c>
      <c r="L30" s="1101">
        <v>2882</v>
      </c>
      <c r="M30" s="1101">
        <v>748</v>
      </c>
      <c r="N30" s="1001"/>
      <c r="O30" s="972"/>
      <c r="P30" s="1001"/>
      <c r="Q30" s="905">
        <f t="shared" si="0"/>
        <v>748</v>
      </c>
      <c r="R30" s="1011">
        <f t="shared" si="1"/>
        <v>25.954198473282442</v>
      </c>
      <c r="S30" s="1071"/>
      <c r="T30" s="964"/>
      <c r="U30" s="1010"/>
      <c r="V30" s="905"/>
    </row>
    <row r="31" spans="1:22" ht="14.25">
      <c r="A31" s="971" t="s">
        <v>594</v>
      </c>
      <c r="B31" s="853" t="s">
        <v>721</v>
      </c>
      <c r="C31" s="799">
        <v>3640</v>
      </c>
      <c r="D31" s="799">
        <v>4174</v>
      </c>
      <c r="E31" s="714" t="s">
        <v>596</v>
      </c>
      <c r="F31" s="964">
        <v>897</v>
      </c>
      <c r="G31" s="964">
        <v>935</v>
      </c>
      <c r="H31" s="964">
        <v>953</v>
      </c>
      <c r="I31" s="905">
        <v>948</v>
      </c>
      <c r="J31" s="905">
        <v>1108</v>
      </c>
      <c r="K31" s="1101">
        <v>1009</v>
      </c>
      <c r="L31" s="1101">
        <v>1009</v>
      </c>
      <c r="M31" s="1101">
        <v>274</v>
      </c>
      <c r="N31" s="1001"/>
      <c r="O31" s="972"/>
      <c r="P31" s="1001"/>
      <c r="Q31" s="905">
        <f t="shared" si="0"/>
        <v>274</v>
      </c>
      <c r="R31" s="1011">
        <f t="shared" si="1"/>
        <v>27.155599603567886</v>
      </c>
      <c r="S31" s="1071"/>
      <c r="T31" s="964"/>
      <c r="U31" s="1010"/>
      <c r="V31" s="905"/>
    </row>
    <row r="32" spans="1:22" ht="14.25">
      <c r="A32" s="971" t="s">
        <v>597</v>
      </c>
      <c r="B32" s="798" t="s">
        <v>722</v>
      </c>
      <c r="C32" s="799">
        <v>0</v>
      </c>
      <c r="D32" s="799">
        <v>0</v>
      </c>
      <c r="E32" s="714">
        <v>557</v>
      </c>
      <c r="F32" s="964"/>
      <c r="G32" s="964"/>
      <c r="H32" s="964"/>
      <c r="I32" s="905"/>
      <c r="J32" s="905"/>
      <c r="K32" s="1101">
        <v>0</v>
      </c>
      <c r="L32" s="1101">
        <v>0</v>
      </c>
      <c r="M32" s="1101"/>
      <c r="N32" s="1001"/>
      <c r="O32" s="972"/>
      <c r="P32" s="1001"/>
      <c r="Q32" s="905">
        <f t="shared" si="0"/>
        <v>0</v>
      </c>
      <c r="R32" s="1011" t="e">
        <f t="shared" si="1"/>
        <v>#DIV/0!</v>
      </c>
      <c r="S32" s="1071"/>
      <c r="T32" s="964"/>
      <c r="U32" s="1010"/>
      <c r="V32" s="905"/>
    </row>
    <row r="33" spans="1:22" ht="14.25">
      <c r="A33" s="971" t="s">
        <v>599</v>
      </c>
      <c r="B33" s="798" t="s">
        <v>723</v>
      </c>
      <c r="C33" s="799">
        <v>1711</v>
      </c>
      <c r="D33" s="799">
        <v>1801</v>
      </c>
      <c r="E33" s="714">
        <v>551</v>
      </c>
      <c r="F33" s="964">
        <v>21</v>
      </c>
      <c r="G33" s="964">
        <v>40</v>
      </c>
      <c r="H33" s="964">
        <v>60</v>
      </c>
      <c r="I33" s="905">
        <v>59</v>
      </c>
      <c r="J33" s="905">
        <v>59</v>
      </c>
      <c r="K33" s="1101"/>
      <c r="L33" s="1101"/>
      <c r="M33" s="1101">
        <v>7</v>
      </c>
      <c r="N33" s="1001"/>
      <c r="O33" s="972"/>
      <c r="P33" s="1001"/>
      <c r="Q33" s="905">
        <f t="shared" si="0"/>
        <v>7</v>
      </c>
      <c r="R33" s="1011" t="e">
        <f t="shared" si="1"/>
        <v>#DIV/0!</v>
      </c>
      <c r="S33" s="1071"/>
      <c r="T33" s="964"/>
      <c r="U33" s="1010"/>
      <c r="V33" s="905"/>
    </row>
    <row r="34" spans="1:22" ht="15" thickBot="1">
      <c r="A34" s="946" t="s">
        <v>601</v>
      </c>
      <c r="B34" s="803" t="s">
        <v>724</v>
      </c>
      <c r="C34" s="804">
        <v>569</v>
      </c>
      <c r="D34" s="804">
        <v>614</v>
      </c>
      <c r="E34" s="719" t="s">
        <v>602</v>
      </c>
      <c r="F34" s="948">
        <v>18</v>
      </c>
      <c r="G34" s="948">
        <v>20</v>
      </c>
      <c r="H34" s="948">
        <v>28</v>
      </c>
      <c r="I34" s="913">
        <v>21</v>
      </c>
      <c r="J34" s="913">
        <v>78</v>
      </c>
      <c r="K34" s="1103">
        <v>48</v>
      </c>
      <c r="L34" s="1103">
        <v>48</v>
      </c>
      <c r="M34" s="1104">
        <v>5</v>
      </c>
      <c r="N34" s="952"/>
      <c r="O34" s="976"/>
      <c r="P34" s="1001"/>
      <c r="Q34" s="913">
        <f t="shared" si="0"/>
        <v>5</v>
      </c>
      <c r="R34" s="1033">
        <f t="shared" si="1"/>
        <v>10.416666666666668</v>
      </c>
      <c r="S34" s="1071"/>
      <c r="T34" s="1075"/>
      <c r="U34" s="1018"/>
      <c r="V34" s="1168"/>
    </row>
    <row r="35" spans="1:22" ht="15" thickBot="1">
      <c r="A35" s="1035" t="s">
        <v>603</v>
      </c>
      <c r="B35" s="859" t="s">
        <v>604</v>
      </c>
      <c r="C35" s="739">
        <f>SUM(C25:C34)</f>
        <v>25899</v>
      </c>
      <c r="D35" s="739">
        <f>SUM(D25:D34)</f>
        <v>29268</v>
      </c>
      <c r="E35" s="860"/>
      <c r="F35" s="980">
        <f aca="true" t="shared" si="2" ref="F35:P35">SUM(F25:F34)</f>
        <v>4510</v>
      </c>
      <c r="G35" s="980">
        <f t="shared" si="2"/>
        <v>4862</v>
      </c>
      <c r="H35" s="980">
        <f t="shared" si="2"/>
        <v>4946</v>
      </c>
      <c r="I35" s="980">
        <f t="shared" si="2"/>
        <v>5133</v>
      </c>
      <c r="J35" s="980">
        <f>SUM(J25:J34)</f>
        <v>5276</v>
      </c>
      <c r="K35" s="1106">
        <f t="shared" si="2"/>
        <v>5039</v>
      </c>
      <c r="L35" s="1106">
        <f t="shared" si="2"/>
        <v>5039</v>
      </c>
      <c r="M35" s="1107">
        <f t="shared" si="2"/>
        <v>1368</v>
      </c>
      <c r="N35" s="1107">
        <f t="shared" si="2"/>
        <v>0</v>
      </c>
      <c r="O35" s="1037">
        <f t="shared" si="2"/>
        <v>0</v>
      </c>
      <c r="P35" s="1037">
        <f t="shared" si="2"/>
        <v>0</v>
      </c>
      <c r="Q35" s="980">
        <f t="shared" si="0"/>
        <v>1368</v>
      </c>
      <c r="R35" s="1041">
        <f t="shared" si="1"/>
        <v>27.148243699146658</v>
      </c>
      <c r="S35" s="1071"/>
      <c r="T35" s="980">
        <f>SUM(T25:T34)</f>
        <v>0</v>
      </c>
      <c r="U35" s="980">
        <f>SUM(U25:U34)</f>
        <v>0</v>
      </c>
      <c r="V35" s="918">
        <f>SUM(V25:V34)</f>
        <v>0</v>
      </c>
    </row>
    <row r="36" spans="1:22" ht="14.25">
      <c r="A36" s="963" t="s">
        <v>605</v>
      </c>
      <c r="B36" s="784" t="s">
        <v>725</v>
      </c>
      <c r="C36" s="785">
        <v>0</v>
      </c>
      <c r="D36" s="785">
        <v>0</v>
      </c>
      <c r="E36" s="712">
        <v>601</v>
      </c>
      <c r="F36" s="965"/>
      <c r="G36" s="965"/>
      <c r="H36" s="965"/>
      <c r="I36" s="910"/>
      <c r="J36" s="910"/>
      <c r="K36" s="1099"/>
      <c r="L36" s="1022"/>
      <c r="M36" s="999"/>
      <c r="N36" s="1001"/>
      <c r="O36" s="968"/>
      <c r="P36" s="1001"/>
      <c r="Q36" s="910">
        <f t="shared" si="0"/>
        <v>0</v>
      </c>
      <c r="R36" s="1026" t="e">
        <f t="shared" si="1"/>
        <v>#DIV/0!</v>
      </c>
      <c r="S36" s="1071"/>
      <c r="T36" s="965"/>
      <c r="U36" s="1003"/>
      <c r="V36" s="910"/>
    </row>
    <row r="37" spans="1:22" ht="14.25">
      <c r="A37" s="971" t="s">
        <v>607</v>
      </c>
      <c r="B37" s="798" t="s">
        <v>726</v>
      </c>
      <c r="C37" s="799">
        <v>1190</v>
      </c>
      <c r="D37" s="799">
        <v>1857</v>
      </c>
      <c r="E37" s="714">
        <v>602</v>
      </c>
      <c r="F37" s="964">
        <v>266</v>
      </c>
      <c r="G37" s="964">
        <v>253</v>
      </c>
      <c r="H37" s="964">
        <v>355</v>
      </c>
      <c r="I37" s="905">
        <v>364</v>
      </c>
      <c r="J37" s="905">
        <v>362</v>
      </c>
      <c r="K37" s="1101"/>
      <c r="L37" s="1007"/>
      <c r="M37" s="1101">
        <v>93</v>
      </c>
      <c r="N37" s="1001"/>
      <c r="O37" s="972"/>
      <c r="P37" s="1001"/>
      <c r="Q37" s="905">
        <f t="shared" si="0"/>
        <v>93</v>
      </c>
      <c r="R37" s="1011" t="e">
        <f t="shared" si="1"/>
        <v>#DIV/0!</v>
      </c>
      <c r="S37" s="1071"/>
      <c r="T37" s="964"/>
      <c r="U37" s="1010"/>
      <c r="V37" s="905"/>
    </row>
    <row r="38" spans="1:22" ht="14.25">
      <c r="A38" s="971" t="s">
        <v>609</v>
      </c>
      <c r="B38" s="798" t="s">
        <v>727</v>
      </c>
      <c r="C38" s="799">
        <v>0</v>
      </c>
      <c r="D38" s="799">
        <v>0</v>
      </c>
      <c r="E38" s="714">
        <v>604</v>
      </c>
      <c r="F38" s="964"/>
      <c r="G38" s="964"/>
      <c r="H38" s="964"/>
      <c r="I38" s="905"/>
      <c r="J38" s="905"/>
      <c r="K38" s="1101"/>
      <c r="L38" s="1007"/>
      <c r="M38" s="1101"/>
      <c r="N38" s="1001"/>
      <c r="O38" s="972"/>
      <c r="P38" s="1001"/>
      <c r="Q38" s="905">
        <f t="shared" si="0"/>
        <v>0</v>
      </c>
      <c r="R38" s="1011" t="e">
        <f t="shared" si="1"/>
        <v>#DIV/0!</v>
      </c>
      <c r="S38" s="1071"/>
      <c r="T38" s="964"/>
      <c r="U38" s="1010"/>
      <c r="V38" s="905"/>
    </row>
    <row r="39" spans="1:22" ht="14.25">
      <c r="A39" s="971" t="s">
        <v>611</v>
      </c>
      <c r="B39" s="798" t="s">
        <v>728</v>
      </c>
      <c r="C39" s="799">
        <v>12472</v>
      </c>
      <c r="D39" s="799">
        <v>13728</v>
      </c>
      <c r="E39" s="714" t="s">
        <v>613</v>
      </c>
      <c r="F39" s="964">
        <v>4475</v>
      </c>
      <c r="G39" s="964">
        <v>4639</v>
      </c>
      <c r="H39" s="964">
        <v>4404</v>
      </c>
      <c r="I39" s="905">
        <v>4342</v>
      </c>
      <c r="J39" s="905">
        <v>4912</v>
      </c>
      <c r="K39" s="1101">
        <f>K35</f>
        <v>5039</v>
      </c>
      <c r="L39" s="1007">
        <v>5039</v>
      </c>
      <c r="M39" s="1101">
        <v>1254</v>
      </c>
      <c r="N39" s="1001"/>
      <c r="O39" s="972"/>
      <c r="P39" s="1001"/>
      <c r="Q39" s="905">
        <f t="shared" si="0"/>
        <v>1254</v>
      </c>
      <c r="R39" s="1011">
        <f t="shared" si="1"/>
        <v>24.8858900575511</v>
      </c>
      <c r="S39" s="1071"/>
      <c r="T39" s="964"/>
      <c r="U39" s="1010"/>
      <c r="V39" s="905"/>
    </row>
    <row r="40" spans="1:22" ht="15" thickBot="1">
      <c r="A40" s="946" t="s">
        <v>614</v>
      </c>
      <c r="B40" s="803" t="s">
        <v>724</v>
      </c>
      <c r="C40" s="804">
        <v>12330</v>
      </c>
      <c r="D40" s="804">
        <v>13218</v>
      </c>
      <c r="E40" s="719" t="s">
        <v>615</v>
      </c>
      <c r="F40" s="948">
        <v>20</v>
      </c>
      <c r="G40" s="948">
        <v>175</v>
      </c>
      <c r="H40" s="948">
        <v>187</v>
      </c>
      <c r="I40" s="913">
        <v>444</v>
      </c>
      <c r="J40" s="913">
        <v>4</v>
      </c>
      <c r="K40" s="1103"/>
      <c r="L40" s="1030"/>
      <c r="M40" s="1104">
        <v>26</v>
      </c>
      <c r="N40" s="1001"/>
      <c r="O40" s="976"/>
      <c r="P40" s="1001"/>
      <c r="Q40" s="908">
        <f t="shared" si="0"/>
        <v>26</v>
      </c>
      <c r="R40" s="1019" t="e">
        <f t="shared" si="1"/>
        <v>#DIV/0!</v>
      </c>
      <c r="S40" s="1071"/>
      <c r="T40" s="1075"/>
      <c r="U40" s="1018"/>
      <c r="V40" s="913"/>
    </row>
    <row r="41" spans="1:22" ht="15" thickBot="1">
      <c r="A41" s="1035" t="s">
        <v>616</v>
      </c>
      <c r="B41" s="859" t="s">
        <v>617</v>
      </c>
      <c r="C41" s="739">
        <f>SUM(C36:C40)</f>
        <v>25992</v>
      </c>
      <c r="D41" s="739">
        <f>SUM(D36:D40)</f>
        <v>28803</v>
      </c>
      <c r="E41" s="860" t="s">
        <v>549</v>
      </c>
      <c r="F41" s="980">
        <f aca="true" t="shared" si="3" ref="F41:P41">SUM(F36:F40)</f>
        <v>4761</v>
      </c>
      <c r="G41" s="980">
        <f t="shared" si="3"/>
        <v>5067</v>
      </c>
      <c r="H41" s="980">
        <f t="shared" si="3"/>
        <v>4946</v>
      </c>
      <c r="I41" s="980">
        <f t="shared" si="3"/>
        <v>5150</v>
      </c>
      <c r="J41" s="980">
        <f>SUM(J36:J40)</f>
        <v>5278</v>
      </c>
      <c r="K41" s="1106">
        <f t="shared" si="3"/>
        <v>5039</v>
      </c>
      <c r="L41" s="1037">
        <f t="shared" si="3"/>
        <v>5039</v>
      </c>
      <c r="M41" s="980">
        <f t="shared" si="3"/>
        <v>1373</v>
      </c>
      <c r="N41" s="981">
        <f t="shared" si="3"/>
        <v>0</v>
      </c>
      <c r="O41" s="980">
        <f t="shared" si="3"/>
        <v>0</v>
      </c>
      <c r="P41" s="1169">
        <f t="shared" si="3"/>
        <v>0</v>
      </c>
      <c r="Q41" s="911">
        <f t="shared" si="0"/>
        <v>1373</v>
      </c>
      <c r="R41" s="1027">
        <f t="shared" si="1"/>
        <v>27.247469736058743</v>
      </c>
      <c r="S41" s="1071"/>
      <c r="T41" s="980">
        <f>SUM(T36:T40)</f>
        <v>0</v>
      </c>
      <c r="U41" s="980">
        <f>SUM(U36:U40)</f>
        <v>0</v>
      </c>
      <c r="V41" s="980">
        <f>SUM(V36:V40)</f>
        <v>0</v>
      </c>
    </row>
    <row r="42" spans="1:22" ht="6.75" customHeight="1" thickBot="1">
      <c r="A42" s="946"/>
      <c r="B42" s="728"/>
      <c r="C42" s="872"/>
      <c r="D42" s="872"/>
      <c r="E42" s="735"/>
      <c r="F42" s="948"/>
      <c r="G42" s="948"/>
      <c r="H42" s="948"/>
      <c r="I42" s="918"/>
      <c r="J42" s="918"/>
      <c r="K42" s="1110"/>
      <c r="L42" s="1111"/>
      <c r="M42" s="948"/>
      <c r="N42" s="1001"/>
      <c r="O42" s="994"/>
      <c r="P42" s="1048"/>
      <c r="Q42" s="904"/>
      <c r="R42" s="1005"/>
      <c r="S42" s="1071"/>
      <c r="T42" s="948"/>
      <c r="U42" s="918"/>
      <c r="V42" s="918"/>
    </row>
    <row r="43" spans="1:22" ht="15" thickBot="1">
      <c r="A43" s="1050" t="s">
        <v>618</v>
      </c>
      <c r="B43" s="859" t="s">
        <v>580</v>
      </c>
      <c r="C43" s="739">
        <f>+C41-C39</f>
        <v>13520</v>
      </c>
      <c r="D43" s="739">
        <f>+D41-D39</f>
        <v>15075</v>
      </c>
      <c r="E43" s="860" t="s">
        <v>549</v>
      </c>
      <c r="F43" s="980">
        <f aca="true" t="shared" si="4" ref="F43:P43">F41-F39</f>
        <v>286</v>
      </c>
      <c r="G43" s="980">
        <f t="shared" si="4"/>
        <v>428</v>
      </c>
      <c r="H43" s="980">
        <f t="shared" si="4"/>
        <v>542</v>
      </c>
      <c r="I43" s="980">
        <f t="shared" si="4"/>
        <v>808</v>
      </c>
      <c r="J43" s="980">
        <f>J41-J39</f>
        <v>366</v>
      </c>
      <c r="K43" s="980">
        <f>K41-K39</f>
        <v>0</v>
      </c>
      <c r="L43" s="1041">
        <f t="shared" si="4"/>
        <v>0</v>
      </c>
      <c r="M43" s="980">
        <f t="shared" si="4"/>
        <v>119</v>
      </c>
      <c r="N43" s="980">
        <f t="shared" si="4"/>
        <v>0</v>
      </c>
      <c r="O43" s="980">
        <f t="shared" si="4"/>
        <v>0</v>
      </c>
      <c r="P43" s="918">
        <f t="shared" si="4"/>
        <v>0</v>
      </c>
      <c r="Q43" s="904">
        <f t="shared" si="0"/>
        <v>119</v>
      </c>
      <c r="R43" s="1005" t="e">
        <f t="shared" si="1"/>
        <v>#DIV/0!</v>
      </c>
      <c r="S43" s="1071"/>
      <c r="T43" s="980">
        <f>T41-T39</f>
        <v>0</v>
      </c>
      <c r="U43" s="980">
        <f>U41-U39</f>
        <v>0</v>
      </c>
      <c r="V43" s="980">
        <f>V41-V39</f>
        <v>0</v>
      </c>
    </row>
    <row r="44" spans="1:22" ht="15" thickBot="1">
      <c r="A44" s="1035" t="s">
        <v>619</v>
      </c>
      <c r="B44" s="859" t="s">
        <v>620</v>
      </c>
      <c r="C44" s="739">
        <f>+C41-C35</f>
        <v>93</v>
      </c>
      <c r="D44" s="739">
        <f>+D41-D35</f>
        <v>-465</v>
      </c>
      <c r="E44" s="860" t="s">
        <v>549</v>
      </c>
      <c r="F44" s="980">
        <f aca="true" t="shared" si="5" ref="F44:P44">F41-F35</f>
        <v>251</v>
      </c>
      <c r="G44" s="980">
        <f t="shared" si="5"/>
        <v>205</v>
      </c>
      <c r="H44" s="980">
        <f t="shared" si="5"/>
        <v>0</v>
      </c>
      <c r="I44" s="980">
        <f t="shared" si="5"/>
        <v>17</v>
      </c>
      <c r="J44" s="980">
        <f>J41-J35</f>
        <v>2</v>
      </c>
      <c r="K44" s="980">
        <f>K41-K35</f>
        <v>0</v>
      </c>
      <c r="L44" s="1041">
        <f t="shared" si="5"/>
        <v>0</v>
      </c>
      <c r="M44" s="980">
        <f t="shared" si="5"/>
        <v>5</v>
      </c>
      <c r="N44" s="980">
        <f t="shared" si="5"/>
        <v>0</v>
      </c>
      <c r="O44" s="980">
        <f t="shared" si="5"/>
        <v>0</v>
      </c>
      <c r="P44" s="918">
        <f t="shared" si="5"/>
        <v>0</v>
      </c>
      <c r="Q44" s="904">
        <f t="shared" si="0"/>
        <v>5</v>
      </c>
      <c r="R44" s="1005" t="e">
        <f t="shared" si="1"/>
        <v>#DIV/0!</v>
      </c>
      <c r="S44" s="1071"/>
      <c r="T44" s="980">
        <f>T41-T35</f>
        <v>0</v>
      </c>
      <c r="U44" s="980">
        <f>U41-U35</f>
        <v>0</v>
      </c>
      <c r="V44" s="980">
        <f>V41-V35</f>
        <v>0</v>
      </c>
    </row>
    <row r="45" spans="1:22" ht="15" thickBot="1">
      <c r="A45" s="1053" t="s">
        <v>621</v>
      </c>
      <c r="B45" s="878" t="s">
        <v>580</v>
      </c>
      <c r="C45" s="879">
        <f>+C44-C39</f>
        <v>-12379</v>
      </c>
      <c r="D45" s="879">
        <f>+D44-D39</f>
        <v>-14193</v>
      </c>
      <c r="E45" s="880" t="s">
        <v>549</v>
      </c>
      <c r="F45" s="980">
        <f aca="true" t="shared" si="6" ref="F45:P45">F44-F39</f>
        <v>-4224</v>
      </c>
      <c r="G45" s="980">
        <f t="shared" si="6"/>
        <v>-4434</v>
      </c>
      <c r="H45" s="980">
        <f t="shared" si="6"/>
        <v>-4404</v>
      </c>
      <c r="I45" s="980">
        <f t="shared" si="6"/>
        <v>-4325</v>
      </c>
      <c r="J45" s="980">
        <f>J44-J39</f>
        <v>-4910</v>
      </c>
      <c r="K45" s="980">
        <f t="shared" si="6"/>
        <v>-5039</v>
      </c>
      <c r="L45" s="1041">
        <f t="shared" si="6"/>
        <v>-5039</v>
      </c>
      <c r="M45" s="980">
        <f t="shared" si="6"/>
        <v>-1249</v>
      </c>
      <c r="N45" s="980">
        <f t="shared" si="6"/>
        <v>0</v>
      </c>
      <c r="O45" s="980">
        <f t="shared" si="6"/>
        <v>0</v>
      </c>
      <c r="P45" s="918">
        <f t="shared" si="6"/>
        <v>0</v>
      </c>
      <c r="Q45" s="904">
        <f t="shared" si="0"/>
        <v>-1249</v>
      </c>
      <c r="R45" s="1041">
        <f t="shared" si="1"/>
        <v>24.786664020639016</v>
      </c>
      <c r="S45" s="1071"/>
      <c r="T45" s="980">
        <f>T44-T39</f>
        <v>0</v>
      </c>
      <c r="U45" s="980">
        <f>U44-U39</f>
        <v>0</v>
      </c>
      <c r="V45" s="980">
        <f>V44-V39</f>
        <v>0</v>
      </c>
    </row>
    <row r="46" ht="12.75">
      <c r="A46" s="1056"/>
    </row>
    <row r="47" ht="12.75">
      <c r="A47" s="1056"/>
    </row>
    <row r="48" spans="1:22" ht="14.25">
      <c r="A48" s="921" t="s">
        <v>729</v>
      </c>
      <c r="Q48" s="492"/>
      <c r="R48" s="492"/>
      <c r="S48" s="492"/>
      <c r="T48" s="492"/>
      <c r="U48" s="492"/>
      <c r="V48" s="492"/>
    </row>
    <row r="49" spans="1:22" ht="14.25">
      <c r="A49" s="922" t="s">
        <v>730</v>
      </c>
      <c r="Q49" s="492"/>
      <c r="R49" s="492"/>
      <c r="S49" s="492"/>
      <c r="T49" s="492"/>
      <c r="U49" s="492"/>
      <c r="V49" s="492"/>
    </row>
    <row r="50" spans="1:22" ht="14.25">
      <c r="A50" s="1054" t="s">
        <v>731</v>
      </c>
      <c r="Q50" s="492"/>
      <c r="R50" s="492"/>
      <c r="S50" s="492"/>
      <c r="T50" s="492"/>
      <c r="U50" s="492"/>
      <c r="V50" s="492"/>
    </row>
    <row r="51" spans="1:22" ht="14.25">
      <c r="A51" s="1055"/>
      <c r="Q51" s="492"/>
      <c r="R51" s="492"/>
      <c r="S51" s="492"/>
      <c r="T51" s="492"/>
      <c r="U51" s="492"/>
      <c r="V51" s="492"/>
    </row>
    <row r="52" spans="1:22" ht="12.75">
      <c r="A52" s="1056" t="s">
        <v>743</v>
      </c>
      <c r="Q52" s="492"/>
      <c r="R52" s="492"/>
      <c r="S52" s="492"/>
      <c r="T52" s="492"/>
      <c r="U52" s="492"/>
      <c r="V52" s="492"/>
    </row>
    <row r="53" spans="1:22" ht="12.75">
      <c r="A53" s="1056"/>
      <c r="Q53" s="492"/>
      <c r="R53" s="492"/>
      <c r="S53" s="492"/>
      <c r="T53" s="492"/>
      <c r="U53" s="492"/>
      <c r="V53" s="492"/>
    </row>
    <row r="54" spans="1:22" ht="12.75">
      <c r="A54" s="1056" t="s">
        <v>747</v>
      </c>
      <c r="Q54" s="492"/>
      <c r="R54" s="492"/>
      <c r="S54" s="492"/>
      <c r="T54" s="492"/>
      <c r="U54" s="492"/>
      <c r="V54" s="492"/>
    </row>
    <row r="57" ht="12.75">
      <c r="A57" s="1056"/>
    </row>
    <row r="58" ht="12.75">
      <c r="A58" s="1056"/>
    </row>
    <row r="59" ht="12.75">
      <c r="A59" s="1056"/>
    </row>
  </sheetData>
  <sheetProtection/>
  <mergeCells count="10">
    <mergeCell ref="A1:V1"/>
    <mergeCell ref="A7:A8"/>
    <mergeCell ref="B7:B8"/>
    <mergeCell ref="E7:E8"/>
    <mergeCell ref="H7:H8"/>
    <mergeCell ref="I7:I8"/>
    <mergeCell ref="J7:J8"/>
    <mergeCell ref="K7:L7"/>
    <mergeCell ref="M7:P7"/>
    <mergeCell ref="T7:V7"/>
  </mergeCells>
  <printOptions/>
  <pageMargins left="1.299212598425197" right="0.7086614173228347" top="0.3937007874015748" bottom="0.3937007874015748" header="0.31496062992125984" footer="0.31496062992125984"/>
  <pageSetup horizontalDpi="600" verticalDpi="6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W55"/>
  <sheetViews>
    <sheetView zoomScalePageLayoutView="0" workbookViewId="0" topLeftCell="A1">
      <selection activeCell="X32" sqref="X32"/>
    </sheetView>
  </sheetViews>
  <sheetFormatPr defaultColWidth="9.140625" defaultRowHeight="12.75"/>
  <cols>
    <col min="1" max="1" width="37.7109375" style="492" customWidth="1"/>
    <col min="2" max="2" width="13.57421875" style="492" hidden="1" customWidth="1"/>
    <col min="3" max="4" width="9.140625" style="492" hidden="1" customWidth="1"/>
    <col min="5" max="5" width="9.140625" style="741" customWidth="1"/>
    <col min="6" max="8" width="9.140625" style="492" hidden="1" customWidth="1"/>
    <col min="9" max="11" width="9.140625" style="535" hidden="1" customWidth="1"/>
    <col min="12" max="12" width="11.57421875" style="535" customWidth="1"/>
    <col min="13" max="13" width="11.421875" style="535" customWidth="1"/>
    <col min="14" max="14" width="9.8515625" style="535" customWidth="1"/>
    <col min="15" max="15" width="9.140625" style="535" hidden="1" customWidth="1"/>
    <col min="16" max="16" width="9.28125" style="535" hidden="1" customWidth="1"/>
    <col min="17" max="17" width="9.140625" style="535" hidden="1" customWidth="1"/>
    <col min="18" max="18" width="12.00390625" style="535" customWidth="1"/>
    <col min="19" max="19" width="9.140625" style="517" customWidth="1"/>
    <col min="20" max="20" width="3.421875" style="535" customWidth="1"/>
    <col min="21" max="21" width="12.57421875" style="535" hidden="1" customWidth="1"/>
    <col min="22" max="22" width="11.8515625" style="535" hidden="1" customWidth="1"/>
    <col min="23" max="23" width="12.00390625" style="535" hidden="1" customWidth="1"/>
    <col min="24" max="16384" width="9.140625" style="492" customWidth="1"/>
  </cols>
  <sheetData>
    <row r="1" spans="1:23" s="310" customFormat="1" ht="18">
      <c r="A1" s="1184" t="s">
        <v>695</v>
      </c>
      <c r="B1" s="1184"/>
      <c r="C1" s="1184"/>
      <c r="D1" s="1184"/>
      <c r="E1" s="1184"/>
      <c r="F1" s="1184"/>
      <c r="G1" s="1184"/>
      <c r="H1" s="1184"/>
      <c r="I1" s="1184"/>
      <c r="J1" s="1184"/>
      <c r="K1" s="1184"/>
      <c r="L1" s="1184"/>
      <c r="M1" s="1184"/>
      <c r="N1" s="1184"/>
      <c r="O1" s="1184"/>
      <c r="P1" s="1184"/>
      <c r="Q1" s="1184"/>
      <c r="R1" s="1184"/>
      <c r="S1" s="1184"/>
      <c r="T1" s="1184"/>
      <c r="U1" s="1184"/>
      <c r="V1" s="1184"/>
      <c r="W1" s="1184"/>
    </row>
    <row r="2" spans="1:14" ht="21.75" customHeight="1">
      <c r="A2" s="923" t="s">
        <v>623</v>
      </c>
      <c r="B2" s="924"/>
      <c r="M2" s="925"/>
      <c r="N2" s="925"/>
    </row>
    <row r="3" spans="1:14" ht="12.75">
      <c r="A3" s="930"/>
      <c r="M3" s="925"/>
      <c r="N3" s="925"/>
    </row>
    <row r="4" spans="1:14" ht="13.5" thickBot="1">
      <c r="A4" s="1056"/>
      <c r="B4" s="649"/>
      <c r="C4" s="649"/>
      <c r="D4" s="649"/>
      <c r="E4" s="742"/>
      <c r="F4" s="649"/>
      <c r="G4" s="649"/>
      <c r="M4" s="925"/>
      <c r="N4" s="925"/>
    </row>
    <row r="5" spans="1:14" ht="15.75" thickBot="1">
      <c r="A5" s="926" t="s">
        <v>739</v>
      </c>
      <c r="B5" s="927"/>
      <c r="C5" s="744"/>
      <c r="D5" s="744"/>
      <c r="E5" s="1170" t="s">
        <v>748</v>
      </c>
      <c r="F5" s="744"/>
      <c r="G5" s="746"/>
      <c r="H5" s="746"/>
      <c r="I5" s="884"/>
      <c r="J5" s="884"/>
      <c r="K5" s="884"/>
      <c r="L5" s="884"/>
      <c r="M5" s="929"/>
      <c r="N5" s="929"/>
    </row>
    <row r="6" spans="1:14" ht="23.25" customHeight="1" thickBot="1">
      <c r="A6" s="930" t="s">
        <v>522</v>
      </c>
      <c r="M6" s="925"/>
      <c r="N6" s="925"/>
    </row>
    <row r="7" spans="1:23" ht="13.5" thickBot="1">
      <c r="A7" s="1058" t="s">
        <v>27</v>
      </c>
      <c r="B7" s="932" t="s">
        <v>526</v>
      </c>
      <c r="C7" s="1171"/>
      <c r="D7" s="1172"/>
      <c r="E7" s="1151" t="s">
        <v>529</v>
      </c>
      <c r="F7" s="1173"/>
      <c r="G7" s="1171"/>
      <c r="H7" s="932" t="s">
        <v>699</v>
      </c>
      <c r="I7" s="934" t="s">
        <v>700</v>
      </c>
      <c r="J7" s="934" t="s">
        <v>701</v>
      </c>
      <c r="K7" s="934" t="s">
        <v>702</v>
      </c>
      <c r="L7" s="1059" t="s">
        <v>703</v>
      </c>
      <c r="M7" s="1059"/>
      <c r="N7" s="1059" t="s">
        <v>704</v>
      </c>
      <c r="O7" s="1059"/>
      <c r="P7" s="1059"/>
      <c r="Q7" s="1059"/>
      <c r="R7" s="1174" t="s">
        <v>705</v>
      </c>
      <c r="S7" s="1061" t="s">
        <v>525</v>
      </c>
      <c r="U7" s="936" t="s">
        <v>706</v>
      </c>
      <c r="V7" s="936"/>
      <c r="W7" s="936"/>
    </row>
    <row r="8" spans="1:23" ht="13.5" thickBot="1">
      <c r="A8" s="1058"/>
      <c r="B8" s="932"/>
      <c r="C8" s="1175" t="s">
        <v>527</v>
      </c>
      <c r="D8" s="1176" t="s">
        <v>528</v>
      </c>
      <c r="E8" s="1154"/>
      <c r="F8" s="1177" t="s">
        <v>697</v>
      </c>
      <c r="G8" s="1175" t="s">
        <v>698</v>
      </c>
      <c r="H8" s="932"/>
      <c r="I8" s="932"/>
      <c r="J8" s="932"/>
      <c r="K8" s="932"/>
      <c r="L8" s="940" t="s">
        <v>31</v>
      </c>
      <c r="M8" s="940" t="s">
        <v>32</v>
      </c>
      <c r="N8" s="941" t="s">
        <v>536</v>
      </c>
      <c r="O8" s="1062" t="s">
        <v>539</v>
      </c>
      <c r="P8" s="942" t="s">
        <v>542</v>
      </c>
      <c r="Q8" s="1063" t="s">
        <v>545</v>
      </c>
      <c r="R8" s="940" t="s">
        <v>546</v>
      </c>
      <c r="S8" s="1064" t="s">
        <v>547</v>
      </c>
      <c r="U8" s="1065" t="s">
        <v>708</v>
      </c>
      <c r="V8" s="1066" t="s">
        <v>709</v>
      </c>
      <c r="W8" s="1066" t="s">
        <v>710</v>
      </c>
    </row>
    <row r="9" spans="1:23" ht="12.75">
      <c r="A9" s="946" t="s">
        <v>548</v>
      </c>
      <c r="B9" s="765"/>
      <c r="C9" s="766">
        <v>104</v>
      </c>
      <c r="D9" s="1127">
        <v>104</v>
      </c>
      <c r="E9" s="1128"/>
      <c r="F9" s="1129">
        <v>10</v>
      </c>
      <c r="G9" s="947">
        <v>10</v>
      </c>
      <c r="H9" s="947">
        <v>10</v>
      </c>
      <c r="I9" s="951">
        <v>10</v>
      </c>
      <c r="J9" s="951">
        <v>10</v>
      </c>
      <c r="K9" s="951">
        <v>10</v>
      </c>
      <c r="L9" s="969"/>
      <c r="M9" s="969"/>
      <c r="N9" s="1067"/>
      <c r="O9" s="968"/>
      <c r="P9" s="1155"/>
      <c r="Q9" s="968"/>
      <c r="R9" s="975" t="s">
        <v>549</v>
      </c>
      <c r="S9" s="1070" t="s">
        <v>549</v>
      </c>
      <c r="T9" s="1071"/>
      <c r="U9" s="997"/>
      <c r="V9" s="951"/>
      <c r="W9" s="951"/>
    </row>
    <row r="10" spans="1:23" ht="13.5" thickBot="1">
      <c r="A10" s="956" t="s">
        <v>550</v>
      </c>
      <c r="B10" s="773"/>
      <c r="C10" s="774">
        <v>101</v>
      </c>
      <c r="D10" s="1130">
        <v>104</v>
      </c>
      <c r="E10" s="1131"/>
      <c r="F10" s="1132">
        <v>9</v>
      </c>
      <c r="G10" s="957">
        <v>9</v>
      </c>
      <c r="H10" s="957">
        <v>9</v>
      </c>
      <c r="I10" s="959">
        <v>9</v>
      </c>
      <c r="J10" s="959">
        <v>9</v>
      </c>
      <c r="K10" s="959">
        <v>9</v>
      </c>
      <c r="L10" s="889"/>
      <c r="M10" s="889"/>
      <c r="N10" s="890"/>
      <c r="O10" s="976"/>
      <c r="P10" s="977"/>
      <c r="Q10" s="976"/>
      <c r="R10" s="959" t="s">
        <v>549</v>
      </c>
      <c r="S10" s="1074" t="s">
        <v>549</v>
      </c>
      <c r="T10" s="1071"/>
      <c r="U10" s="1075"/>
      <c r="V10" s="959"/>
      <c r="W10" s="959"/>
    </row>
    <row r="11" spans="1:23" ht="12.75">
      <c r="A11" s="963" t="s">
        <v>551</v>
      </c>
      <c r="B11" s="784" t="s">
        <v>552</v>
      </c>
      <c r="C11" s="785">
        <v>37915</v>
      </c>
      <c r="D11" s="1133">
        <v>39774</v>
      </c>
      <c r="E11" s="1119" t="s">
        <v>553</v>
      </c>
      <c r="F11" s="1134">
        <v>1910.49</v>
      </c>
      <c r="G11" s="964">
        <v>2472</v>
      </c>
      <c r="H11" s="964">
        <v>2529</v>
      </c>
      <c r="I11" s="970">
        <v>2500</v>
      </c>
      <c r="J11" s="970">
        <v>2683</v>
      </c>
      <c r="K11" s="966">
        <v>2877</v>
      </c>
      <c r="L11" s="950" t="s">
        <v>549</v>
      </c>
      <c r="M11" s="950" t="s">
        <v>549</v>
      </c>
      <c r="N11" s="894">
        <v>2877</v>
      </c>
      <c r="O11" s="1002"/>
      <c r="P11" s="1002"/>
      <c r="Q11" s="968"/>
      <c r="R11" s="970" t="s">
        <v>549</v>
      </c>
      <c r="S11" s="1077" t="s">
        <v>549</v>
      </c>
      <c r="T11" s="1071"/>
      <c r="U11" s="997"/>
      <c r="V11" s="970"/>
      <c r="W11" s="970"/>
    </row>
    <row r="12" spans="1:23" ht="12.75">
      <c r="A12" s="971" t="s">
        <v>554</v>
      </c>
      <c r="B12" s="798" t="s">
        <v>555</v>
      </c>
      <c r="C12" s="799">
        <v>-16164</v>
      </c>
      <c r="D12" s="1135">
        <v>-17825</v>
      </c>
      <c r="E12" s="1119" t="s">
        <v>556</v>
      </c>
      <c r="F12" s="1134">
        <v>-1864.79</v>
      </c>
      <c r="G12" s="964">
        <v>-2333</v>
      </c>
      <c r="H12" s="964">
        <v>2430</v>
      </c>
      <c r="I12" s="970">
        <v>2430</v>
      </c>
      <c r="J12" s="970">
        <v>2639</v>
      </c>
      <c r="K12" s="970">
        <v>2833</v>
      </c>
      <c r="L12" s="893" t="s">
        <v>549</v>
      </c>
      <c r="M12" s="893" t="s">
        <v>549</v>
      </c>
      <c r="N12" s="896">
        <v>2833</v>
      </c>
      <c r="O12" s="1009"/>
      <c r="P12" s="1009"/>
      <c r="Q12" s="972"/>
      <c r="R12" s="970" t="s">
        <v>549</v>
      </c>
      <c r="S12" s="1077" t="s">
        <v>549</v>
      </c>
      <c r="T12" s="1071"/>
      <c r="U12" s="964"/>
      <c r="V12" s="970"/>
      <c r="W12" s="970"/>
    </row>
    <row r="13" spans="1:23" ht="12.75">
      <c r="A13" s="971" t="s">
        <v>557</v>
      </c>
      <c r="B13" s="798" t="s">
        <v>711</v>
      </c>
      <c r="C13" s="799">
        <v>604</v>
      </c>
      <c r="D13" s="1135">
        <v>619</v>
      </c>
      <c r="E13" s="1119" t="s">
        <v>559</v>
      </c>
      <c r="F13" s="1134">
        <v>17</v>
      </c>
      <c r="G13" s="964">
        <v>21</v>
      </c>
      <c r="H13" s="964">
        <v>23</v>
      </c>
      <c r="I13" s="970">
        <v>32</v>
      </c>
      <c r="J13" s="970">
        <v>33</v>
      </c>
      <c r="K13" s="970">
        <v>20</v>
      </c>
      <c r="L13" s="893" t="s">
        <v>549</v>
      </c>
      <c r="M13" s="893" t="s">
        <v>549</v>
      </c>
      <c r="N13" s="896">
        <v>7</v>
      </c>
      <c r="O13" s="1009"/>
      <c r="P13" s="1009"/>
      <c r="Q13" s="972"/>
      <c r="R13" s="970" t="s">
        <v>549</v>
      </c>
      <c r="S13" s="1077" t="s">
        <v>549</v>
      </c>
      <c r="T13" s="1071"/>
      <c r="U13" s="964"/>
      <c r="V13" s="970"/>
      <c r="W13" s="970"/>
    </row>
    <row r="14" spans="1:23" ht="12.75">
      <c r="A14" s="971" t="s">
        <v>560</v>
      </c>
      <c r="B14" s="798" t="s">
        <v>712</v>
      </c>
      <c r="C14" s="799">
        <v>221</v>
      </c>
      <c r="D14" s="1135">
        <v>610</v>
      </c>
      <c r="E14" s="1119" t="s">
        <v>549</v>
      </c>
      <c r="F14" s="1134">
        <v>277</v>
      </c>
      <c r="G14" s="964">
        <v>397</v>
      </c>
      <c r="H14" s="964">
        <v>476</v>
      </c>
      <c r="I14" s="970">
        <v>459</v>
      </c>
      <c r="J14" s="970">
        <v>467</v>
      </c>
      <c r="K14" s="970">
        <v>527</v>
      </c>
      <c r="L14" s="893" t="s">
        <v>549</v>
      </c>
      <c r="M14" s="893" t="s">
        <v>549</v>
      </c>
      <c r="N14" s="896">
        <v>1007</v>
      </c>
      <c r="O14" s="1009"/>
      <c r="P14" s="1009"/>
      <c r="Q14" s="972"/>
      <c r="R14" s="970" t="s">
        <v>549</v>
      </c>
      <c r="S14" s="1077" t="s">
        <v>549</v>
      </c>
      <c r="T14" s="1071"/>
      <c r="U14" s="964"/>
      <c r="V14" s="970"/>
      <c r="W14" s="970"/>
    </row>
    <row r="15" spans="1:23" ht="13.5" thickBot="1">
      <c r="A15" s="946" t="s">
        <v>562</v>
      </c>
      <c r="B15" s="803" t="s">
        <v>713</v>
      </c>
      <c r="C15" s="804">
        <v>2021</v>
      </c>
      <c r="D15" s="1136">
        <v>852</v>
      </c>
      <c r="E15" s="1120" t="s">
        <v>564</v>
      </c>
      <c r="F15" s="1137">
        <v>586</v>
      </c>
      <c r="G15" s="948">
        <v>530</v>
      </c>
      <c r="H15" s="948">
        <v>649</v>
      </c>
      <c r="I15" s="975">
        <v>628</v>
      </c>
      <c r="J15" s="975">
        <v>836</v>
      </c>
      <c r="K15" s="975">
        <v>604</v>
      </c>
      <c r="L15" s="974" t="s">
        <v>549</v>
      </c>
      <c r="M15" s="974" t="s">
        <v>549</v>
      </c>
      <c r="N15" s="887">
        <v>944</v>
      </c>
      <c r="O15" s="1017"/>
      <c r="P15" s="1017"/>
      <c r="Q15" s="976"/>
      <c r="R15" s="975" t="s">
        <v>549</v>
      </c>
      <c r="S15" s="1070" t="s">
        <v>549</v>
      </c>
      <c r="T15" s="1071"/>
      <c r="U15" s="957"/>
      <c r="V15" s="975"/>
      <c r="W15" s="975"/>
    </row>
    <row r="16" spans="1:23" ht="15" thickBot="1">
      <c r="A16" s="979" t="s">
        <v>565</v>
      </c>
      <c r="B16" s="810"/>
      <c r="C16" s="811">
        <v>24618</v>
      </c>
      <c r="D16" s="1138">
        <v>24087</v>
      </c>
      <c r="E16" s="1139"/>
      <c r="F16" s="918">
        <v>946</v>
      </c>
      <c r="G16" s="980">
        <v>1109</v>
      </c>
      <c r="H16" s="980">
        <f>H11-H12+H13+H14+H15</f>
        <v>1247</v>
      </c>
      <c r="I16" s="980">
        <f>I11-I12+I13+I14+I15</f>
        <v>1189</v>
      </c>
      <c r="J16" s="1086">
        <f>J11-J12+J13+J14+J15</f>
        <v>1380</v>
      </c>
      <c r="K16" s="1086">
        <f>K11-K12+K13+K14+K15</f>
        <v>1195</v>
      </c>
      <c r="L16" s="982" t="s">
        <v>549</v>
      </c>
      <c r="M16" s="982" t="s">
        <v>549</v>
      </c>
      <c r="N16" s="1178">
        <f>N11-N12+N13+N14+N15</f>
        <v>2002</v>
      </c>
      <c r="O16" s="1179"/>
      <c r="P16" s="1180"/>
      <c r="Q16" s="1179"/>
      <c r="R16" s="984" t="s">
        <v>549</v>
      </c>
      <c r="S16" s="1085" t="s">
        <v>549</v>
      </c>
      <c r="T16" s="1071"/>
      <c r="U16" s="1086"/>
      <c r="V16" s="1086"/>
      <c r="W16" s="1086"/>
    </row>
    <row r="17" spans="1:23" ht="12.75">
      <c r="A17" s="946" t="s">
        <v>566</v>
      </c>
      <c r="B17" s="784" t="s">
        <v>567</v>
      </c>
      <c r="C17" s="785">
        <v>7043</v>
      </c>
      <c r="D17" s="1133">
        <v>7240</v>
      </c>
      <c r="E17" s="1120">
        <v>401</v>
      </c>
      <c r="F17" s="1137">
        <v>60</v>
      </c>
      <c r="G17" s="948">
        <v>154</v>
      </c>
      <c r="H17" s="948">
        <v>113</v>
      </c>
      <c r="I17" s="975">
        <v>84</v>
      </c>
      <c r="J17" s="975">
        <v>59</v>
      </c>
      <c r="K17" s="975">
        <v>59</v>
      </c>
      <c r="L17" s="950" t="s">
        <v>549</v>
      </c>
      <c r="M17" s="950" t="s">
        <v>549</v>
      </c>
      <c r="N17" s="887">
        <v>58</v>
      </c>
      <c r="O17" s="1002"/>
      <c r="P17" s="1002"/>
      <c r="Q17" s="968"/>
      <c r="R17" s="975" t="s">
        <v>549</v>
      </c>
      <c r="S17" s="1070" t="s">
        <v>549</v>
      </c>
      <c r="T17" s="1071"/>
      <c r="U17" s="965"/>
      <c r="V17" s="975"/>
      <c r="W17" s="975"/>
    </row>
    <row r="18" spans="1:23" ht="12.75">
      <c r="A18" s="971" t="s">
        <v>568</v>
      </c>
      <c r="B18" s="798" t="s">
        <v>569</v>
      </c>
      <c r="C18" s="799">
        <v>1001</v>
      </c>
      <c r="D18" s="1135">
        <v>820</v>
      </c>
      <c r="E18" s="1119" t="s">
        <v>570</v>
      </c>
      <c r="F18" s="1134">
        <v>364</v>
      </c>
      <c r="G18" s="964">
        <v>213</v>
      </c>
      <c r="H18" s="964">
        <v>352</v>
      </c>
      <c r="I18" s="970">
        <v>246</v>
      </c>
      <c r="J18" s="970">
        <v>236</v>
      </c>
      <c r="K18" s="970">
        <v>223</v>
      </c>
      <c r="L18" s="893" t="s">
        <v>549</v>
      </c>
      <c r="M18" s="893" t="s">
        <v>549</v>
      </c>
      <c r="N18" s="896">
        <v>224</v>
      </c>
      <c r="O18" s="1009"/>
      <c r="P18" s="1009"/>
      <c r="Q18" s="972"/>
      <c r="R18" s="970" t="s">
        <v>549</v>
      </c>
      <c r="S18" s="1077" t="s">
        <v>549</v>
      </c>
      <c r="T18" s="1071"/>
      <c r="U18" s="964"/>
      <c r="V18" s="970"/>
      <c r="W18" s="970"/>
    </row>
    <row r="19" spans="1:23" ht="12.75">
      <c r="A19" s="971" t="s">
        <v>571</v>
      </c>
      <c r="B19" s="798" t="s">
        <v>714</v>
      </c>
      <c r="C19" s="799">
        <v>14718</v>
      </c>
      <c r="D19" s="1135">
        <v>14718</v>
      </c>
      <c r="E19" s="1119" t="s">
        <v>549</v>
      </c>
      <c r="F19" s="1134">
        <v>0</v>
      </c>
      <c r="G19" s="964">
        <v>0</v>
      </c>
      <c r="H19" s="964">
        <v>0</v>
      </c>
      <c r="I19" s="970">
        <v>0</v>
      </c>
      <c r="J19" s="970">
        <v>0</v>
      </c>
      <c r="K19" s="970">
        <v>0</v>
      </c>
      <c r="L19" s="893" t="s">
        <v>549</v>
      </c>
      <c r="M19" s="893" t="s">
        <v>549</v>
      </c>
      <c r="N19" s="896"/>
      <c r="O19" s="1009"/>
      <c r="P19" s="1009"/>
      <c r="Q19" s="972"/>
      <c r="R19" s="970" t="s">
        <v>549</v>
      </c>
      <c r="S19" s="1077" t="s">
        <v>549</v>
      </c>
      <c r="T19" s="1071"/>
      <c r="U19" s="964"/>
      <c r="V19" s="970"/>
      <c r="W19" s="970"/>
    </row>
    <row r="20" spans="1:23" ht="12.75">
      <c r="A20" s="971" t="s">
        <v>573</v>
      </c>
      <c r="B20" s="798" t="s">
        <v>572</v>
      </c>
      <c r="C20" s="799">
        <v>1758</v>
      </c>
      <c r="D20" s="1135">
        <v>1762</v>
      </c>
      <c r="E20" s="1119" t="s">
        <v>549</v>
      </c>
      <c r="F20" s="1134">
        <v>195</v>
      </c>
      <c r="G20" s="964">
        <v>249</v>
      </c>
      <c r="H20" s="964">
        <v>742</v>
      </c>
      <c r="I20" s="970">
        <v>745</v>
      </c>
      <c r="J20" s="970">
        <v>984</v>
      </c>
      <c r="K20" s="970">
        <v>804</v>
      </c>
      <c r="L20" s="893" t="s">
        <v>549</v>
      </c>
      <c r="M20" s="893" t="s">
        <v>549</v>
      </c>
      <c r="N20" s="896">
        <v>1656</v>
      </c>
      <c r="O20" s="1009"/>
      <c r="P20" s="1009"/>
      <c r="Q20" s="972"/>
      <c r="R20" s="970" t="s">
        <v>549</v>
      </c>
      <c r="S20" s="1077" t="s">
        <v>549</v>
      </c>
      <c r="T20" s="1071"/>
      <c r="U20" s="964"/>
      <c r="V20" s="970"/>
      <c r="W20" s="970"/>
    </row>
    <row r="21" spans="1:23" ht="13.5" thickBot="1">
      <c r="A21" s="956" t="s">
        <v>575</v>
      </c>
      <c r="B21" s="823"/>
      <c r="C21" s="824">
        <v>0</v>
      </c>
      <c r="D21" s="1140">
        <v>0</v>
      </c>
      <c r="E21" s="1121" t="s">
        <v>549</v>
      </c>
      <c r="F21" s="1134">
        <v>0</v>
      </c>
      <c r="G21" s="964">
        <v>0</v>
      </c>
      <c r="H21" s="964">
        <v>0</v>
      </c>
      <c r="I21" s="995">
        <v>0</v>
      </c>
      <c r="J21" s="995">
        <v>0</v>
      </c>
      <c r="K21" s="995">
        <v>0</v>
      </c>
      <c r="L21" s="889" t="s">
        <v>549</v>
      </c>
      <c r="M21" s="889" t="s">
        <v>549</v>
      </c>
      <c r="N21" s="901"/>
      <c r="O21" s="1157"/>
      <c r="P21" s="1157"/>
      <c r="Q21" s="976"/>
      <c r="R21" s="995" t="s">
        <v>549</v>
      </c>
      <c r="S21" s="1090" t="s">
        <v>549</v>
      </c>
      <c r="T21" s="1071"/>
      <c r="U21" s="1075"/>
      <c r="V21" s="995"/>
      <c r="W21" s="995"/>
    </row>
    <row r="22" spans="1:23" ht="14.25">
      <c r="A22" s="996" t="s">
        <v>577</v>
      </c>
      <c r="B22" s="784" t="s">
        <v>578</v>
      </c>
      <c r="C22" s="785">
        <v>12472</v>
      </c>
      <c r="D22" s="1133">
        <v>13728</v>
      </c>
      <c r="E22" s="1122" t="s">
        <v>549</v>
      </c>
      <c r="F22" s="1141">
        <v>3705</v>
      </c>
      <c r="G22" s="997">
        <v>3925</v>
      </c>
      <c r="H22" s="997">
        <v>4006</v>
      </c>
      <c r="I22" s="903">
        <v>3942</v>
      </c>
      <c r="J22" s="903">
        <v>4360</v>
      </c>
      <c r="K22" s="910">
        <v>4443</v>
      </c>
      <c r="L22" s="1099">
        <f>L35</f>
        <v>4354</v>
      </c>
      <c r="M22" s="1099">
        <f>M35</f>
        <v>4354</v>
      </c>
      <c r="N22" s="998">
        <v>1103</v>
      </c>
      <c r="O22" s="1002"/>
      <c r="P22" s="968"/>
      <c r="Q22" s="968"/>
      <c r="R22" s="903">
        <f>SUM(N22:Q22)</f>
        <v>1103</v>
      </c>
      <c r="S22" s="1005">
        <f>(R22/M22)*100</f>
        <v>25.33302710151585</v>
      </c>
      <c r="T22" s="1071"/>
      <c r="U22" s="997"/>
      <c r="V22" s="1025"/>
      <c r="W22" s="903"/>
    </row>
    <row r="23" spans="1:23" ht="14.25">
      <c r="A23" s="971" t="s">
        <v>579</v>
      </c>
      <c r="B23" s="798" t="s">
        <v>580</v>
      </c>
      <c r="C23" s="799">
        <v>0</v>
      </c>
      <c r="D23" s="1135">
        <v>0</v>
      </c>
      <c r="E23" s="1123" t="s">
        <v>549</v>
      </c>
      <c r="F23" s="1134"/>
      <c r="G23" s="964">
        <v>0</v>
      </c>
      <c r="H23" s="964">
        <v>0</v>
      </c>
      <c r="I23" s="905"/>
      <c r="J23" s="905">
        <v>0</v>
      </c>
      <c r="K23" s="905"/>
      <c r="L23" s="1101"/>
      <c r="M23" s="1007"/>
      <c r="N23" s="1006"/>
      <c r="O23" s="1024"/>
      <c r="P23" s="972"/>
      <c r="Q23" s="989"/>
      <c r="R23" s="905">
        <f aca="true" t="shared" si="0" ref="R23:R45">SUM(N23:Q23)</f>
        <v>0</v>
      </c>
      <c r="S23" s="1012" t="e">
        <f aca="true" t="shared" si="1" ref="S23:S45">(R23/M23)*100</f>
        <v>#DIV/0!</v>
      </c>
      <c r="T23" s="1071"/>
      <c r="U23" s="964"/>
      <c r="V23" s="1010"/>
      <c r="W23" s="905"/>
    </row>
    <row r="24" spans="1:23" ht="15" thickBot="1">
      <c r="A24" s="956" t="s">
        <v>581</v>
      </c>
      <c r="B24" s="823" t="s">
        <v>580</v>
      </c>
      <c r="C24" s="824">
        <v>0</v>
      </c>
      <c r="D24" s="1140">
        <v>1215</v>
      </c>
      <c r="E24" s="1124">
        <v>672</v>
      </c>
      <c r="F24" s="1142">
        <v>1145</v>
      </c>
      <c r="G24" s="1013">
        <v>1350</v>
      </c>
      <c r="H24" s="1013">
        <v>1190</v>
      </c>
      <c r="I24" s="908">
        <v>1100</v>
      </c>
      <c r="J24" s="908">
        <v>1300</v>
      </c>
      <c r="K24" s="908">
        <v>1400</v>
      </c>
      <c r="L24" s="1015">
        <f>L25+L26+L28+L29</f>
        <v>1300</v>
      </c>
      <c r="M24" s="1015">
        <f>M25+M26+M28+M29</f>
        <v>1300</v>
      </c>
      <c r="N24" s="1044">
        <v>325</v>
      </c>
      <c r="O24" s="1160"/>
      <c r="P24" s="976"/>
      <c r="Q24" s="1167"/>
      <c r="R24" s="908">
        <f t="shared" si="0"/>
        <v>325</v>
      </c>
      <c r="S24" s="1020">
        <f t="shared" si="1"/>
        <v>25</v>
      </c>
      <c r="T24" s="1071"/>
      <c r="U24" s="957"/>
      <c r="V24" s="1032"/>
      <c r="W24" s="908"/>
    </row>
    <row r="25" spans="1:23" ht="14.25">
      <c r="A25" s="963" t="s">
        <v>582</v>
      </c>
      <c r="B25" s="891" t="s">
        <v>715</v>
      </c>
      <c r="C25" s="785">
        <v>6341</v>
      </c>
      <c r="D25" s="1133">
        <v>6960</v>
      </c>
      <c r="E25" s="1122">
        <v>501</v>
      </c>
      <c r="F25" s="1134">
        <v>503</v>
      </c>
      <c r="G25" s="964">
        <v>881</v>
      </c>
      <c r="H25" s="964">
        <v>732</v>
      </c>
      <c r="I25" s="910">
        <v>548</v>
      </c>
      <c r="J25" s="910">
        <v>746</v>
      </c>
      <c r="K25" s="910">
        <v>1061</v>
      </c>
      <c r="L25" s="1099">
        <v>200</v>
      </c>
      <c r="M25" s="1099">
        <v>200</v>
      </c>
      <c r="N25" s="1099">
        <v>186</v>
      </c>
      <c r="O25" s="1024"/>
      <c r="P25" s="968"/>
      <c r="Q25" s="968"/>
      <c r="R25" s="910">
        <f t="shared" si="0"/>
        <v>186</v>
      </c>
      <c r="S25" s="1027">
        <f t="shared" si="1"/>
        <v>93</v>
      </c>
      <c r="T25" s="1071"/>
      <c r="U25" s="965"/>
      <c r="V25" s="1003"/>
      <c r="W25" s="910"/>
    </row>
    <row r="26" spans="1:23" ht="14.25">
      <c r="A26" s="971" t="s">
        <v>584</v>
      </c>
      <c r="B26" s="895" t="s">
        <v>716</v>
      </c>
      <c r="C26" s="799">
        <v>1745</v>
      </c>
      <c r="D26" s="1135">
        <v>2223</v>
      </c>
      <c r="E26" s="1123">
        <v>502</v>
      </c>
      <c r="F26" s="1134">
        <v>357</v>
      </c>
      <c r="G26" s="964">
        <v>361</v>
      </c>
      <c r="H26" s="964">
        <v>412</v>
      </c>
      <c r="I26" s="905">
        <v>444</v>
      </c>
      <c r="J26" s="905">
        <v>405</v>
      </c>
      <c r="K26" s="905">
        <v>387</v>
      </c>
      <c r="L26" s="1101">
        <v>400</v>
      </c>
      <c r="M26" s="1101">
        <v>400</v>
      </c>
      <c r="N26" s="1101">
        <v>148</v>
      </c>
      <c r="O26" s="1024"/>
      <c r="P26" s="972"/>
      <c r="Q26" s="989"/>
      <c r="R26" s="905">
        <f t="shared" si="0"/>
        <v>148</v>
      </c>
      <c r="S26" s="1012">
        <f t="shared" si="1"/>
        <v>37</v>
      </c>
      <c r="T26" s="1071"/>
      <c r="U26" s="964"/>
      <c r="V26" s="1010"/>
      <c r="W26" s="905"/>
    </row>
    <row r="27" spans="1:23" ht="14.25">
      <c r="A27" s="971" t="s">
        <v>586</v>
      </c>
      <c r="B27" s="895" t="s">
        <v>717</v>
      </c>
      <c r="C27" s="799">
        <v>0</v>
      </c>
      <c r="D27" s="1135">
        <v>0</v>
      </c>
      <c r="E27" s="1123">
        <v>504</v>
      </c>
      <c r="F27" s="1134">
        <v>0</v>
      </c>
      <c r="G27" s="964">
        <v>0</v>
      </c>
      <c r="H27" s="964">
        <v>0</v>
      </c>
      <c r="I27" s="905">
        <v>0</v>
      </c>
      <c r="J27" s="905">
        <v>0</v>
      </c>
      <c r="K27" s="905"/>
      <c r="L27" s="1101"/>
      <c r="M27" s="1101"/>
      <c r="N27" s="1101"/>
      <c r="O27" s="1024"/>
      <c r="P27" s="972"/>
      <c r="Q27" s="989"/>
      <c r="R27" s="1181">
        <f t="shared" si="0"/>
        <v>0</v>
      </c>
      <c r="S27" s="1182" t="e">
        <f t="shared" si="1"/>
        <v>#DIV/0!</v>
      </c>
      <c r="T27" s="1071"/>
      <c r="U27" s="964"/>
      <c r="V27" s="1010"/>
      <c r="W27" s="905"/>
    </row>
    <row r="28" spans="1:23" ht="14.25">
      <c r="A28" s="971" t="s">
        <v>588</v>
      </c>
      <c r="B28" s="895" t="s">
        <v>718</v>
      </c>
      <c r="C28" s="799">
        <v>428</v>
      </c>
      <c r="D28" s="1135">
        <v>253</v>
      </c>
      <c r="E28" s="1123">
        <v>511</v>
      </c>
      <c r="F28" s="1134">
        <v>307</v>
      </c>
      <c r="G28" s="964">
        <v>518</v>
      </c>
      <c r="H28" s="964">
        <v>234</v>
      </c>
      <c r="I28" s="905">
        <v>217</v>
      </c>
      <c r="J28" s="905">
        <v>470</v>
      </c>
      <c r="K28" s="905">
        <v>254</v>
      </c>
      <c r="L28" s="1101">
        <v>430</v>
      </c>
      <c r="M28" s="1101">
        <v>430</v>
      </c>
      <c r="N28" s="1101">
        <v>152</v>
      </c>
      <c r="O28" s="1024"/>
      <c r="P28" s="972"/>
      <c r="Q28" s="989"/>
      <c r="R28" s="905">
        <f t="shared" si="0"/>
        <v>152</v>
      </c>
      <c r="S28" s="1012">
        <f t="shared" si="1"/>
        <v>35.348837209302324</v>
      </c>
      <c r="T28" s="1071"/>
      <c r="U28" s="964"/>
      <c r="V28" s="1010"/>
      <c r="W28" s="905"/>
    </row>
    <row r="29" spans="1:23" ht="14.25">
      <c r="A29" s="971" t="s">
        <v>590</v>
      </c>
      <c r="B29" s="895" t="s">
        <v>719</v>
      </c>
      <c r="C29" s="799">
        <v>1057</v>
      </c>
      <c r="D29" s="1135">
        <v>1451</v>
      </c>
      <c r="E29" s="1123">
        <v>518</v>
      </c>
      <c r="F29" s="1134">
        <v>286</v>
      </c>
      <c r="G29" s="964">
        <v>217</v>
      </c>
      <c r="H29" s="964">
        <v>278</v>
      </c>
      <c r="I29" s="905">
        <v>259</v>
      </c>
      <c r="J29" s="905">
        <v>268</v>
      </c>
      <c r="K29" s="905">
        <v>269</v>
      </c>
      <c r="L29" s="1101">
        <v>270</v>
      </c>
      <c r="M29" s="1101">
        <v>270</v>
      </c>
      <c r="N29" s="1101">
        <v>34</v>
      </c>
      <c r="O29" s="1024"/>
      <c r="P29" s="972"/>
      <c r="Q29" s="989"/>
      <c r="R29" s="905">
        <f t="shared" si="0"/>
        <v>34</v>
      </c>
      <c r="S29" s="1012">
        <f t="shared" si="1"/>
        <v>12.592592592592592</v>
      </c>
      <c r="T29" s="1071"/>
      <c r="U29" s="964"/>
      <c r="V29" s="1010"/>
      <c r="W29" s="905"/>
    </row>
    <row r="30" spans="1:23" ht="14.25">
      <c r="A30" s="971" t="s">
        <v>592</v>
      </c>
      <c r="B30" s="912" t="s">
        <v>720</v>
      </c>
      <c r="C30" s="799">
        <v>10408</v>
      </c>
      <c r="D30" s="1135">
        <v>11792</v>
      </c>
      <c r="E30" s="1123">
        <v>521</v>
      </c>
      <c r="F30" s="1134">
        <v>1901</v>
      </c>
      <c r="G30" s="964">
        <v>1921</v>
      </c>
      <c r="H30" s="964">
        <v>2177</v>
      </c>
      <c r="I30" s="905">
        <v>2180</v>
      </c>
      <c r="J30" s="905">
        <v>2306</v>
      </c>
      <c r="K30" s="905">
        <v>2326</v>
      </c>
      <c r="L30" s="1101">
        <v>2234</v>
      </c>
      <c r="M30" s="1101">
        <v>2234</v>
      </c>
      <c r="N30" s="1101">
        <v>558</v>
      </c>
      <c r="O30" s="1024"/>
      <c r="P30" s="972"/>
      <c r="Q30" s="989"/>
      <c r="R30" s="905">
        <f t="shared" si="0"/>
        <v>558</v>
      </c>
      <c r="S30" s="1012">
        <f t="shared" si="1"/>
        <v>24.977618621307073</v>
      </c>
      <c r="T30" s="1071"/>
      <c r="U30" s="964"/>
      <c r="V30" s="1010"/>
      <c r="W30" s="905"/>
    </row>
    <row r="31" spans="1:23" ht="14.25">
      <c r="A31" s="971" t="s">
        <v>594</v>
      </c>
      <c r="B31" s="912" t="s">
        <v>721</v>
      </c>
      <c r="C31" s="799">
        <v>3640</v>
      </c>
      <c r="D31" s="1135">
        <v>4174</v>
      </c>
      <c r="E31" s="1123" t="s">
        <v>596</v>
      </c>
      <c r="F31" s="1134">
        <v>674</v>
      </c>
      <c r="G31" s="964">
        <v>689</v>
      </c>
      <c r="H31" s="964">
        <v>772</v>
      </c>
      <c r="I31" s="905">
        <v>770</v>
      </c>
      <c r="J31" s="905">
        <v>805</v>
      </c>
      <c r="K31" s="905">
        <v>819</v>
      </c>
      <c r="L31" s="1101">
        <v>782</v>
      </c>
      <c r="M31" s="1101">
        <v>782</v>
      </c>
      <c r="N31" s="1101">
        <v>197</v>
      </c>
      <c r="O31" s="1024"/>
      <c r="P31" s="972"/>
      <c r="Q31" s="989"/>
      <c r="R31" s="905">
        <f t="shared" si="0"/>
        <v>197</v>
      </c>
      <c r="S31" s="1012">
        <f t="shared" si="1"/>
        <v>25.191815856777495</v>
      </c>
      <c r="T31" s="1071"/>
      <c r="U31" s="964"/>
      <c r="V31" s="1010"/>
      <c r="W31" s="905"/>
    </row>
    <row r="32" spans="1:23" ht="14.25">
      <c r="A32" s="971" t="s">
        <v>597</v>
      </c>
      <c r="B32" s="895" t="s">
        <v>722</v>
      </c>
      <c r="C32" s="799">
        <v>0</v>
      </c>
      <c r="D32" s="1135">
        <v>0</v>
      </c>
      <c r="E32" s="1123">
        <v>557</v>
      </c>
      <c r="F32" s="1134">
        <v>0</v>
      </c>
      <c r="G32" s="964">
        <v>0</v>
      </c>
      <c r="H32" s="964">
        <v>0</v>
      </c>
      <c r="I32" s="905">
        <v>0</v>
      </c>
      <c r="J32" s="905">
        <v>0</v>
      </c>
      <c r="K32" s="905">
        <v>0</v>
      </c>
      <c r="L32" s="1101"/>
      <c r="M32" s="1101"/>
      <c r="N32" s="1101"/>
      <c r="O32" s="1024"/>
      <c r="P32" s="972"/>
      <c r="Q32" s="989"/>
      <c r="R32" s="905">
        <f t="shared" si="0"/>
        <v>0</v>
      </c>
      <c r="S32" s="1012" t="e">
        <f t="shared" si="1"/>
        <v>#DIV/0!</v>
      </c>
      <c r="T32" s="1071"/>
      <c r="U32" s="964"/>
      <c r="V32" s="1010"/>
      <c r="W32" s="905"/>
    </row>
    <row r="33" spans="1:23" ht="14.25">
      <c r="A33" s="971" t="s">
        <v>599</v>
      </c>
      <c r="B33" s="895" t="s">
        <v>723</v>
      </c>
      <c r="C33" s="799">
        <v>1711</v>
      </c>
      <c r="D33" s="1135">
        <v>1801</v>
      </c>
      <c r="E33" s="1123">
        <v>551</v>
      </c>
      <c r="F33" s="1134">
        <v>16</v>
      </c>
      <c r="G33" s="964">
        <v>13</v>
      </c>
      <c r="H33" s="964">
        <v>40</v>
      </c>
      <c r="I33" s="905">
        <v>30</v>
      </c>
      <c r="J33" s="905">
        <v>25</v>
      </c>
      <c r="K33" s="905">
        <v>0</v>
      </c>
      <c r="L33" s="1101"/>
      <c r="M33" s="1101"/>
      <c r="N33" s="1101"/>
      <c r="O33" s="1024"/>
      <c r="P33" s="972"/>
      <c r="Q33" s="989"/>
      <c r="R33" s="905">
        <f t="shared" si="0"/>
        <v>0</v>
      </c>
      <c r="S33" s="1012" t="e">
        <f t="shared" si="1"/>
        <v>#DIV/0!</v>
      </c>
      <c r="T33" s="1071"/>
      <c r="U33" s="964"/>
      <c r="V33" s="1010"/>
      <c r="W33" s="905"/>
    </row>
    <row r="34" spans="1:23" ht="15" thickBot="1">
      <c r="A34" s="946" t="s">
        <v>601</v>
      </c>
      <c r="B34" s="897" t="s">
        <v>724</v>
      </c>
      <c r="C34" s="804">
        <v>569</v>
      </c>
      <c r="D34" s="1136">
        <v>614</v>
      </c>
      <c r="E34" s="1125" t="s">
        <v>602</v>
      </c>
      <c r="F34" s="1137">
        <v>22</v>
      </c>
      <c r="G34" s="948">
        <v>15</v>
      </c>
      <c r="H34" s="948">
        <v>21</v>
      </c>
      <c r="I34" s="913">
        <v>19</v>
      </c>
      <c r="J34" s="913">
        <v>24</v>
      </c>
      <c r="K34" s="913">
        <v>16</v>
      </c>
      <c r="L34" s="1103">
        <v>38</v>
      </c>
      <c r="M34" s="1103">
        <v>38</v>
      </c>
      <c r="N34" s="1104">
        <v>4</v>
      </c>
      <c r="O34" s="1024"/>
      <c r="P34" s="976"/>
      <c r="Q34" s="1167"/>
      <c r="R34" s="908">
        <f t="shared" si="0"/>
        <v>4</v>
      </c>
      <c r="S34" s="1020">
        <f t="shared" si="1"/>
        <v>10.526315789473683</v>
      </c>
      <c r="T34" s="1071"/>
      <c r="U34" s="1075"/>
      <c r="V34" s="1018"/>
      <c r="W34" s="913"/>
    </row>
    <row r="35" spans="1:23" ht="15" thickBot="1">
      <c r="A35" s="1035" t="s">
        <v>603</v>
      </c>
      <c r="B35" s="917" t="s">
        <v>604</v>
      </c>
      <c r="C35" s="739">
        <f>SUM(C25:C34)</f>
        <v>25899</v>
      </c>
      <c r="D35" s="866">
        <f>SUM(D25:D34)</f>
        <v>29268</v>
      </c>
      <c r="E35" s="1143"/>
      <c r="F35" s="918">
        <f aca="true" t="shared" si="2" ref="F35:Q35">SUM(F25:F34)</f>
        <v>4066</v>
      </c>
      <c r="G35" s="980">
        <f t="shared" si="2"/>
        <v>4615</v>
      </c>
      <c r="H35" s="980">
        <f t="shared" si="2"/>
        <v>4666</v>
      </c>
      <c r="I35" s="980">
        <f t="shared" si="2"/>
        <v>4467</v>
      </c>
      <c r="J35" s="980">
        <f>SUM(J25:J34)</f>
        <v>5049</v>
      </c>
      <c r="K35" s="980">
        <f>SUM(K25:K34)</f>
        <v>5132</v>
      </c>
      <c r="L35" s="1106">
        <f t="shared" si="2"/>
        <v>4354</v>
      </c>
      <c r="M35" s="1037">
        <f t="shared" si="2"/>
        <v>4354</v>
      </c>
      <c r="N35" s="1037">
        <f t="shared" si="2"/>
        <v>1279</v>
      </c>
      <c r="O35" s="1107">
        <f t="shared" si="2"/>
        <v>0</v>
      </c>
      <c r="P35" s="1037">
        <f t="shared" si="2"/>
        <v>0</v>
      </c>
      <c r="Q35" s="1037">
        <f t="shared" si="2"/>
        <v>0</v>
      </c>
      <c r="R35" s="980">
        <f t="shared" si="0"/>
        <v>1279</v>
      </c>
      <c r="S35" s="1041">
        <f t="shared" si="1"/>
        <v>29.375287092328893</v>
      </c>
      <c r="T35" s="1071"/>
      <c r="U35" s="980">
        <f>SUM(U25:U34)</f>
        <v>0</v>
      </c>
      <c r="V35" s="980">
        <f>SUM(V25:V34)</f>
        <v>0</v>
      </c>
      <c r="W35" s="980">
        <f>SUM(W25:W34)</f>
        <v>0</v>
      </c>
    </row>
    <row r="36" spans="1:23" ht="14.25">
      <c r="A36" s="963" t="s">
        <v>605</v>
      </c>
      <c r="B36" s="891" t="s">
        <v>725</v>
      </c>
      <c r="C36" s="785">
        <v>0</v>
      </c>
      <c r="D36" s="1133">
        <v>0</v>
      </c>
      <c r="E36" s="1122">
        <v>601</v>
      </c>
      <c r="F36" s="1144">
        <v>0</v>
      </c>
      <c r="G36" s="965">
        <v>0</v>
      </c>
      <c r="H36" s="965">
        <v>0</v>
      </c>
      <c r="I36" s="910">
        <v>0</v>
      </c>
      <c r="J36" s="910">
        <v>0</v>
      </c>
      <c r="K36" s="910">
        <v>0</v>
      </c>
      <c r="L36" s="1099"/>
      <c r="M36" s="1022"/>
      <c r="N36" s="999"/>
      <c r="O36" s="1024"/>
      <c r="P36" s="968"/>
      <c r="Q36" s="1001"/>
      <c r="R36" s="903">
        <f t="shared" si="0"/>
        <v>0</v>
      </c>
      <c r="S36" s="1005" t="e">
        <f t="shared" si="1"/>
        <v>#DIV/0!</v>
      </c>
      <c r="T36" s="1071"/>
      <c r="U36" s="965"/>
      <c r="V36" s="1003"/>
      <c r="W36" s="910"/>
    </row>
    <row r="37" spans="1:23" ht="14.25">
      <c r="A37" s="971" t="s">
        <v>607</v>
      </c>
      <c r="B37" s="895" t="s">
        <v>726</v>
      </c>
      <c r="C37" s="799">
        <v>1190</v>
      </c>
      <c r="D37" s="1135">
        <v>1857</v>
      </c>
      <c r="E37" s="1123">
        <v>602</v>
      </c>
      <c r="F37" s="1134">
        <v>454</v>
      </c>
      <c r="G37" s="964">
        <v>476</v>
      </c>
      <c r="H37" s="964">
        <v>626</v>
      </c>
      <c r="I37" s="905">
        <v>616</v>
      </c>
      <c r="J37" s="905">
        <v>634</v>
      </c>
      <c r="K37" s="905">
        <v>684</v>
      </c>
      <c r="L37" s="1101"/>
      <c r="M37" s="1007"/>
      <c r="N37" s="1101">
        <v>131</v>
      </c>
      <c r="O37" s="1024"/>
      <c r="P37" s="972"/>
      <c r="Q37" s="1001"/>
      <c r="R37" s="905">
        <f t="shared" si="0"/>
        <v>131</v>
      </c>
      <c r="S37" s="1012" t="e">
        <f t="shared" si="1"/>
        <v>#DIV/0!</v>
      </c>
      <c r="T37" s="1071"/>
      <c r="U37" s="964"/>
      <c r="V37" s="1010"/>
      <c r="W37" s="905"/>
    </row>
    <row r="38" spans="1:23" ht="14.25">
      <c r="A38" s="971" t="s">
        <v>609</v>
      </c>
      <c r="B38" s="895" t="s">
        <v>727</v>
      </c>
      <c r="C38" s="799">
        <v>0</v>
      </c>
      <c r="D38" s="1135">
        <v>0</v>
      </c>
      <c r="E38" s="1123">
        <v>604</v>
      </c>
      <c r="F38" s="1134">
        <v>0</v>
      </c>
      <c r="G38" s="964">
        <v>0</v>
      </c>
      <c r="H38" s="964">
        <v>0</v>
      </c>
      <c r="I38" s="905">
        <v>0</v>
      </c>
      <c r="J38" s="905">
        <v>0</v>
      </c>
      <c r="K38" s="905">
        <v>0</v>
      </c>
      <c r="L38" s="1101"/>
      <c r="M38" s="1007"/>
      <c r="N38" s="1101"/>
      <c r="O38" s="1024"/>
      <c r="P38" s="972"/>
      <c r="Q38" s="1001"/>
      <c r="R38" s="905">
        <f t="shared" si="0"/>
        <v>0</v>
      </c>
      <c r="S38" s="1012" t="e">
        <f t="shared" si="1"/>
        <v>#DIV/0!</v>
      </c>
      <c r="T38" s="1071"/>
      <c r="U38" s="964"/>
      <c r="V38" s="1010"/>
      <c r="W38" s="905"/>
    </row>
    <row r="39" spans="1:23" ht="14.25">
      <c r="A39" s="971" t="s">
        <v>611</v>
      </c>
      <c r="B39" s="895" t="s">
        <v>728</v>
      </c>
      <c r="C39" s="799">
        <v>12472</v>
      </c>
      <c r="D39" s="1135">
        <v>13728</v>
      </c>
      <c r="E39" s="1123" t="s">
        <v>613</v>
      </c>
      <c r="F39" s="1134">
        <v>3705</v>
      </c>
      <c r="G39" s="964">
        <v>3925</v>
      </c>
      <c r="H39" s="964">
        <v>4006</v>
      </c>
      <c r="I39" s="905">
        <v>3942</v>
      </c>
      <c r="J39" s="905">
        <v>4360</v>
      </c>
      <c r="K39" s="905">
        <v>4443</v>
      </c>
      <c r="L39" s="1101">
        <f>L35</f>
        <v>4354</v>
      </c>
      <c r="M39" s="1007">
        <v>4354</v>
      </c>
      <c r="N39" s="1101">
        <v>1103</v>
      </c>
      <c r="O39" s="1024"/>
      <c r="P39" s="972"/>
      <c r="Q39" s="1001"/>
      <c r="R39" s="905">
        <f t="shared" si="0"/>
        <v>1103</v>
      </c>
      <c r="S39" s="1012">
        <f t="shared" si="1"/>
        <v>25.33302710151585</v>
      </c>
      <c r="T39" s="1071"/>
      <c r="U39" s="964"/>
      <c r="V39" s="1010"/>
      <c r="W39" s="905"/>
    </row>
    <row r="40" spans="1:23" ht="15" thickBot="1">
      <c r="A40" s="946" t="s">
        <v>614</v>
      </c>
      <c r="B40" s="897" t="s">
        <v>724</v>
      </c>
      <c r="C40" s="804">
        <v>12330</v>
      </c>
      <c r="D40" s="1136">
        <v>13218</v>
      </c>
      <c r="E40" s="1125" t="s">
        <v>615</v>
      </c>
      <c r="F40" s="1137">
        <v>100</v>
      </c>
      <c r="G40" s="948">
        <v>323</v>
      </c>
      <c r="H40" s="948">
        <v>74</v>
      </c>
      <c r="I40" s="913">
        <v>23</v>
      </c>
      <c r="J40" s="913">
        <v>156</v>
      </c>
      <c r="K40" s="913">
        <v>115</v>
      </c>
      <c r="L40" s="1103"/>
      <c r="M40" s="1030"/>
      <c r="N40" s="1104"/>
      <c r="O40" s="1024"/>
      <c r="P40" s="976"/>
      <c r="Q40" s="1001"/>
      <c r="R40" s="908">
        <f t="shared" si="0"/>
        <v>0</v>
      </c>
      <c r="S40" s="1020" t="e">
        <f t="shared" si="1"/>
        <v>#DIV/0!</v>
      </c>
      <c r="T40" s="1071"/>
      <c r="U40" s="1075"/>
      <c r="V40" s="1018"/>
      <c r="W40" s="913"/>
    </row>
    <row r="41" spans="1:23" ht="15" thickBot="1">
      <c r="A41" s="1035" t="s">
        <v>616</v>
      </c>
      <c r="B41" s="917" t="s">
        <v>617</v>
      </c>
      <c r="C41" s="739">
        <f>SUM(C36:C40)</f>
        <v>25992</v>
      </c>
      <c r="D41" s="866">
        <f>SUM(D36:D40)</f>
        <v>28803</v>
      </c>
      <c r="E41" s="1143" t="s">
        <v>549</v>
      </c>
      <c r="F41" s="918">
        <f aca="true" t="shared" si="3" ref="F41:Q41">SUM(F36:F40)</f>
        <v>4259</v>
      </c>
      <c r="G41" s="980">
        <f t="shared" si="3"/>
        <v>4724</v>
      </c>
      <c r="H41" s="980">
        <f t="shared" si="3"/>
        <v>4706</v>
      </c>
      <c r="I41" s="980">
        <f t="shared" si="3"/>
        <v>4581</v>
      </c>
      <c r="J41" s="980">
        <f>SUM(J36:J40)</f>
        <v>5150</v>
      </c>
      <c r="K41" s="980">
        <f>SUM(K36:K40)</f>
        <v>5242</v>
      </c>
      <c r="L41" s="1106">
        <f t="shared" si="3"/>
        <v>4354</v>
      </c>
      <c r="M41" s="1037">
        <f t="shared" si="3"/>
        <v>4354</v>
      </c>
      <c r="N41" s="1037">
        <f t="shared" si="3"/>
        <v>1234</v>
      </c>
      <c r="O41" s="1037">
        <f t="shared" si="3"/>
        <v>0</v>
      </c>
      <c r="P41" s="1183">
        <f t="shared" si="3"/>
        <v>0</v>
      </c>
      <c r="Q41" s="1183">
        <f t="shared" si="3"/>
        <v>0</v>
      </c>
      <c r="R41" s="911">
        <f t="shared" si="0"/>
        <v>1234</v>
      </c>
      <c r="S41" s="1041">
        <f t="shared" si="1"/>
        <v>28.34175470831419</v>
      </c>
      <c r="T41" s="1071"/>
      <c r="U41" s="980">
        <f>SUM(U36:U40)</f>
        <v>0</v>
      </c>
      <c r="V41" s="980">
        <f>SUM(V36:V40)</f>
        <v>0</v>
      </c>
      <c r="W41" s="980">
        <f>SUM(W36:W40)</f>
        <v>0</v>
      </c>
    </row>
    <row r="42" spans="1:23" ht="6.75" customHeight="1" thickBot="1">
      <c r="A42" s="946"/>
      <c r="B42" s="728"/>
      <c r="C42" s="872"/>
      <c r="D42" s="1145"/>
      <c r="E42" s="1146"/>
      <c r="F42" s="1137"/>
      <c r="G42" s="948"/>
      <c r="H42" s="948"/>
      <c r="I42" s="918"/>
      <c r="J42" s="918"/>
      <c r="K42" s="918"/>
      <c r="L42" s="1110"/>
      <c r="M42" s="1111"/>
      <c r="N42" s="948"/>
      <c r="O42" s="1024"/>
      <c r="P42" s="953"/>
      <c r="Q42" s="1048"/>
      <c r="R42" s="904"/>
      <c r="S42" s="1027"/>
      <c r="T42" s="1071"/>
      <c r="U42" s="948"/>
      <c r="V42" s="918"/>
      <c r="W42" s="918"/>
    </row>
    <row r="43" spans="1:23" ht="15" thickBot="1">
      <c r="A43" s="1050" t="s">
        <v>618</v>
      </c>
      <c r="B43" s="859" t="s">
        <v>580</v>
      </c>
      <c r="C43" s="739">
        <f>+C41-C39</f>
        <v>13520</v>
      </c>
      <c r="D43" s="866">
        <f>+D41-D39</f>
        <v>15075</v>
      </c>
      <c r="E43" s="1143" t="s">
        <v>549</v>
      </c>
      <c r="F43" s="918">
        <f aca="true" t="shared" si="4" ref="F43:Q43">F41-F39</f>
        <v>554</v>
      </c>
      <c r="G43" s="980">
        <f t="shared" si="4"/>
        <v>799</v>
      </c>
      <c r="H43" s="980">
        <f t="shared" si="4"/>
        <v>700</v>
      </c>
      <c r="I43" s="980">
        <f t="shared" si="4"/>
        <v>639</v>
      </c>
      <c r="J43" s="980">
        <f>J41-J39</f>
        <v>790</v>
      </c>
      <c r="K43" s="980">
        <f>K41-K39</f>
        <v>799</v>
      </c>
      <c r="L43" s="980">
        <f>L41-L39</f>
        <v>0</v>
      </c>
      <c r="M43" s="1041">
        <f t="shared" si="4"/>
        <v>0</v>
      </c>
      <c r="N43" s="1041">
        <f t="shared" si="4"/>
        <v>131</v>
      </c>
      <c r="O43" s="1041">
        <f t="shared" si="4"/>
        <v>0</v>
      </c>
      <c r="P43" s="980">
        <f t="shared" si="4"/>
        <v>0</v>
      </c>
      <c r="Q43" s="918">
        <f t="shared" si="4"/>
        <v>0</v>
      </c>
      <c r="R43" s="904">
        <f t="shared" si="0"/>
        <v>131</v>
      </c>
      <c r="S43" s="1005" t="e">
        <f t="shared" si="1"/>
        <v>#DIV/0!</v>
      </c>
      <c r="T43" s="1071"/>
      <c r="U43" s="980">
        <f>U41-U39</f>
        <v>0</v>
      </c>
      <c r="V43" s="980">
        <f>V41-V39</f>
        <v>0</v>
      </c>
      <c r="W43" s="980">
        <f>W41-W39</f>
        <v>0</v>
      </c>
    </row>
    <row r="44" spans="1:23" ht="15" thickBot="1">
      <c r="A44" s="1035" t="s">
        <v>619</v>
      </c>
      <c r="B44" s="859" t="s">
        <v>620</v>
      </c>
      <c r="C44" s="739">
        <f>+C41-C35</f>
        <v>93</v>
      </c>
      <c r="D44" s="866">
        <f>+D41-D35</f>
        <v>-465</v>
      </c>
      <c r="E44" s="1143" t="s">
        <v>549</v>
      </c>
      <c r="F44" s="918">
        <f aca="true" t="shared" si="5" ref="F44:Q44">F41-F35</f>
        <v>193</v>
      </c>
      <c r="G44" s="980">
        <f t="shared" si="5"/>
        <v>109</v>
      </c>
      <c r="H44" s="980">
        <f t="shared" si="5"/>
        <v>40</v>
      </c>
      <c r="I44" s="980">
        <f t="shared" si="5"/>
        <v>114</v>
      </c>
      <c r="J44" s="980">
        <f>J41-J35</f>
        <v>101</v>
      </c>
      <c r="K44" s="980">
        <f>K41-K35</f>
        <v>110</v>
      </c>
      <c r="L44" s="980">
        <f>L41-L35</f>
        <v>0</v>
      </c>
      <c r="M44" s="1041">
        <f t="shared" si="5"/>
        <v>0</v>
      </c>
      <c r="N44" s="1163">
        <f t="shared" si="5"/>
        <v>-45</v>
      </c>
      <c r="O44" s="1041">
        <f t="shared" si="5"/>
        <v>0</v>
      </c>
      <c r="P44" s="980">
        <f t="shared" si="5"/>
        <v>0</v>
      </c>
      <c r="Q44" s="918">
        <f t="shared" si="5"/>
        <v>0</v>
      </c>
      <c r="R44" s="904">
        <f t="shared" si="0"/>
        <v>-45</v>
      </c>
      <c r="S44" s="1005" t="e">
        <f t="shared" si="1"/>
        <v>#DIV/0!</v>
      </c>
      <c r="T44" s="1071"/>
      <c r="U44" s="980">
        <f>U41-U35</f>
        <v>0</v>
      </c>
      <c r="V44" s="980">
        <f>V41-V35</f>
        <v>0</v>
      </c>
      <c r="W44" s="980">
        <f>W41-W35</f>
        <v>0</v>
      </c>
    </row>
    <row r="45" spans="1:23" ht="15" thickBot="1">
      <c r="A45" s="1053" t="s">
        <v>621</v>
      </c>
      <c r="B45" s="878" t="s">
        <v>580</v>
      </c>
      <c r="C45" s="879">
        <f>+C44-C39</f>
        <v>-12379</v>
      </c>
      <c r="D45" s="843">
        <f>+D44-D39</f>
        <v>-14193</v>
      </c>
      <c r="E45" s="1147" t="s">
        <v>549</v>
      </c>
      <c r="F45" s="918">
        <f aca="true" t="shared" si="6" ref="F45:Q45">F44-F39</f>
        <v>-3512</v>
      </c>
      <c r="G45" s="980">
        <f t="shared" si="6"/>
        <v>-3816</v>
      </c>
      <c r="H45" s="980">
        <f t="shared" si="6"/>
        <v>-3966</v>
      </c>
      <c r="I45" s="980">
        <f t="shared" si="6"/>
        <v>-3828</v>
      </c>
      <c r="J45" s="980">
        <f>J44-J39</f>
        <v>-4259</v>
      </c>
      <c r="K45" s="980">
        <f>K44-K39</f>
        <v>-4333</v>
      </c>
      <c r="L45" s="980">
        <f t="shared" si="6"/>
        <v>-4354</v>
      </c>
      <c r="M45" s="1041">
        <f t="shared" si="6"/>
        <v>-4354</v>
      </c>
      <c r="N45" s="1041">
        <f t="shared" si="6"/>
        <v>-1148</v>
      </c>
      <c r="O45" s="1052">
        <f t="shared" si="6"/>
        <v>0</v>
      </c>
      <c r="P45" s="980">
        <f t="shared" si="6"/>
        <v>0</v>
      </c>
      <c r="Q45" s="918">
        <f t="shared" si="6"/>
        <v>0</v>
      </c>
      <c r="R45" s="904">
        <f t="shared" si="0"/>
        <v>-1148</v>
      </c>
      <c r="S45" s="1041">
        <f t="shared" si="1"/>
        <v>26.366559485530544</v>
      </c>
      <c r="T45" s="1071"/>
      <c r="U45" s="980">
        <f>U44-U39</f>
        <v>0</v>
      </c>
      <c r="V45" s="980">
        <f>V44-V39</f>
        <v>0</v>
      </c>
      <c r="W45" s="980">
        <f>W44-W39</f>
        <v>0</v>
      </c>
    </row>
    <row r="46" ht="12.75">
      <c r="A46" s="1056"/>
    </row>
    <row r="47" ht="12.75">
      <c r="A47" s="1056"/>
    </row>
    <row r="48" spans="1:23" ht="14.25">
      <c r="A48" s="921" t="s">
        <v>729</v>
      </c>
      <c r="R48" s="492"/>
      <c r="S48" s="492"/>
      <c r="T48" s="492"/>
      <c r="U48" s="492"/>
      <c r="V48" s="492"/>
      <c r="W48" s="492"/>
    </row>
    <row r="49" spans="1:23" ht="14.25">
      <c r="A49" s="922" t="s">
        <v>730</v>
      </c>
      <c r="R49" s="492"/>
      <c r="S49" s="492"/>
      <c r="T49" s="492"/>
      <c r="U49" s="492"/>
      <c r="V49" s="492"/>
      <c r="W49" s="492"/>
    </row>
    <row r="50" spans="1:23" ht="14.25">
      <c r="A50" s="1054" t="s">
        <v>731</v>
      </c>
      <c r="R50" s="492"/>
      <c r="S50" s="492"/>
      <c r="T50" s="492"/>
      <c r="U50" s="492"/>
      <c r="V50" s="492"/>
      <c r="W50" s="492"/>
    </row>
    <row r="51" spans="1:23" ht="14.25">
      <c r="A51" s="1055"/>
      <c r="R51" s="492"/>
      <c r="S51" s="492"/>
      <c r="T51" s="492"/>
      <c r="U51" s="492"/>
      <c r="V51" s="492"/>
      <c r="W51" s="492"/>
    </row>
    <row r="52" spans="1:23" ht="12.75">
      <c r="A52" s="1056" t="s">
        <v>749</v>
      </c>
      <c r="R52" s="492"/>
      <c r="S52" s="492"/>
      <c r="T52" s="492"/>
      <c r="U52" s="492"/>
      <c r="V52" s="492"/>
      <c r="W52" s="492"/>
    </row>
    <row r="53" spans="1:23" ht="12.75">
      <c r="A53" s="1056"/>
      <c r="R53" s="492"/>
      <c r="S53" s="492"/>
      <c r="T53" s="492"/>
      <c r="U53" s="492"/>
      <c r="V53" s="492"/>
      <c r="W53" s="492"/>
    </row>
    <row r="54" spans="1:23" ht="12.75">
      <c r="A54" s="1056" t="s">
        <v>738</v>
      </c>
      <c r="R54" s="492"/>
      <c r="S54" s="492"/>
      <c r="T54" s="492"/>
      <c r="U54" s="492"/>
      <c r="V54" s="492"/>
      <c r="W54" s="492"/>
    </row>
    <row r="55" ht="12.75">
      <c r="A55" s="1056"/>
    </row>
  </sheetData>
  <sheetProtection/>
  <mergeCells count="11">
    <mergeCell ref="U7:W7"/>
    <mergeCell ref="A1:W1"/>
    <mergeCell ref="A7:A8"/>
    <mergeCell ref="B7:B8"/>
    <mergeCell ref="E7:E8"/>
    <mergeCell ref="H7:H8"/>
    <mergeCell ref="I7:I8"/>
    <mergeCell ref="J7:J8"/>
    <mergeCell ref="K7:K8"/>
    <mergeCell ref="L7:M7"/>
    <mergeCell ref="N7:Q7"/>
  </mergeCells>
  <printOptions/>
  <pageMargins left="1.299212598425197" right="0.7086614173228347" top="0.3937007874015748" bottom="0.3937007874015748" header="0.31496062992125984" footer="0.31496062992125984"/>
  <pageSetup horizontalDpi="600" verticalDpi="60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58"/>
  <sheetViews>
    <sheetView zoomScalePageLayoutView="0" workbookViewId="0" topLeftCell="A1">
      <selection activeCell="E16" sqref="E15:E16"/>
    </sheetView>
  </sheetViews>
  <sheetFormatPr defaultColWidth="9.140625" defaultRowHeight="12.75"/>
  <cols>
    <col min="1" max="1" width="37.7109375" style="492" customWidth="1"/>
    <col min="2" max="2" width="13.57421875" style="492" hidden="1" customWidth="1"/>
    <col min="3" max="4" width="9.140625" style="492" hidden="1" customWidth="1"/>
    <col min="5" max="5" width="9.140625" style="741" customWidth="1"/>
    <col min="6" max="8" width="9.140625" style="492" hidden="1" customWidth="1"/>
    <col min="9" max="11" width="9.140625" style="535" hidden="1" customWidth="1"/>
    <col min="12" max="12" width="11.57421875" style="535" customWidth="1"/>
    <col min="13" max="13" width="11.421875" style="535" customWidth="1"/>
    <col min="14" max="14" width="9.8515625" style="535" customWidth="1"/>
    <col min="15" max="15" width="9.140625" style="535" hidden="1" customWidth="1"/>
    <col min="16" max="16" width="9.28125" style="535" hidden="1" customWidth="1"/>
    <col min="17" max="17" width="9.140625" style="535" hidden="1" customWidth="1"/>
    <col min="18" max="18" width="12.00390625" style="535" customWidth="1"/>
    <col min="19" max="19" width="9.140625" style="517" customWidth="1"/>
    <col min="20" max="20" width="3.421875" style="535" customWidth="1"/>
    <col min="21" max="21" width="12.57421875" style="535" hidden="1" customWidth="1"/>
    <col min="22" max="22" width="11.8515625" style="535" hidden="1" customWidth="1"/>
    <col min="23" max="23" width="12.00390625" style="535" hidden="1" customWidth="1"/>
    <col min="24" max="16384" width="9.140625" style="492" customWidth="1"/>
  </cols>
  <sheetData>
    <row r="1" spans="1:23" s="310" customFormat="1" ht="18">
      <c r="A1" s="1184" t="s">
        <v>695</v>
      </c>
      <c r="B1" s="1184"/>
      <c r="C1" s="1184"/>
      <c r="D1" s="1184"/>
      <c r="E1" s="1184"/>
      <c r="F1" s="1184"/>
      <c r="G1" s="1184"/>
      <c r="H1" s="1184"/>
      <c r="I1" s="1184"/>
      <c r="J1" s="1184"/>
      <c r="K1" s="1184"/>
      <c r="L1" s="1184"/>
      <c r="M1" s="1184"/>
      <c r="N1" s="1184"/>
      <c r="O1" s="1184"/>
      <c r="P1" s="1184"/>
      <c r="Q1" s="1184"/>
      <c r="R1" s="1184"/>
      <c r="S1" s="1184"/>
      <c r="T1" s="1184"/>
      <c r="U1" s="1184"/>
      <c r="V1" s="1184"/>
      <c r="W1" s="1184"/>
    </row>
    <row r="2" spans="1:14" ht="21.75" customHeight="1">
      <c r="A2" s="923" t="s">
        <v>623</v>
      </c>
      <c r="B2" s="924"/>
      <c r="M2" s="925"/>
      <c r="N2" s="925"/>
    </row>
    <row r="3" spans="1:14" ht="12.75">
      <c r="A3" s="930"/>
      <c r="M3" s="925"/>
      <c r="N3" s="925"/>
    </row>
    <row r="4" spans="1:14" ht="13.5" thickBot="1">
      <c r="A4" s="1056"/>
      <c r="B4" s="649"/>
      <c r="C4" s="649"/>
      <c r="D4" s="649"/>
      <c r="E4" s="742"/>
      <c r="F4" s="649"/>
      <c r="G4" s="649"/>
      <c r="M4" s="925"/>
      <c r="N4" s="925"/>
    </row>
    <row r="5" spans="1:14" ht="15.75" thickBot="1">
      <c r="A5" s="926" t="s">
        <v>739</v>
      </c>
      <c r="B5" s="1190"/>
      <c r="C5" s="1185"/>
      <c r="D5" s="1185"/>
      <c r="E5" s="1126" t="s">
        <v>750</v>
      </c>
      <c r="F5" s="1186"/>
      <c r="G5" s="1187"/>
      <c r="H5" s="1186"/>
      <c r="I5" s="1188"/>
      <c r="J5" s="1189"/>
      <c r="K5" s="1189"/>
      <c r="L5" s="884"/>
      <c r="M5" s="929"/>
      <c r="N5" s="929"/>
    </row>
    <row r="6" spans="1:14" ht="23.25" customHeight="1" thickBot="1">
      <c r="A6" s="930" t="s">
        <v>522</v>
      </c>
      <c r="M6" s="925"/>
      <c r="N6" s="925"/>
    </row>
    <row r="7" spans="1:23" ht="13.5" thickBot="1">
      <c r="A7" s="1058" t="s">
        <v>27</v>
      </c>
      <c r="B7" s="932" t="s">
        <v>526</v>
      </c>
      <c r="C7" s="748"/>
      <c r="D7" s="747"/>
      <c r="E7" s="1151" t="s">
        <v>529</v>
      </c>
      <c r="F7" s="750"/>
      <c r="G7" s="748"/>
      <c r="H7" s="932" t="s">
        <v>699</v>
      </c>
      <c r="I7" s="934" t="s">
        <v>700</v>
      </c>
      <c r="J7" s="934" t="s">
        <v>701</v>
      </c>
      <c r="K7" s="934" t="s">
        <v>702</v>
      </c>
      <c r="L7" s="1059" t="s">
        <v>703</v>
      </c>
      <c r="M7" s="1059"/>
      <c r="N7" s="1059" t="s">
        <v>704</v>
      </c>
      <c r="O7" s="1059"/>
      <c r="P7" s="1059"/>
      <c r="Q7" s="1059"/>
      <c r="R7" s="1174" t="s">
        <v>705</v>
      </c>
      <c r="S7" s="1061" t="s">
        <v>525</v>
      </c>
      <c r="U7" s="936" t="s">
        <v>706</v>
      </c>
      <c r="V7" s="936"/>
      <c r="W7" s="936"/>
    </row>
    <row r="8" spans="1:23" ht="13.5" thickBot="1">
      <c r="A8" s="1058"/>
      <c r="B8" s="932"/>
      <c r="C8" s="757" t="s">
        <v>527</v>
      </c>
      <c r="D8" s="1153" t="s">
        <v>528</v>
      </c>
      <c r="E8" s="1154"/>
      <c r="F8" s="758" t="s">
        <v>697</v>
      </c>
      <c r="G8" s="757" t="s">
        <v>698</v>
      </c>
      <c r="H8" s="932"/>
      <c r="I8" s="934"/>
      <c r="J8" s="934"/>
      <c r="K8" s="934"/>
      <c r="L8" s="940" t="s">
        <v>31</v>
      </c>
      <c r="M8" s="940" t="s">
        <v>32</v>
      </c>
      <c r="N8" s="941" t="s">
        <v>536</v>
      </c>
      <c r="O8" s="1062" t="s">
        <v>539</v>
      </c>
      <c r="P8" s="942" t="s">
        <v>542</v>
      </c>
      <c r="Q8" s="1063" t="s">
        <v>545</v>
      </c>
      <c r="R8" s="940" t="s">
        <v>546</v>
      </c>
      <c r="S8" s="1064" t="s">
        <v>547</v>
      </c>
      <c r="U8" s="1065" t="s">
        <v>708</v>
      </c>
      <c r="V8" s="1066" t="s">
        <v>709</v>
      </c>
      <c r="W8" s="1066" t="s">
        <v>710</v>
      </c>
    </row>
    <row r="9" spans="1:23" ht="12.75">
      <c r="A9" s="946" t="s">
        <v>548</v>
      </c>
      <c r="B9" s="765"/>
      <c r="C9" s="766">
        <v>104</v>
      </c>
      <c r="D9" s="1127">
        <v>104</v>
      </c>
      <c r="E9" s="1128"/>
      <c r="F9" s="1129">
        <v>6</v>
      </c>
      <c r="G9" s="947">
        <v>6</v>
      </c>
      <c r="H9" s="947">
        <v>9</v>
      </c>
      <c r="I9" s="951">
        <v>10</v>
      </c>
      <c r="J9" s="951">
        <v>10</v>
      </c>
      <c r="K9" s="951">
        <v>10</v>
      </c>
      <c r="L9" s="969"/>
      <c r="M9" s="969"/>
      <c r="N9" s="1067"/>
      <c r="O9" s="968"/>
      <c r="P9" s="1155"/>
      <c r="Q9" s="968"/>
      <c r="R9" s="975" t="s">
        <v>549</v>
      </c>
      <c r="S9" s="1070" t="s">
        <v>549</v>
      </c>
      <c r="T9" s="1071"/>
      <c r="U9" s="997"/>
      <c r="V9" s="951"/>
      <c r="W9" s="951"/>
    </row>
    <row r="10" spans="1:23" ht="13.5" thickBot="1">
      <c r="A10" s="956" t="s">
        <v>550</v>
      </c>
      <c r="B10" s="773"/>
      <c r="C10" s="774">
        <v>101</v>
      </c>
      <c r="D10" s="1130">
        <v>104</v>
      </c>
      <c r="E10" s="1131"/>
      <c r="F10" s="1132">
        <v>6.2</v>
      </c>
      <c r="G10" s="957">
        <v>6</v>
      </c>
      <c r="H10" s="957">
        <v>9</v>
      </c>
      <c r="I10" s="959">
        <v>9</v>
      </c>
      <c r="J10" s="959">
        <v>9</v>
      </c>
      <c r="K10" s="959">
        <v>9</v>
      </c>
      <c r="L10" s="889"/>
      <c r="M10" s="889"/>
      <c r="N10" s="890"/>
      <c r="O10" s="976"/>
      <c r="P10" s="977"/>
      <c r="Q10" s="976"/>
      <c r="R10" s="959" t="s">
        <v>549</v>
      </c>
      <c r="S10" s="1074" t="s">
        <v>549</v>
      </c>
      <c r="T10" s="1071"/>
      <c r="U10" s="1075"/>
      <c r="V10" s="959"/>
      <c r="W10" s="959"/>
    </row>
    <row r="11" spans="1:24" ht="12.75">
      <c r="A11" s="963" t="s">
        <v>551</v>
      </c>
      <c r="B11" s="784" t="s">
        <v>552</v>
      </c>
      <c r="C11" s="785">
        <v>37915</v>
      </c>
      <c r="D11" s="1133">
        <v>39774</v>
      </c>
      <c r="E11" s="1119" t="s">
        <v>553</v>
      </c>
      <c r="F11" s="1134">
        <v>1168</v>
      </c>
      <c r="G11" s="964">
        <v>1177</v>
      </c>
      <c r="H11" s="964">
        <v>1361</v>
      </c>
      <c r="I11" s="970">
        <v>1504</v>
      </c>
      <c r="J11" s="970">
        <v>1655</v>
      </c>
      <c r="K11" s="966">
        <v>1801</v>
      </c>
      <c r="L11" s="950" t="s">
        <v>549</v>
      </c>
      <c r="M11" s="950" t="s">
        <v>549</v>
      </c>
      <c r="N11" s="894">
        <v>1801</v>
      </c>
      <c r="O11" s="1002"/>
      <c r="P11" s="1002"/>
      <c r="Q11" s="968"/>
      <c r="R11" s="970" t="s">
        <v>549</v>
      </c>
      <c r="S11" s="1077" t="s">
        <v>549</v>
      </c>
      <c r="T11" s="1071"/>
      <c r="U11" s="997"/>
      <c r="V11" s="970"/>
      <c r="W11" s="970"/>
      <c r="X11" s="492">
        <v>1</v>
      </c>
    </row>
    <row r="12" spans="1:23" ht="12.75">
      <c r="A12" s="971" t="s">
        <v>554</v>
      </c>
      <c r="B12" s="798" t="s">
        <v>555</v>
      </c>
      <c r="C12" s="799">
        <v>-16164</v>
      </c>
      <c r="D12" s="1135">
        <v>-17825</v>
      </c>
      <c r="E12" s="1119" t="s">
        <v>556</v>
      </c>
      <c r="F12" s="1134">
        <v>-1168</v>
      </c>
      <c r="G12" s="964">
        <v>-1177</v>
      </c>
      <c r="H12" s="964">
        <v>1361</v>
      </c>
      <c r="I12" s="970">
        <v>1504</v>
      </c>
      <c r="J12" s="970">
        <v>1655</v>
      </c>
      <c r="K12" s="970">
        <v>1801</v>
      </c>
      <c r="L12" s="893" t="s">
        <v>549</v>
      </c>
      <c r="M12" s="893" t="s">
        <v>549</v>
      </c>
      <c r="N12" s="896">
        <v>1801</v>
      </c>
      <c r="O12" s="1009"/>
      <c r="P12" s="1009"/>
      <c r="Q12" s="972"/>
      <c r="R12" s="970" t="s">
        <v>549</v>
      </c>
      <c r="S12" s="1077" t="s">
        <v>549</v>
      </c>
      <c r="T12" s="1071"/>
      <c r="U12" s="964"/>
      <c r="V12" s="970"/>
      <c r="W12" s="970"/>
    </row>
    <row r="13" spans="1:23" ht="12.75">
      <c r="A13" s="971" t="s">
        <v>557</v>
      </c>
      <c r="B13" s="798" t="s">
        <v>711</v>
      </c>
      <c r="C13" s="799">
        <v>604</v>
      </c>
      <c r="D13" s="1135">
        <v>619</v>
      </c>
      <c r="E13" s="1119" t="s">
        <v>559</v>
      </c>
      <c r="F13" s="1134"/>
      <c r="G13" s="964">
        <v>0</v>
      </c>
      <c r="H13" s="964">
        <v>0</v>
      </c>
      <c r="I13" s="970">
        <v>0</v>
      </c>
      <c r="J13" s="970">
        <v>0</v>
      </c>
      <c r="K13" s="970">
        <v>0</v>
      </c>
      <c r="L13" s="893" t="s">
        <v>549</v>
      </c>
      <c r="M13" s="893" t="s">
        <v>549</v>
      </c>
      <c r="N13" s="896">
        <v>0</v>
      </c>
      <c r="O13" s="1009"/>
      <c r="P13" s="1009"/>
      <c r="Q13" s="972"/>
      <c r="R13" s="970" t="s">
        <v>549</v>
      </c>
      <c r="S13" s="1077" t="s">
        <v>549</v>
      </c>
      <c r="T13" s="1071"/>
      <c r="U13" s="964"/>
      <c r="V13" s="970"/>
      <c r="W13" s="970"/>
    </row>
    <row r="14" spans="1:23" ht="12.75">
      <c r="A14" s="971" t="s">
        <v>560</v>
      </c>
      <c r="B14" s="798" t="s">
        <v>712</v>
      </c>
      <c r="C14" s="799">
        <v>221</v>
      </c>
      <c r="D14" s="1135">
        <v>610</v>
      </c>
      <c r="E14" s="1119" t="s">
        <v>549</v>
      </c>
      <c r="F14" s="1134">
        <v>186</v>
      </c>
      <c r="G14" s="964">
        <v>261</v>
      </c>
      <c r="H14" s="964">
        <v>217</v>
      </c>
      <c r="I14" s="970">
        <v>97</v>
      </c>
      <c r="J14" s="970">
        <v>493</v>
      </c>
      <c r="K14" s="970">
        <v>467</v>
      </c>
      <c r="L14" s="893" t="s">
        <v>549</v>
      </c>
      <c r="M14" s="893" t="s">
        <v>549</v>
      </c>
      <c r="N14" s="896">
        <v>1077</v>
      </c>
      <c r="O14" s="1009"/>
      <c r="P14" s="1009"/>
      <c r="Q14" s="972"/>
      <c r="R14" s="970" t="s">
        <v>549</v>
      </c>
      <c r="S14" s="1077" t="s">
        <v>549</v>
      </c>
      <c r="T14" s="1071"/>
      <c r="U14" s="964"/>
      <c r="V14" s="970"/>
      <c r="W14" s="970"/>
    </row>
    <row r="15" spans="1:23" ht="13.5" thickBot="1">
      <c r="A15" s="946" t="s">
        <v>562</v>
      </c>
      <c r="B15" s="803" t="s">
        <v>713</v>
      </c>
      <c r="C15" s="804">
        <v>2021</v>
      </c>
      <c r="D15" s="1136">
        <v>852</v>
      </c>
      <c r="E15" s="1120" t="s">
        <v>564</v>
      </c>
      <c r="F15" s="1137">
        <v>313</v>
      </c>
      <c r="G15" s="948">
        <v>436</v>
      </c>
      <c r="H15" s="948">
        <v>425</v>
      </c>
      <c r="I15" s="975">
        <v>667</v>
      </c>
      <c r="J15" s="975">
        <v>290</v>
      </c>
      <c r="K15" s="975">
        <v>514</v>
      </c>
      <c r="L15" s="974" t="s">
        <v>549</v>
      </c>
      <c r="M15" s="974" t="s">
        <v>549</v>
      </c>
      <c r="N15" s="887">
        <v>741</v>
      </c>
      <c r="O15" s="1017"/>
      <c r="P15" s="1017"/>
      <c r="Q15" s="976"/>
      <c r="R15" s="975" t="s">
        <v>549</v>
      </c>
      <c r="S15" s="1070" t="s">
        <v>549</v>
      </c>
      <c r="T15" s="1071"/>
      <c r="U15" s="957"/>
      <c r="V15" s="975"/>
      <c r="W15" s="975"/>
    </row>
    <row r="16" spans="1:23" ht="15" thickBot="1">
      <c r="A16" s="979" t="s">
        <v>565</v>
      </c>
      <c r="B16" s="810"/>
      <c r="C16" s="811">
        <v>24618</v>
      </c>
      <c r="D16" s="1138">
        <v>24087</v>
      </c>
      <c r="E16" s="1139"/>
      <c r="F16" s="918">
        <v>515</v>
      </c>
      <c r="G16" s="980">
        <v>698</v>
      </c>
      <c r="H16" s="980">
        <f>H11-H12+H14+H15</f>
        <v>642</v>
      </c>
      <c r="I16" s="980">
        <f>I11-I12+I14+I15</f>
        <v>764</v>
      </c>
      <c r="J16" s="982">
        <f>J11-J12+J13+J14+J15</f>
        <v>783</v>
      </c>
      <c r="K16" s="982">
        <f>K11-K12+K13+K14+K15</f>
        <v>981</v>
      </c>
      <c r="L16" s="982" t="s">
        <v>549</v>
      </c>
      <c r="M16" s="982" t="s">
        <v>549</v>
      </c>
      <c r="N16" s="1178">
        <f>N11-N12+N13+N14+N15</f>
        <v>1818</v>
      </c>
      <c r="O16" s="1086">
        <f>O11-O12+O13+O14+O15</f>
        <v>0</v>
      </c>
      <c r="P16" s="1178">
        <f>P11-P12+P13+P14+P15</f>
        <v>0</v>
      </c>
      <c r="Q16" s="1086">
        <f>Q11-Q12+Q13+Q14+Q15</f>
        <v>0</v>
      </c>
      <c r="R16" s="984" t="s">
        <v>549</v>
      </c>
      <c r="S16" s="1085" t="s">
        <v>549</v>
      </c>
      <c r="T16" s="1071"/>
      <c r="U16" s="1086">
        <f>U11-U12+U13+U14+U15</f>
        <v>0</v>
      </c>
      <c r="V16" s="1086">
        <f>V11-V12+V13+V14+V15</f>
        <v>0</v>
      </c>
      <c r="W16" s="1086">
        <f>W11-W12+W13+W14+W15</f>
        <v>0</v>
      </c>
    </row>
    <row r="17" spans="1:23" ht="12.75">
      <c r="A17" s="946" t="s">
        <v>566</v>
      </c>
      <c r="B17" s="784" t="s">
        <v>567</v>
      </c>
      <c r="C17" s="785">
        <v>7043</v>
      </c>
      <c r="D17" s="1133">
        <v>7240</v>
      </c>
      <c r="E17" s="1120">
        <v>401</v>
      </c>
      <c r="F17" s="1137"/>
      <c r="G17" s="948">
        <v>0</v>
      </c>
      <c r="H17" s="948">
        <v>0</v>
      </c>
      <c r="I17" s="975">
        <v>0</v>
      </c>
      <c r="J17" s="975">
        <v>0</v>
      </c>
      <c r="K17" s="975">
        <v>0</v>
      </c>
      <c r="L17" s="950" t="s">
        <v>549</v>
      </c>
      <c r="M17" s="950" t="s">
        <v>549</v>
      </c>
      <c r="N17" s="887">
        <v>0</v>
      </c>
      <c r="O17" s="972"/>
      <c r="P17" s="967"/>
      <c r="Q17" s="968"/>
      <c r="R17" s="975" t="s">
        <v>549</v>
      </c>
      <c r="S17" s="1070" t="s">
        <v>549</v>
      </c>
      <c r="T17" s="1071"/>
      <c r="U17" s="965"/>
      <c r="V17" s="975"/>
      <c r="W17" s="975"/>
    </row>
    <row r="18" spans="1:23" ht="12.75">
      <c r="A18" s="971" t="s">
        <v>568</v>
      </c>
      <c r="B18" s="798" t="s">
        <v>569</v>
      </c>
      <c r="C18" s="799">
        <v>1001</v>
      </c>
      <c r="D18" s="1135">
        <v>820</v>
      </c>
      <c r="E18" s="1119" t="s">
        <v>570</v>
      </c>
      <c r="F18" s="1134">
        <v>101</v>
      </c>
      <c r="G18" s="964">
        <v>120</v>
      </c>
      <c r="H18" s="964">
        <v>226</v>
      </c>
      <c r="I18" s="970">
        <v>189</v>
      </c>
      <c r="J18" s="970">
        <v>103</v>
      </c>
      <c r="K18" s="970">
        <v>100</v>
      </c>
      <c r="L18" s="893" t="s">
        <v>549</v>
      </c>
      <c r="M18" s="893" t="s">
        <v>549</v>
      </c>
      <c r="N18" s="896">
        <v>104</v>
      </c>
      <c r="O18" s="972"/>
      <c r="P18" s="967"/>
      <c r="Q18" s="972"/>
      <c r="R18" s="970" t="s">
        <v>549</v>
      </c>
      <c r="S18" s="1077" t="s">
        <v>549</v>
      </c>
      <c r="T18" s="1071"/>
      <c r="U18" s="964"/>
      <c r="V18" s="970"/>
      <c r="W18" s="970"/>
    </row>
    <row r="19" spans="1:23" ht="12.75">
      <c r="A19" s="971" t="s">
        <v>571</v>
      </c>
      <c r="B19" s="798" t="s">
        <v>714</v>
      </c>
      <c r="C19" s="799">
        <v>14718</v>
      </c>
      <c r="D19" s="1135">
        <v>14718</v>
      </c>
      <c r="E19" s="1119" t="s">
        <v>549</v>
      </c>
      <c r="F19" s="1134"/>
      <c r="G19" s="964">
        <v>0</v>
      </c>
      <c r="H19" s="964">
        <v>0</v>
      </c>
      <c r="I19" s="970">
        <v>0</v>
      </c>
      <c r="J19" s="970">
        <v>0</v>
      </c>
      <c r="K19" s="970">
        <v>0</v>
      </c>
      <c r="L19" s="893" t="s">
        <v>549</v>
      </c>
      <c r="M19" s="893" t="s">
        <v>549</v>
      </c>
      <c r="N19" s="896">
        <v>0</v>
      </c>
      <c r="O19" s="972"/>
      <c r="P19" s="967"/>
      <c r="Q19" s="972"/>
      <c r="R19" s="970" t="s">
        <v>549</v>
      </c>
      <c r="S19" s="1077" t="s">
        <v>549</v>
      </c>
      <c r="T19" s="1071"/>
      <c r="U19" s="964"/>
      <c r="V19" s="970"/>
      <c r="W19" s="970"/>
    </row>
    <row r="20" spans="1:23" ht="12.75">
      <c r="A20" s="971" t="s">
        <v>573</v>
      </c>
      <c r="B20" s="798" t="s">
        <v>572</v>
      </c>
      <c r="C20" s="799">
        <v>1758</v>
      </c>
      <c r="D20" s="1135">
        <v>1762</v>
      </c>
      <c r="E20" s="1119" t="s">
        <v>549</v>
      </c>
      <c r="F20" s="1134">
        <v>162</v>
      </c>
      <c r="G20" s="964">
        <v>241</v>
      </c>
      <c r="H20" s="964">
        <v>416</v>
      </c>
      <c r="I20" s="970">
        <v>435</v>
      </c>
      <c r="J20" s="970">
        <v>656</v>
      </c>
      <c r="K20" s="970">
        <v>699</v>
      </c>
      <c r="L20" s="893" t="s">
        <v>549</v>
      </c>
      <c r="M20" s="893" t="s">
        <v>549</v>
      </c>
      <c r="N20" s="896">
        <v>1648</v>
      </c>
      <c r="O20" s="972"/>
      <c r="P20" s="967"/>
      <c r="Q20" s="972"/>
      <c r="R20" s="970" t="s">
        <v>549</v>
      </c>
      <c r="S20" s="1077" t="s">
        <v>549</v>
      </c>
      <c r="T20" s="1071"/>
      <c r="U20" s="964"/>
      <c r="V20" s="970"/>
      <c r="W20" s="970"/>
    </row>
    <row r="21" spans="1:23" ht="13.5" thickBot="1">
      <c r="A21" s="956" t="s">
        <v>575</v>
      </c>
      <c r="B21" s="823"/>
      <c r="C21" s="824">
        <v>0</v>
      </c>
      <c r="D21" s="1140">
        <v>0</v>
      </c>
      <c r="E21" s="1121" t="s">
        <v>549</v>
      </c>
      <c r="F21" s="1134"/>
      <c r="G21" s="964">
        <v>0</v>
      </c>
      <c r="H21" s="964">
        <v>0</v>
      </c>
      <c r="I21" s="995">
        <v>0</v>
      </c>
      <c r="J21" s="995">
        <v>0</v>
      </c>
      <c r="K21" s="995">
        <v>0</v>
      </c>
      <c r="L21" s="889" t="s">
        <v>549</v>
      </c>
      <c r="M21" s="889" t="s">
        <v>549</v>
      </c>
      <c r="N21" s="901">
        <v>0</v>
      </c>
      <c r="O21" s="976"/>
      <c r="P21" s="977"/>
      <c r="Q21" s="976"/>
      <c r="R21" s="995" t="s">
        <v>549</v>
      </c>
      <c r="S21" s="1090" t="s">
        <v>549</v>
      </c>
      <c r="T21" s="1071"/>
      <c r="U21" s="1075"/>
      <c r="V21" s="995"/>
      <c r="W21" s="995"/>
    </row>
    <row r="22" spans="1:23" ht="14.25">
      <c r="A22" s="996" t="s">
        <v>577</v>
      </c>
      <c r="B22" s="784" t="s">
        <v>578</v>
      </c>
      <c r="C22" s="785">
        <v>12472</v>
      </c>
      <c r="D22" s="1133">
        <v>13728</v>
      </c>
      <c r="E22" s="1122" t="s">
        <v>549</v>
      </c>
      <c r="F22" s="1141">
        <v>2886</v>
      </c>
      <c r="G22" s="997">
        <v>3036</v>
      </c>
      <c r="H22" s="997">
        <v>3517</v>
      </c>
      <c r="I22" s="903">
        <v>3654</v>
      </c>
      <c r="J22" s="903">
        <v>4308</v>
      </c>
      <c r="K22" s="910">
        <v>4226</v>
      </c>
      <c r="L22" s="1099">
        <f>L35</f>
        <v>3826</v>
      </c>
      <c r="M22" s="1099">
        <f>M35</f>
        <v>3826</v>
      </c>
      <c r="N22" s="998">
        <v>1049</v>
      </c>
      <c r="O22" s="1002"/>
      <c r="P22" s="968"/>
      <c r="Q22" s="968"/>
      <c r="R22" s="903">
        <f>SUM(N22:Q22)</f>
        <v>1049</v>
      </c>
      <c r="S22" s="1005">
        <f>(R22/M22)*100</f>
        <v>27.417668583376898</v>
      </c>
      <c r="T22" s="1071"/>
      <c r="U22" s="997"/>
      <c r="V22" s="1025"/>
      <c r="W22" s="903"/>
    </row>
    <row r="23" spans="1:23" ht="14.25">
      <c r="A23" s="971" t="s">
        <v>579</v>
      </c>
      <c r="B23" s="798" t="s">
        <v>580</v>
      </c>
      <c r="C23" s="799">
        <v>0</v>
      </c>
      <c r="D23" s="1135">
        <v>0</v>
      </c>
      <c r="E23" s="1123" t="s">
        <v>549</v>
      </c>
      <c r="F23" s="1134"/>
      <c r="G23" s="964">
        <v>0</v>
      </c>
      <c r="H23" s="964">
        <v>0</v>
      </c>
      <c r="I23" s="905">
        <v>0</v>
      </c>
      <c r="J23" s="905">
        <v>0</v>
      </c>
      <c r="K23" s="905"/>
      <c r="L23" s="1101"/>
      <c r="M23" s="1007"/>
      <c r="N23" s="1006"/>
      <c r="O23" s="1024"/>
      <c r="P23" s="972"/>
      <c r="Q23" s="989"/>
      <c r="R23" s="905">
        <f aca="true" t="shared" si="0" ref="R23:R45">SUM(N23:Q23)</f>
        <v>0</v>
      </c>
      <c r="S23" s="1012" t="e">
        <f aca="true" t="shared" si="1" ref="S23:S45">(R23/M23)*100</f>
        <v>#DIV/0!</v>
      </c>
      <c r="T23" s="1071"/>
      <c r="U23" s="964"/>
      <c r="V23" s="1010"/>
      <c r="W23" s="905"/>
    </row>
    <row r="24" spans="1:23" ht="15" thickBot="1">
      <c r="A24" s="956" t="s">
        <v>581</v>
      </c>
      <c r="B24" s="823" t="s">
        <v>580</v>
      </c>
      <c r="C24" s="824">
        <v>0</v>
      </c>
      <c r="D24" s="1140">
        <v>1215</v>
      </c>
      <c r="E24" s="1124">
        <v>672</v>
      </c>
      <c r="F24" s="1142">
        <v>846</v>
      </c>
      <c r="G24" s="1013">
        <v>922</v>
      </c>
      <c r="H24" s="1013">
        <v>1090</v>
      </c>
      <c r="I24" s="908">
        <v>1100</v>
      </c>
      <c r="J24" s="908">
        <v>1300</v>
      </c>
      <c r="K24" s="908">
        <v>1600</v>
      </c>
      <c r="L24" s="1015">
        <f>L25+L26+L28+L29</f>
        <v>1100</v>
      </c>
      <c r="M24" s="1015">
        <f>M25+M26+M28+M29</f>
        <v>1100</v>
      </c>
      <c r="N24" s="1044">
        <v>275</v>
      </c>
      <c r="O24" s="1160"/>
      <c r="P24" s="976"/>
      <c r="Q24" s="1167"/>
      <c r="R24" s="908">
        <f t="shared" si="0"/>
        <v>275</v>
      </c>
      <c r="S24" s="1020">
        <f t="shared" si="1"/>
        <v>25</v>
      </c>
      <c r="T24" s="1071"/>
      <c r="U24" s="957"/>
      <c r="V24" s="1032"/>
      <c r="W24" s="908"/>
    </row>
    <row r="25" spans="1:23" ht="14.25">
      <c r="A25" s="963" t="s">
        <v>582</v>
      </c>
      <c r="B25" s="891" t="s">
        <v>715</v>
      </c>
      <c r="C25" s="785">
        <v>6341</v>
      </c>
      <c r="D25" s="1133">
        <v>6960</v>
      </c>
      <c r="E25" s="1122">
        <v>501</v>
      </c>
      <c r="F25" s="1134">
        <v>273</v>
      </c>
      <c r="G25" s="964">
        <v>289</v>
      </c>
      <c r="H25" s="964">
        <v>497</v>
      </c>
      <c r="I25" s="910">
        <v>593</v>
      </c>
      <c r="J25" s="910">
        <v>504</v>
      </c>
      <c r="K25" s="910">
        <v>332</v>
      </c>
      <c r="L25" s="1099">
        <v>200</v>
      </c>
      <c r="M25" s="1099">
        <v>200</v>
      </c>
      <c r="N25" s="1099">
        <v>98</v>
      </c>
      <c r="O25" s="1024"/>
      <c r="P25" s="968"/>
      <c r="Q25" s="968"/>
      <c r="R25" s="903">
        <f t="shared" si="0"/>
        <v>98</v>
      </c>
      <c r="S25" s="1005">
        <f t="shared" si="1"/>
        <v>49</v>
      </c>
      <c r="T25" s="1071"/>
      <c r="U25" s="965"/>
      <c r="V25" s="1003"/>
      <c r="W25" s="910"/>
    </row>
    <row r="26" spans="1:23" ht="14.25">
      <c r="A26" s="971" t="s">
        <v>584</v>
      </c>
      <c r="B26" s="895" t="s">
        <v>716</v>
      </c>
      <c r="C26" s="799">
        <v>1745</v>
      </c>
      <c r="D26" s="1135">
        <v>2223</v>
      </c>
      <c r="E26" s="1123">
        <v>502</v>
      </c>
      <c r="F26" s="1134">
        <v>337</v>
      </c>
      <c r="G26" s="964">
        <v>374</v>
      </c>
      <c r="H26" s="964">
        <v>367</v>
      </c>
      <c r="I26" s="905">
        <v>439</v>
      </c>
      <c r="J26" s="905">
        <v>345</v>
      </c>
      <c r="K26" s="905">
        <v>397</v>
      </c>
      <c r="L26" s="1101">
        <v>370</v>
      </c>
      <c r="M26" s="1101">
        <v>370</v>
      </c>
      <c r="N26" s="1101">
        <v>382</v>
      </c>
      <c r="O26" s="1024"/>
      <c r="P26" s="972"/>
      <c r="Q26" s="989"/>
      <c r="R26" s="905">
        <f t="shared" si="0"/>
        <v>382</v>
      </c>
      <c r="S26" s="1012">
        <f t="shared" si="1"/>
        <v>103.24324324324323</v>
      </c>
      <c r="T26" s="1071"/>
      <c r="U26" s="964"/>
      <c r="V26" s="1010"/>
      <c r="W26" s="905"/>
    </row>
    <row r="27" spans="1:23" ht="14.25">
      <c r="A27" s="971" t="s">
        <v>586</v>
      </c>
      <c r="B27" s="895" t="s">
        <v>717</v>
      </c>
      <c r="C27" s="799">
        <v>0</v>
      </c>
      <c r="D27" s="1135">
        <v>0</v>
      </c>
      <c r="E27" s="1123">
        <v>504</v>
      </c>
      <c r="F27" s="1134"/>
      <c r="G27" s="964">
        <v>0</v>
      </c>
      <c r="H27" s="964">
        <v>0</v>
      </c>
      <c r="I27" s="905">
        <v>0</v>
      </c>
      <c r="J27" s="905">
        <v>0</v>
      </c>
      <c r="K27" s="905">
        <v>0</v>
      </c>
      <c r="L27" s="1101">
        <v>0</v>
      </c>
      <c r="M27" s="1101">
        <v>0</v>
      </c>
      <c r="N27" s="1101">
        <v>0</v>
      </c>
      <c r="O27" s="1024"/>
      <c r="P27" s="972"/>
      <c r="Q27" s="989"/>
      <c r="R27" s="905">
        <f t="shared" si="0"/>
        <v>0</v>
      </c>
      <c r="S27" s="1012" t="e">
        <f t="shared" si="1"/>
        <v>#DIV/0!</v>
      </c>
      <c r="T27" s="1071"/>
      <c r="U27" s="964"/>
      <c r="V27" s="1010"/>
      <c r="W27" s="905"/>
    </row>
    <row r="28" spans="1:23" ht="14.25">
      <c r="A28" s="971" t="s">
        <v>588</v>
      </c>
      <c r="B28" s="895" t="s">
        <v>718</v>
      </c>
      <c r="C28" s="799">
        <v>428</v>
      </c>
      <c r="D28" s="1135">
        <v>253</v>
      </c>
      <c r="E28" s="1123">
        <v>511</v>
      </c>
      <c r="F28" s="1134">
        <v>323</v>
      </c>
      <c r="G28" s="964">
        <v>86</v>
      </c>
      <c r="H28" s="964">
        <v>424</v>
      </c>
      <c r="I28" s="905">
        <v>66</v>
      </c>
      <c r="J28" s="905">
        <v>464</v>
      </c>
      <c r="K28" s="905">
        <v>374</v>
      </c>
      <c r="L28" s="1101">
        <v>300</v>
      </c>
      <c r="M28" s="1101">
        <v>300</v>
      </c>
      <c r="N28" s="1101">
        <v>37</v>
      </c>
      <c r="O28" s="1024"/>
      <c r="P28" s="972"/>
      <c r="Q28" s="989"/>
      <c r="R28" s="905">
        <f t="shared" si="0"/>
        <v>37</v>
      </c>
      <c r="S28" s="1012">
        <f t="shared" si="1"/>
        <v>12.333333333333334</v>
      </c>
      <c r="T28" s="1071"/>
      <c r="U28" s="964"/>
      <c r="V28" s="1010"/>
      <c r="W28" s="905"/>
    </row>
    <row r="29" spans="1:23" ht="14.25">
      <c r="A29" s="971" t="s">
        <v>590</v>
      </c>
      <c r="B29" s="895" t="s">
        <v>719</v>
      </c>
      <c r="C29" s="799">
        <v>1057</v>
      </c>
      <c r="D29" s="1135">
        <v>1451</v>
      </c>
      <c r="E29" s="1123">
        <v>518</v>
      </c>
      <c r="F29" s="1134">
        <v>152</v>
      </c>
      <c r="G29" s="964">
        <v>328</v>
      </c>
      <c r="H29" s="964">
        <v>279</v>
      </c>
      <c r="I29" s="905">
        <v>240</v>
      </c>
      <c r="J29" s="905">
        <v>251</v>
      </c>
      <c r="K29" s="905">
        <v>328</v>
      </c>
      <c r="L29" s="1101">
        <v>230</v>
      </c>
      <c r="M29" s="1101">
        <v>230</v>
      </c>
      <c r="N29" s="1101">
        <v>53</v>
      </c>
      <c r="O29" s="1024"/>
      <c r="P29" s="972"/>
      <c r="Q29" s="989"/>
      <c r="R29" s="905">
        <f t="shared" si="0"/>
        <v>53</v>
      </c>
      <c r="S29" s="1012">
        <f t="shared" si="1"/>
        <v>23.043478260869566</v>
      </c>
      <c r="T29" s="1071"/>
      <c r="U29" s="964"/>
      <c r="V29" s="1010"/>
      <c r="W29" s="905"/>
    </row>
    <row r="30" spans="1:23" ht="14.25">
      <c r="A30" s="971" t="s">
        <v>592</v>
      </c>
      <c r="B30" s="912" t="s">
        <v>720</v>
      </c>
      <c r="C30" s="799">
        <v>10408</v>
      </c>
      <c r="D30" s="1135">
        <v>11792</v>
      </c>
      <c r="E30" s="1123">
        <v>521</v>
      </c>
      <c r="F30" s="1134">
        <v>1518</v>
      </c>
      <c r="G30" s="964">
        <v>1553</v>
      </c>
      <c r="H30" s="964">
        <v>1816</v>
      </c>
      <c r="I30" s="905">
        <v>1907</v>
      </c>
      <c r="J30" s="905">
        <v>2314</v>
      </c>
      <c r="K30" s="905">
        <v>2220</v>
      </c>
      <c r="L30" s="1101">
        <v>1993</v>
      </c>
      <c r="M30" s="1101">
        <v>1993</v>
      </c>
      <c r="N30" s="1101">
        <v>521</v>
      </c>
      <c r="O30" s="1024"/>
      <c r="P30" s="972"/>
      <c r="Q30" s="989"/>
      <c r="R30" s="905">
        <f t="shared" si="0"/>
        <v>521</v>
      </c>
      <c r="S30" s="1012">
        <f t="shared" si="1"/>
        <v>26.141495233316608</v>
      </c>
      <c r="T30" s="1071"/>
      <c r="U30" s="964"/>
      <c r="V30" s="1010"/>
      <c r="W30" s="905"/>
    </row>
    <row r="31" spans="1:23" ht="14.25">
      <c r="A31" s="971" t="s">
        <v>594</v>
      </c>
      <c r="B31" s="912" t="s">
        <v>721</v>
      </c>
      <c r="C31" s="799">
        <v>3640</v>
      </c>
      <c r="D31" s="1135">
        <v>4174</v>
      </c>
      <c r="E31" s="1123" t="s">
        <v>596</v>
      </c>
      <c r="F31" s="1134">
        <v>586</v>
      </c>
      <c r="G31" s="964">
        <v>571</v>
      </c>
      <c r="H31" s="964">
        <v>643</v>
      </c>
      <c r="I31" s="905">
        <v>658</v>
      </c>
      <c r="J31" s="905">
        <v>810</v>
      </c>
      <c r="K31" s="905">
        <v>782</v>
      </c>
      <c r="L31" s="1101">
        <v>698</v>
      </c>
      <c r="M31" s="1101">
        <v>698</v>
      </c>
      <c r="N31" s="1101">
        <v>184</v>
      </c>
      <c r="O31" s="1024"/>
      <c r="P31" s="972"/>
      <c r="Q31" s="989"/>
      <c r="R31" s="905">
        <f t="shared" si="0"/>
        <v>184</v>
      </c>
      <c r="S31" s="1012">
        <f t="shared" si="1"/>
        <v>26.36103151862464</v>
      </c>
      <c r="T31" s="1071"/>
      <c r="U31" s="964"/>
      <c r="V31" s="1010"/>
      <c r="W31" s="905"/>
    </row>
    <row r="32" spans="1:23" ht="14.25">
      <c r="A32" s="971" t="s">
        <v>597</v>
      </c>
      <c r="B32" s="895" t="s">
        <v>722</v>
      </c>
      <c r="C32" s="799">
        <v>0</v>
      </c>
      <c r="D32" s="1135">
        <v>0</v>
      </c>
      <c r="E32" s="1123">
        <v>557</v>
      </c>
      <c r="F32" s="1134"/>
      <c r="G32" s="964">
        <v>0</v>
      </c>
      <c r="H32" s="964">
        <v>0</v>
      </c>
      <c r="I32" s="905">
        <v>0</v>
      </c>
      <c r="J32" s="905">
        <v>0</v>
      </c>
      <c r="K32" s="905">
        <v>0</v>
      </c>
      <c r="L32" s="1101"/>
      <c r="M32" s="1101"/>
      <c r="N32" s="1101"/>
      <c r="O32" s="1024"/>
      <c r="P32" s="972"/>
      <c r="Q32" s="989"/>
      <c r="R32" s="905">
        <f t="shared" si="0"/>
        <v>0</v>
      </c>
      <c r="S32" s="1012" t="e">
        <f t="shared" si="1"/>
        <v>#DIV/0!</v>
      </c>
      <c r="T32" s="1071"/>
      <c r="U32" s="964"/>
      <c r="V32" s="1010"/>
      <c r="W32" s="905"/>
    </row>
    <row r="33" spans="1:23" ht="14.25">
      <c r="A33" s="971" t="s">
        <v>599</v>
      </c>
      <c r="B33" s="895" t="s">
        <v>723</v>
      </c>
      <c r="C33" s="799">
        <v>1711</v>
      </c>
      <c r="D33" s="1135">
        <v>1801</v>
      </c>
      <c r="E33" s="1123">
        <v>551</v>
      </c>
      <c r="F33" s="1134"/>
      <c r="G33" s="964">
        <v>0</v>
      </c>
      <c r="H33" s="964">
        <v>0</v>
      </c>
      <c r="I33" s="905">
        <v>0</v>
      </c>
      <c r="J33" s="905">
        <v>0</v>
      </c>
      <c r="K33" s="905">
        <v>0</v>
      </c>
      <c r="L33" s="1101"/>
      <c r="M33" s="1101"/>
      <c r="N33" s="1101"/>
      <c r="O33" s="1024"/>
      <c r="P33" s="972"/>
      <c r="Q33" s="989"/>
      <c r="R33" s="905">
        <f t="shared" si="0"/>
        <v>0</v>
      </c>
      <c r="S33" s="1012" t="e">
        <f t="shared" si="1"/>
        <v>#DIV/0!</v>
      </c>
      <c r="T33" s="1071"/>
      <c r="U33" s="964"/>
      <c r="V33" s="1010"/>
      <c r="W33" s="905"/>
    </row>
    <row r="34" spans="1:23" ht="15" thickBot="1">
      <c r="A34" s="946" t="s">
        <v>601</v>
      </c>
      <c r="B34" s="897" t="s">
        <v>724</v>
      </c>
      <c r="C34" s="804">
        <v>569</v>
      </c>
      <c r="D34" s="1136">
        <v>614</v>
      </c>
      <c r="E34" s="1125" t="s">
        <v>602</v>
      </c>
      <c r="F34" s="1137">
        <v>9</v>
      </c>
      <c r="G34" s="948">
        <v>11</v>
      </c>
      <c r="H34" s="948">
        <v>16</v>
      </c>
      <c r="I34" s="913">
        <v>18</v>
      </c>
      <c r="J34" s="913">
        <v>18</v>
      </c>
      <c r="K34" s="913">
        <v>14</v>
      </c>
      <c r="L34" s="1103">
        <v>35</v>
      </c>
      <c r="M34" s="1103">
        <v>35</v>
      </c>
      <c r="N34" s="1104">
        <v>2</v>
      </c>
      <c r="O34" s="1191"/>
      <c r="P34" s="976"/>
      <c r="Q34" s="1167"/>
      <c r="R34" s="908">
        <f t="shared" si="0"/>
        <v>2</v>
      </c>
      <c r="S34" s="1020">
        <f t="shared" si="1"/>
        <v>5.714285714285714</v>
      </c>
      <c r="T34" s="1071"/>
      <c r="U34" s="1075"/>
      <c r="V34" s="1018"/>
      <c r="W34" s="913"/>
    </row>
    <row r="35" spans="1:23" ht="15" thickBot="1">
      <c r="A35" s="1035" t="s">
        <v>603</v>
      </c>
      <c r="B35" s="917" t="s">
        <v>604</v>
      </c>
      <c r="C35" s="739">
        <f>SUM(C25:C34)</f>
        <v>25899</v>
      </c>
      <c r="D35" s="866">
        <f>SUM(D25:D34)</f>
        <v>29268</v>
      </c>
      <c r="E35" s="1143"/>
      <c r="F35" s="918">
        <f aca="true" t="shared" si="2" ref="F35:Q35">SUM(F25:F34)</f>
        <v>3198</v>
      </c>
      <c r="G35" s="980">
        <f t="shared" si="2"/>
        <v>3212</v>
      </c>
      <c r="H35" s="980">
        <f t="shared" si="2"/>
        <v>4042</v>
      </c>
      <c r="I35" s="980">
        <f t="shared" si="2"/>
        <v>3921</v>
      </c>
      <c r="J35" s="980">
        <f>SUM(J25:J34)</f>
        <v>4706</v>
      </c>
      <c r="K35" s="980">
        <f>SUM(K25:K34)</f>
        <v>4447</v>
      </c>
      <c r="L35" s="1106">
        <f t="shared" si="2"/>
        <v>3826</v>
      </c>
      <c r="M35" s="1106">
        <f t="shared" si="2"/>
        <v>3826</v>
      </c>
      <c r="N35" s="1107">
        <f t="shared" si="2"/>
        <v>1277</v>
      </c>
      <c r="O35" s="1107">
        <f t="shared" si="2"/>
        <v>0</v>
      </c>
      <c r="P35" s="1037">
        <f t="shared" si="2"/>
        <v>0</v>
      </c>
      <c r="Q35" s="1037">
        <f t="shared" si="2"/>
        <v>0</v>
      </c>
      <c r="R35" s="980">
        <f t="shared" si="0"/>
        <v>1277</v>
      </c>
      <c r="S35" s="1041">
        <f t="shared" si="1"/>
        <v>33.376894929430215</v>
      </c>
      <c r="T35" s="1071"/>
      <c r="U35" s="980">
        <f>SUM(U25:U34)</f>
        <v>0</v>
      </c>
      <c r="V35" s="918">
        <f>SUM(V25:V34)</f>
        <v>0</v>
      </c>
      <c r="W35" s="918">
        <f>SUM(W25:W34)</f>
        <v>0</v>
      </c>
    </row>
    <row r="36" spans="1:23" ht="14.25">
      <c r="A36" s="963" t="s">
        <v>605</v>
      </c>
      <c r="B36" s="891" t="s">
        <v>725</v>
      </c>
      <c r="C36" s="785">
        <v>0</v>
      </c>
      <c r="D36" s="1133">
        <v>0</v>
      </c>
      <c r="E36" s="1122">
        <v>601</v>
      </c>
      <c r="F36" s="1144"/>
      <c r="G36" s="965">
        <v>0</v>
      </c>
      <c r="H36" s="965">
        <v>0</v>
      </c>
      <c r="I36" s="910">
        <v>0</v>
      </c>
      <c r="J36" s="910">
        <v>0</v>
      </c>
      <c r="K36" s="910">
        <v>0</v>
      </c>
      <c r="L36" s="1099"/>
      <c r="M36" s="1022"/>
      <c r="N36" s="999"/>
      <c r="O36" s="1024"/>
      <c r="P36" s="968"/>
      <c r="Q36" s="968"/>
      <c r="R36" s="903">
        <f t="shared" si="0"/>
        <v>0</v>
      </c>
      <c r="S36" s="1005" t="e">
        <f t="shared" si="1"/>
        <v>#DIV/0!</v>
      </c>
      <c r="T36" s="1071"/>
      <c r="U36" s="965"/>
      <c r="V36" s="1003"/>
      <c r="W36" s="910"/>
    </row>
    <row r="37" spans="1:23" ht="14.25">
      <c r="A37" s="971" t="s">
        <v>607</v>
      </c>
      <c r="B37" s="895" t="s">
        <v>726</v>
      </c>
      <c r="C37" s="799">
        <v>1190</v>
      </c>
      <c r="D37" s="1135">
        <v>1857</v>
      </c>
      <c r="E37" s="1123">
        <v>602</v>
      </c>
      <c r="F37" s="1134">
        <v>167</v>
      </c>
      <c r="G37" s="964">
        <v>189</v>
      </c>
      <c r="H37" s="964">
        <v>288</v>
      </c>
      <c r="I37" s="905">
        <v>403</v>
      </c>
      <c r="J37" s="905">
        <v>380</v>
      </c>
      <c r="K37" s="905">
        <v>375</v>
      </c>
      <c r="L37" s="1101"/>
      <c r="M37" s="1007"/>
      <c r="N37" s="1101">
        <v>110</v>
      </c>
      <c r="O37" s="1024"/>
      <c r="P37" s="972"/>
      <c r="Q37" s="989"/>
      <c r="R37" s="905">
        <f t="shared" si="0"/>
        <v>110</v>
      </c>
      <c r="S37" s="1012" t="e">
        <f t="shared" si="1"/>
        <v>#DIV/0!</v>
      </c>
      <c r="T37" s="1071"/>
      <c r="U37" s="964"/>
      <c r="V37" s="1010"/>
      <c r="W37" s="905"/>
    </row>
    <row r="38" spans="1:23" ht="14.25">
      <c r="A38" s="971" t="s">
        <v>609</v>
      </c>
      <c r="B38" s="895" t="s">
        <v>727</v>
      </c>
      <c r="C38" s="799">
        <v>0</v>
      </c>
      <c r="D38" s="1135">
        <v>0</v>
      </c>
      <c r="E38" s="1123">
        <v>604</v>
      </c>
      <c r="F38" s="1134"/>
      <c r="G38" s="964">
        <v>0</v>
      </c>
      <c r="H38" s="964">
        <v>0</v>
      </c>
      <c r="I38" s="905">
        <v>0</v>
      </c>
      <c r="J38" s="905">
        <v>0</v>
      </c>
      <c r="K38" s="905">
        <v>0</v>
      </c>
      <c r="L38" s="1101"/>
      <c r="M38" s="1007"/>
      <c r="N38" s="1101"/>
      <c r="O38" s="1024"/>
      <c r="P38" s="972"/>
      <c r="Q38" s="989"/>
      <c r="R38" s="905">
        <f t="shared" si="0"/>
        <v>0</v>
      </c>
      <c r="S38" s="1012" t="e">
        <f t="shared" si="1"/>
        <v>#DIV/0!</v>
      </c>
      <c r="T38" s="1071"/>
      <c r="U38" s="964"/>
      <c r="V38" s="1010"/>
      <c r="W38" s="905"/>
    </row>
    <row r="39" spans="1:23" ht="14.25">
      <c r="A39" s="971" t="s">
        <v>611</v>
      </c>
      <c r="B39" s="895" t="s">
        <v>728</v>
      </c>
      <c r="C39" s="799">
        <v>12472</v>
      </c>
      <c r="D39" s="1135">
        <v>13728</v>
      </c>
      <c r="E39" s="1123" t="s">
        <v>613</v>
      </c>
      <c r="F39" s="1134">
        <v>2886</v>
      </c>
      <c r="G39" s="964">
        <v>3036</v>
      </c>
      <c r="H39" s="964">
        <v>3517</v>
      </c>
      <c r="I39" s="905">
        <v>3654</v>
      </c>
      <c r="J39" s="905">
        <v>4308</v>
      </c>
      <c r="K39" s="905">
        <v>4226</v>
      </c>
      <c r="L39" s="1101">
        <f>L35</f>
        <v>3826</v>
      </c>
      <c r="M39" s="1007">
        <v>3826</v>
      </c>
      <c r="N39" s="1101">
        <v>1049</v>
      </c>
      <c r="O39" s="1024"/>
      <c r="P39" s="972"/>
      <c r="Q39" s="989"/>
      <c r="R39" s="905">
        <f t="shared" si="0"/>
        <v>1049</v>
      </c>
      <c r="S39" s="1012">
        <f t="shared" si="1"/>
        <v>27.417668583376898</v>
      </c>
      <c r="T39" s="1071"/>
      <c r="U39" s="964"/>
      <c r="V39" s="1010"/>
      <c r="W39" s="905"/>
    </row>
    <row r="40" spans="1:23" ht="15" thickBot="1">
      <c r="A40" s="946" t="s">
        <v>614</v>
      </c>
      <c r="B40" s="897" t="s">
        <v>724</v>
      </c>
      <c r="C40" s="804">
        <v>12330</v>
      </c>
      <c r="D40" s="1136">
        <v>13218</v>
      </c>
      <c r="E40" s="1125" t="s">
        <v>615</v>
      </c>
      <c r="F40" s="1137">
        <v>236</v>
      </c>
      <c r="G40" s="948">
        <v>101</v>
      </c>
      <c r="H40" s="948">
        <v>237</v>
      </c>
      <c r="I40" s="913"/>
      <c r="J40" s="913">
        <v>42</v>
      </c>
      <c r="K40" s="913">
        <v>29</v>
      </c>
      <c r="L40" s="1103"/>
      <c r="M40" s="1030"/>
      <c r="N40" s="1104"/>
      <c r="O40" s="1024"/>
      <c r="P40" s="976"/>
      <c r="Q40" s="1167"/>
      <c r="R40" s="908">
        <f t="shared" si="0"/>
        <v>0</v>
      </c>
      <c r="S40" s="1020" t="e">
        <f t="shared" si="1"/>
        <v>#DIV/0!</v>
      </c>
      <c r="T40" s="1071"/>
      <c r="U40" s="1075"/>
      <c r="V40" s="1018"/>
      <c r="W40" s="913"/>
    </row>
    <row r="41" spans="1:23" ht="15" thickBot="1">
      <c r="A41" s="1035" t="s">
        <v>616</v>
      </c>
      <c r="B41" s="917" t="s">
        <v>617</v>
      </c>
      <c r="C41" s="739">
        <f>SUM(C36:C40)</f>
        <v>25992</v>
      </c>
      <c r="D41" s="866">
        <f>SUM(D36:D40)</f>
        <v>28803</v>
      </c>
      <c r="E41" s="1143" t="s">
        <v>549</v>
      </c>
      <c r="F41" s="918">
        <f aca="true" t="shared" si="3" ref="F41:Q41">SUM(F36:F40)</f>
        <v>3289</v>
      </c>
      <c r="G41" s="980">
        <f t="shared" si="3"/>
        <v>3326</v>
      </c>
      <c r="H41" s="980">
        <f t="shared" si="3"/>
        <v>4042</v>
      </c>
      <c r="I41" s="980">
        <f t="shared" si="3"/>
        <v>4057</v>
      </c>
      <c r="J41" s="980">
        <f>SUM(J36:J40)</f>
        <v>4730</v>
      </c>
      <c r="K41" s="980">
        <f>SUM(K36:K40)</f>
        <v>4630</v>
      </c>
      <c r="L41" s="1106">
        <f t="shared" si="3"/>
        <v>3826</v>
      </c>
      <c r="M41" s="1037">
        <f t="shared" si="3"/>
        <v>3826</v>
      </c>
      <c r="N41" s="980">
        <f t="shared" si="3"/>
        <v>1159</v>
      </c>
      <c r="O41" s="981">
        <f t="shared" si="3"/>
        <v>0</v>
      </c>
      <c r="P41" s="1039">
        <f t="shared" si="3"/>
        <v>0</v>
      </c>
      <c r="Q41" s="980">
        <f t="shared" si="3"/>
        <v>0</v>
      </c>
      <c r="R41" s="980">
        <f t="shared" si="0"/>
        <v>1159</v>
      </c>
      <c r="S41" s="1026">
        <f t="shared" si="1"/>
        <v>30.292733925771042</v>
      </c>
      <c r="T41" s="1071"/>
      <c r="U41" s="980"/>
      <c r="V41" s="918"/>
      <c r="W41" s="980"/>
    </row>
    <row r="42" spans="1:23" ht="6.75" customHeight="1" thickBot="1">
      <c r="A42" s="946"/>
      <c r="B42" s="728"/>
      <c r="C42" s="872"/>
      <c r="D42" s="1145"/>
      <c r="E42" s="1146"/>
      <c r="F42" s="1137"/>
      <c r="G42" s="948"/>
      <c r="H42" s="948"/>
      <c r="I42" s="918"/>
      <c r="J42" s="918"/>
      <c r="K42" s="918"/>
      <c r="L42" s="1110"/>
      <c r="M42" s="1111"/>
      <c r="N42" s="948"/>
      <c r="O42" s="1024"/>
      <c r="P42" s="994"/>
      <c r="Q42" s="1048"/>
      <c r="R42" s="911"/>
      <c r="S42" s="1005"/>
      <c r="T42" s="1071"/>
      <c r="U42" s="948"/>
      <c r="V42" s="918"/>
      <c r="W42" s="918"/>
    </row>
    <row r="43" spans="1:23" ht="15" thickBot="1">
      <c r="A43" s="1050" t="s">
        <v>618</v>
      </c>
      <c r="B43" s="859" t="s">
        <v>580</v>
      </c>
      <c r="C43" s="739">
        <f>+C41-C39</f>
        <v>13520</v>
      </c>
      <c r="D43" s="866">
        <f>+D41-D39</f>
        <v>15075</v>
      </c>
      <c r="E43" s="1143" t="s">
        <v>549</v>
      </c>
      <c r="F43" s="918">
        <f aca="true" t="shared" si="4" ref="F43:Q43">F41-F39</f>
        <v>403</v>
      </c>
      <c r="G43" s="980">
        <f t="shared" si="4"/>
        <v>290</v>
      </c>
      <c r="H43" s="980">
        <f t="shared" si="4"/>
        <v>525</v>
      </c>
      <c r="I43" s="980">
        <f t="shared" si="4"/>
        <v>403</v>
      </c>
      <c r="J43" s="980">
        <f>J41-J39</f>
        <v>422</v>
      </c>
      <c r="K43" s="980">
        <f>K41-K39</f>
        <v>404</v>
      </c>
      <c r="L43" s="980">
        <f>L41-L39</f>
        <v>0</v>
      </c>
      <c r="M43" s="1041">
        <f t="shared" si="4"/>
        <v>0</v>
      </c>
      <c r="N43" s="980">
        <f t="shared" si="4"/>
        <v>110</v>
      </c>
      <c r="O43" s="980">
        <f t="shared" si="4"/>
        <v>0</v>
      </c>
      <c r="P43" s="980">
        <f t="shared" si="4"/>
        <v>0</v>
      </c>
      <c r="Q43" s="918">
        <f t="shared" si="4"/>
        <v>0</v>
      </c>
      <c r="R43" s="904">
        <f t="shared" si="0"/>
        <v>110</v>
      </c>
      <c r="S43" s="1005" t="e">
        <f t="shared" si="1"/>
        <v>#DIV/0!</v>
      </c>
      <c r="T43" s="1071"/>
      <c r="U43" s="980">
        <f>U41-U39</f>
        <v>0</v>
      </c>
      <c r="V43" s="980">
        <f>V41-V39</f>
        <v>0</v>
      </c>
      <c r="W43" s="980">
        <f>W41-W39</f>
        <v>0</v>
      </c>
    </row>
    <row r="44" spans="1:23" ht="15" thickBot="1">
      <c r="A44" s="1035" t="s">
        <v>619</v>
      </c>
      <c r="B44" s="859" t="s">
        <v>620</v>
      </c>
      <c r="C44" s="739">
        <f>+C41-C35</f>
        <v>93</v>
      </c>
      <c r="D44" s="866">
        <f>+D41-D35</f>
        <v>-465</v>
      </c>
      <c r="E44" s="1143" t="s">
        <v>549</v>
      </c>
      <c r="F44" s="918">
        <f aca="true" t="shared" si="5" ref="F44:Q44">F41-F35</f>
        <v>91</v>
      </c>
      <c r="G44" s="980">
        <f t="shared" si="5"/>
        <v>114</v>
      </c>
      <c r="H44" s="980">
        <f t="shared" si="5"/>
        <v>0</v>
      </c>
      <c r="I44" s="980">
        <f t="shared" si="5"/>
        <v>136</v>
      </c>
      <c r="J44" s="980">
        <f>J41-J35</f>
        <v>24</v>
      </c>
      <c r="K44" s="980">
        <f>K41-K35</f>
        <v>183</v>
      </c>
      <c r="L44" s="980">
        <f>L41-L35</f>
        <v>0</v>
      </c>
      <c r="M44" s="1041">
        <f t="shared" si="5"/>
        <v>0</v>
      </c>
      <c r="N44" s="980">
        <f t="shared" si="5"/>
        <v>-118</v>
      </c>
      <c r="O44" s="980">
        <f t="shared" si="5"/>
        <v>0</v>
      </c>
      <c r="P44" s="980">
        <f t="shared" si="5"/>
        <v>0</v>
      </c>
      <c r="Q44" s="918">
        <f t="shared" si="5"/>
        <v>0</v>
      </c>
      <c r="R44" s="904">
        <f t="shared" si="0"/>
        <v>-118</v>
      </c>
      <c r="S44" s="1005" t="e">
        <f t="shared" si="1"/>
        <v>#DIV/0!</v>
      </c>
      <c r="T44" s="1071"/>
      <c r="U44" s="980">
        <f>U41-U35</f>
        <v>0</v>
      </c>
      <c r="V44" s="980">
        <f>V41-V35</f>
        <v>0</v>
      </c>
      <c r="W44" s="980">
        <f>W41-W35</f>
        <v>0</v>
      </c>
    </row>
    <row r="45" spans="1:23" ht="15" thickBot="1">
      <c r="A45" s="1053" t="s">
        <v>621</v>
      </c>
      <c r="B45" s="878" t="s">
        <v>580</v>
      </c>
      <c r="C45" s="879">
        <f>+C44-C39</f>
        <v>-12379</v>
      </c>
      <c r="D45" s="843">
        <f>+D44-D39</f>
        <v>-14193</v>
      </c>
      <c r="E45" s="1147" t="s">
        <v>549</v>
      </c>
      <c r="F45" s="918">
        <f aca="true" t="shared" si="6" ref="F45:Q45">F44-F39</f>
        <v>-2795</v>
      </c>
      <c r="G45" s="980">
        <f t="shared" si="6"/>
        <v>-2922</v>
      </c>
      <c r="H45" s="980">
        <f t="shared" si="6"/>
        <v>-3517</v>
      </c>
      <c r="I45" s="980">
        <f t="shared" si="6"/>
        <v>-3518</v>
      </c>
      <c r="J45" s="980">
        <f>J44-J39</f>
        <v>-4284</v>
      </c>
      <c r="K45" s="980">
        <f>K44-K39</f>
        <v>-4043</v>
      </c>
      <c r="L45" s="980">
        <f t="shared" si="6"/>
        <v>-3826</v>
      </c>
      <c r="M45" s="1041">
        <f t="shared" si="6"/>
        <v>-3826</v>
      </c>
      <c r="N45" s="980">
        <f t="shared" si="6"/>
        <v>-1167</v>
      </c>
      <c r="O45" s="980">
        <f t="shared" si="6"/>
        <v>0</v>
      </c>
      <c r="P45" s="980">
        <f t="shared" si="6"/>
        <v>0</v>
      </c>
      <c r="Q45" s="918">
        <f t="shared" si="6"/>
        <v>0</v>
      </c>
      <c r="R45" s="904">
        <f t="shared" si="0"/>
        <v>-1167</v>
      </c>
      <c r="S45" s="1041">
        <f t="shared" si="1"/>
        <v>30.501829587036067</v>
      </c>
      <c r="T45" s="1071"/>
      <c r="U45" s="980">
        <f>U44-U39</f>
        <v>0</v>
      </c>
      <c r="V45" s="980">
        <f>V44-V39</f>
        <v>0</v>
      </c>
      <c r="W45" s="980">
        <f>W44-W39</f>
        <v>0</v>
      </c>
    </row>
    <row r="46" ht="12.75">
      <c r="A46" s="1056"/>
    </row>
    <row r="47" ht="12.75">
      <c r="A47" s="1056"/>
    </row>
    <row r="48" spans="1:23" ht="14.25">
      <c r="A48" s="921" t="s">
        <v>729</v>
      </c>
      <c r="R48" s="492"/>
      <c r="S48" s="492"/>
      <c r="T48" s="492"/>
      <c r="U48" s="492"/>
      <c r="V48" s="492"/>
      <c r="W48" s="492"/>
    </row>
    <row r="49" spans="1:23" ht="14.25">
      <c r="A49" s="922" t="s">
        <v>730</v>
      </c>
      <c r="R49" s="492"/>
      <c r="S49" s="492"/>
      <c r="T49" s="492"/>
      <c r="U49" s="492"/>
      <c r="V49" s="492"/>
      <c r="W49" s="492"/>
    </row>
    <row r="50" spans="1:23" ht="14.25">
      <c r="A50" s="1054" t="s">
        <v>731</v>
      </c>
      <c r="R50" s="492"/>
      <c r="S50" s="492"/>
      <c r="T50" s="492"/>
      <c r="U50" s="492"/>
      <c r="V50" s="492"/>
      <c r="W50" s="492"/>
    </row>
    <row r="51" spans="1:23" ht="14.25">
      <c r="A51" s="1055"/>
      <c r="R51" s="492"/>
      <c r="S51" s="492"/>
      <c r="T51" s="492"/>
      <c r="U51" s="492"/>
      <c r="V51" s="492"/>
      <c r="W51" s="492"/>
    </row>
    <row r="52" spans="1:23" ht="12.75">
      <c r="A52" s="1056" t="s">
        <v>749</v>
      </c>
      <c r="R52" s="492"/>
      <c r="S52" s="492"/>
      <c r="T52" s="492"/>
      <c r="U52" s="492"/>
      <c r="V52" s="492"/>
      <c r="W52" s="492"/>
    </row>
    <row r="53" spans="1:23" ht="12.75">
      <c r="A53" s="1056"/>
      <c r="R53" s="492"/>
      <c r="S53" s="492"/>
      <c r="T53" s="492"/>
      <c r="U53" s="492"/>
      <c r="V53" s="492"/>
      <c r="W53" s="492"/>
    </row>
    <row r="54" spans="1:23" ht="12.75">
      <c r="A54" s="1056" t="s">
        <v>751</v>
      </c>
      <c r="R54" s="492"/>
      <c r="S54" s="492"/>
      <c r="T54" s="492"/>
      <c r="U54" s="492"/>
      <c r="V54" s="492"/>
      <c r="W54" s="492"/>
    </row>
    <row r="55" ht="12.75">
      <c r="A55" s="1056"/>
    </row>
    <row r="56" ht="12.75">
      <c r="A56" s="1056"/>
    </row>
    <row r="57" ht="12.75">
      <c r="A57" s="1056"/>
    </row>
    <row r="58" ht="12.75">
      <c r="A58" s="1056"/>
    </row>
  </sheetData>
  <sheetProtection/>
  <mergeCells count="11">
    <mergeCell ref="U7:W7"/>
    <mergeCell ref="A1:W1"/>
    <mergeCell ref="A7:A8"/>
    <mergeCell ref="B7:B8"/>
    <mergeCell ref="E7:E8"/>
    <mergeCell ref="H7:H8"/>
    <mergeCell ref="I7:I8"/>
    <mergeCell ref="J7:J8"/>
    <mergeCell ref="K7:K8"/>
    <mergeCell ref="L7:M7"/>
    <mergeCell ref="N7:Q7"/>
  </mergeCells>
  <printOptions/>
  <pageMargins left="1.299212598425197" right="0.7086614173228347" top="0.3937007874015748" bottom="0.3937007874015748" header="0.31496062992125984" footer="0.31496062992125984"/>
  <pageSetup horizontalDpi="600" verticalDpi="600" orientation="landscape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X66"/>
  <sheetViews>
    <sheetView zoomScalePageLayoutView="0" workbookViewId="0" topLeftCell="A1">
      <selection activeCell="R27" sqref="R27"/>
    </sheetView>
  </sheetViews>
  <sheetFormatPr defaultColWidth="9.140625" defaultRowHeight="12.75"/>
  <cols>
    <col min="1" max="1" width="30.00390625" style="492" customWidth="1"/>
    <col min="2" max="2" width="13.57421875" style="492" customWidth="1"/>
    <col min="3" max="4" width="10.8515625" style="492" hidden="1" customWidth="1"/>
    <col min="5" max="5" width="6.421875" style="741" customWidth="1"/>
    <col min="6" max="6" width="11.7109375" style="492" hidden="1" customWidth="1"/>
    <col min="7" max="8" width="11.57421875" style="492" hidden="1" customWidth="1"/>
    <col min="9" max="11" width="11.57421875" style="535" hidden="1" customWidth="1"/>
    <col min="12" max="12" width="11.57421875" style="535" customWidth="1"/>
    <col min="13" max="13" width="11.421875" style="535" customWidth="1"/>
    <col min="14" max="14" width="9.8515625" style="535" customWidth="1"/>
    <col min="15" max="15" width="10.7109375" style="535" hidden="1" customWidth="1"/>
    <col min="16" max="16" width="9.28125" style="535" hidden="1" customWidth="1"/>
    <col min="17" max="17" width="9.140625" style="535" hidden="1" customWidth="1"/>
    <col min="18" max="18" width="12.00390625" style="535" customWidth="1"/>
    <col min="19" max="19" width="9.140625" style="517" customWidth="1"/>
    <col min="20" max="20" width="3.421875" style="535" customWidth="1"/>
    <col min="21" max="21" width="12.57421875" style="535" hidden="1" customWidth="1"/>
    <col min="22" max="22" width="11.8515625" style="535" hidden="1" customWidth="1"/>
    <col min="23" max="23" width="12.00390625" style="535" hidden="1" customWidth="1"/>
    <col min="24" max="16384" width="9.140625" style="492" customWidth="1"/>
  </cols>
  <sheetData>
    <row r="1" spans="1:23" s="310" customFormat="1" ht="18">
      <c r="A1" s="1334" t="s">
        <v>695</v>
      </c>
      <c r="B1" s="1334"/>
      <c r="C1" s="1334"/>
      <c r="D1" s="1334"/>
      <c r="E1" s="1334"/>
      <c r="F1" s="1334"/>
      <c r="G1" s="1334"/>
      <c r="H1" s="1334"/>
      <c r="I1" s="1334"/>
      <c r="J1" s="1334"/>
      <c r="K1" s="1334"/>
      <c r="L1" s="1334"/>
      <c r="M1" s="1334"/>
      <c r="N1" s="1334"/>
      <c r="O1" s="1334"/>
      <c r="P1" s="1334"/>
      <c r="Q1" s="1334"/>
      <c r="R1" s="1334"/>
      <c r="S1" s="1334"/>
      <c r="T1" s="1334"/>
      <c r="U1" s="1334"/>
      <c r="V1" s="1334"/>
      <c r="W1" s="1334"/>
    </row>
    <row r="2" spans="1:14" ht="21.75" customHeight="1">
      <c r="A2" s="923" t="s">
        <v>623</v>
      </c>
      <c r="B2" s="924"/>
      <c r="M2" s="925"/>
      <c r="N2" s="925"/>
    </row>
    <row r="3" spans="1:14" ht="12.75">
      <c r="A3" s="930"/>
      <c r="M3" s="925"/>
      <c r="N3" s="925"/>
    </row>
    <row r="4" spans="1:14" ht="13.5" thickBot="1">
      <c r="A4" s="1056"/>
      <c r="B4" s="649"/>
      <c r="C4" s="649"/>
      <c r="D4" s="649"/>
      <c r="E4" s="742"/>
      <c r="F4" s="649"/>
      <c r="G4" s="649"/>
      <c r="M4" s="925"/>
      <c r="N4" s="925"/>
    </row>
    <row r="5" spans="1:14" ht="15.75" thickBot="1">
      <c r="A5" s="1234" t="s">
        <v>739</v>
      </c>
      <c r="B5" s="1235" t="s">
        <v>752</v>
      </c>
      <c r="C5" s="1210"/>
      <c r="D5" s="1210"/>
      <c r="E5" s="1236"/>
      <c r="F5" s="1210"/>
      <c r="G5" s="1211"/>
      <c r="H5" s="1210"/>
      <c r="I5" s="1212"/>
      <c r="J5" s="1189"/>
      <c r="K5" s="1189"/>
      <c r="L5" s="884"/>
      <c r="M5" s="929"/>
      <c r="N5" s="929"/>
    </row>
    <row r="6" spans="1:14" ht="23.25" customHeight="1" thickBot="1">
      <c r="A6" s="930" t="s">
        <v>522</v>
      </c>
      <c r="M6" s="925"/>
      <c r="N6" s="925"/>
    </row>
    <row r="7" spans="1:23" ht="13.5" thickBot="1">
      <c r="A7" s="1237" t="s">
        <v>27</v>
      </c>
      <c r="B7" s="1238" t="s">
        <v>526</v>
      </c>
      <c r="C7" s="496"/>
      <c r="D7" s="496"/>
      <c r="E7" s="1238" t="s">
        <v>529</v>
      </c>
      <c r="F7" s="496"/>
      <c r="G7" s="496"/>
      <c r="H7" s="1238" t="s">
        <v>699</v>
      </c>
      <c r="I7" s="1239" t="s">
        <v>700</v>
      </c>
      <c r="J7" s="1239" t="s">
        <v>701</v>
      </c>
      <c r="K7" s="1239" t="s">
        <v>702</v>
      </c>
      <c r="L7" s="1240" t="s">
        <v>703</v>
      </c>
      <c r="M7" s="1241"/>
      <c r="N7" s="1240" t="s">
        <v>704</v>
      </c>
      <c r="O7" s="1242"/>
      <c r="P7" s="1242"/>
      <c r="Q7" s="1243"/>
      <c r="R7" s="1244" t="s">
        <v>705</v>
      </c>
      <c r="S7" s="1245" t="s">
        <v>525</v>
      </c>
      <c r="U7" s="1246" t="s">
        <v>706</v>
      </c>
      <c r="V7" s="1247"/>
      <c r="W7" s="1241"/>
    </row>
    <row r="8" spans="1:23" ht="13.5" thickBot="1">
      <c r="A8" s="1248"/>
      <c r="B8" s="1249"/>
      <c r="C8" s="502" t="s">
        <v>527</v>
      </c>
      <c r="D8" s="502" t="s">
        <v>528</v>
      </c>
      <c r="E8" s="1249"/>
      <c r="F8" s="502" t="s">
        <v>697</v>
      </c>
      <c r="G8" s="502" t="s">
        <v>698</v>
      </c>
      <c r="H8" s="1249"/>
      <c r="I8" s="1249"/>
      <c r="J8" s="1249"/>
      <c r="K8" s="1249"/>
      <c r="L8" s="1250" t="s">
        <v>31</v>
      </c>
      <c r="M8" s="1250" t="s">
        <v>32</v>
      </c>
      <c r="N8" s="1251" t="s">
        <v>536</v>
      </c>
      <c r="O8" s="1252" t="s">
        <v>539</v>
      </c>
      <c r="P8" s="1253" t="s">
        <v>542</v>
      </c>
      <c r="Q8" s="1063" t="s">
        <v>545</v>
      </c>
      <c r="R8" s="1250" t="s">
        <v>546</v>
      </c>
      <c r="S8" s="1254" t="s">
        <v>547</v>
      </c>
      <c r="U8" s="1255" t="s">
        <v>708</v>
      </c>
      <c r="V8" s="1255" t="s">
        <v>709</v>
      </c>
      <c r="W8" s="1255" t="s">
        <v>710</v>
      </c>
    </row>
    <row r="9" spans="1:23" ht="12.75">
      <c r="A9" s="1256" t="s">
        <v>548</v>
      </c>
      <c r="B9" s="1257"/>
      <c r="C9" s="1258">
        <v>104</v>
      </c>
      <c r="D9" s="1258">
        <v>104</v>
      </c>
      <c r="E9" s="1259"/>
      <c r="F9" s="1260">
        <v>36</v>
      </c>
      <c r="G9" s="1260">
        <v>35</v>
      </c>
      <c r="H9" s="1260">
        <v>33</v>
      </c>
      <c r="I9" s="1192">
        <v>32</v>
      </c>
      <c r="J9" s="1192">
        <v>32</v>
      </c>
      <c r="K9" s="1192">
        <v>35</v>
      </c>
      <c r="L9" s="1261"/>
      <c r="M9" s="1261"/>
      <c r="N9" s="1213">
        <v>34</v>
      </c>
      <c r="O9" s="1069">
        <f>U9</f>
        <v>0</v>
      </c>
      <c r="P9" s="1262">
        <f>V9</f>
        <v>0</v>
      </c>
      <c r="Q9" s="1069">
        <f>W9</f>
        <v>0</v>
      </c>
      <c r="R9" s="1196" t="s">
        <v>549</v>
      </c>
      <c r="S9" s="1263" t="s">
        <v>549</v>
      </c>
      <c r="T9" s="1071"/>
      <c r="U9" s="1264"/>
      <c r="V9" s="1192"/>
      <c r="W9" s="1192"/>
    </row>
    <row r="10" spans="1:23" ht="13.5" thickBot="1">
      <c r="A10" s="1265" t="s">
        <v>550</v>
      </c>
      <c r="B10" s="519"/>
      <c r="C10" s="1266">
        <v>101</v>
      </c>
      <c r="D10" s="1266">
        <v>104</v>
      </c>
      <c r="E10" s="1267"/>
      <c r="F10" s="1268">
        <v>34</v>
      </c>
      <c r="G10" s="1268">
        <v>33</v>
      </c>
      <c r="H10" s="1268">
        <v>31</v>
      </c>
      <c r="I10" s="1193">
        <v>20</v>
      </c>
      <c r="J10" s="1193">
        <v>31</v>
      </c>
      <c r="K10" s="1193">
        <v>32</v>
      </c>
      <c r="L10" s="1269"/>
      <c r="M10" s="1269"/>
      <c r="N10" s="1214">
        <v>31</v>
      </c>
      <c r="O10" s="1073">
        <f aca="true" t="shared" si="0" ref="O10:Q21">U10</f>
        <v>0</v>
      </c>
      <c r="P10" s="1270">
        <f t="shared" si="0"/>
        <v>0</v>
      </c>
      <c r="Q10" s="1073">
        <f t="shared" si="0"/>
        <v>0</v>
      </c>
      <c r="R10" s="1193" t="s">
        <v>549</v>
      </c>
      <c r="S10" s="1271" t="s">
        <v>549</v>
      </c>
      <c r="T10" s="1071"/>
      <c r="U10" s="1272"/>
      <c r="V10" s="1193"/>
      <c r="W10" s="1193"/>
    </row>
    <row r="11" spans="1:23" ht="12.75">
      <c r="A11" s="1273" t="s">
        <v>551</v>
      </c>
      <c r="B11" s="1274" t="s">
        <v>552</v>
      </c>
      <c r="C11" s="540">
        <v>37915</v>
      </c>
      <c r="D11" s="540">
        <v>39774</v>
      </c>
      <c r="E11" s="1275" t="s">
        <v>553</v>
      </c>
      <c r="F11" s="1276">
        <v>7222</v>
      </c>
      <c r="G11" s="1276">
        <v>7967</v>
      </c>
      <c r="H11" s="1276">
        <v>8446</v>
      </c>
      <c r="I11" s="1194">
        <v>9366</v>
      </c>
      <c r="J11" s="1194">
        <v>9946</v>
      </c>
      <c r="K11" s="1195">
        <v>10459</v>
      </c>
      <c r="L11" s="1277" t="s">
        <v>549</v>
      </c>
      <c r="M11" s="1277" t="s">
        <v>549</v>
      </c>
      <c r="N11" s="1215">
        <v>10512</v>
      </c>
      <c r="O11" s="1068">
        <f t="shared" si="0"/>
        <v>0</v>
      </c>
      <c r="P11" s="1068">
        <f t="shared" si="0"/>
        <v>0</v>
      </c>
      <c r="Q11" s="1069">
        <f t="shared" si="0"/>
        <v>0</v>
      </c>
      <c r="R11" s="1194" t="s">
        <v>549</v>
      </c>
      <c r="S11" s="1278" t="s">
        <v>549</v>
      </c>
      <c r="T11" s="1071"/>
      <c r="U11" s="1264"/>
      <c r="V11" s="1194"/>
      <c r="W11" s="1194"/>
    </row>
    <row r="12" spans="1:23" ht="12.75">
      <c r="A12" s="1279" t="s">
        <v>554</v>
      </c>
      <c r="B12" s="1280" t="s">
        <v>555</v>
      </c>
      <c r="C12" s="530">
        <v>-16164</v>
      </c>
      <c r="D12" s="530">
        <v>-17825</v>
      </c>
      <c r="E12" s="1275" t="s">
        <v>556</v>
      </c>
      <c r="F12" s="1276">
        <v>-6890</v>
      </c>
      <c r="G12" s="1276">
        <v>-7363</v>
      </c>
      <c r="H12" s="1276">
        <v>8049</v>
      </c>
      <c r="I12" s="1194">
        <v>9072</v>
      </c>
      <c r="J12" s="1194">
        <v>9747</v>
      </c>
      <c r="K12" s="1194">
        <v>10149</v>
      </c>
      <c r="L12" s="1281" t="s">
        <v>549</v>
      </c>
      <c r="M12" s="1281" t="s">
        <v>549</v>
      </c>
      <c r="N12" s="1216">
        <v>10218</v>
      </c>
      <c r="O12" s="1079">
        <f t="shared" si="0"/>
        <v>0</v>
      </c>
      <c r="P12" s="1079">
        <f t="shared" si="0"/>
        <v>0</v>
      </c>
      <c r="Q12" s="1080">
        <f t="shared" si="0"/>
        <v>0</v>
      </c>
      <c r="R12" s="1194" t="s">
        <v>549</v>
      </c>
      <c r="S12" s="1278" t="s">
        <v>549</v>
      </c>
      <c r="T12" s="1071"/>
      <c r="U12" s="1276"/>
      <c r="V12" s="1194"/>
      <c r="W12" s="1194"/>
    </row>
    <row r="13" spans="1:23" ht="12.75">
      <c r="A13" s="1279" t="s">
        <v>557</v>
      </c>
      <c r="B13" s="1280" t="s">
        <v>711</v>
      </c>
      <c r="C13" s="530">
        <v>604</v>
      </c>
      <c r="D13" s="530">
        <v>619</v>
      </c>
      <c r="E13" s="1275" t="s">
        <v>559</v>
      </c>
      <c r="F13" s="1276">
        <v>511</v>
      </c>
      <c r="G13" s="1276">
        <v>476</v>
      </c>
      <c r="H13" s="1276">
        <v>323</v>
      </c>
      <c r="I13" s="1194">
        <v>177</v>
      </c>
      <c r="J13" s="1194">
        <v>135</v>
      </c>
      <c r="K13" s="1194">
        <v>196</v>
      </c>
      <c r="L13" s="1281" t="s">
        <v>549</v>
      </c>
      <c r="M13" s="1281" t="s">
        <v>549</v>
      </c>
      <c r="N13" s="1216">
        <v>215</v>
      </c>
      <c r="O13" s="1079">
        <f t="shared" si="0"/>
        <v>0</v>
      </c>
      <c r="P13" s="1079">
        <f t="shared" si="0"/>
        <v>0</v>
      </c>
      <c r="Q13" s="1080">
        <f t="shared" si="0"/>
        <v>0</v>
      </c>
      <c r="R13" s="1194" t="s">
        <v>549</v>
      </c>
      <c r="S13" s="1278" t="s">
        <v>549</v>
      </c>
      <c r="T13" s="1071"/>
      <c r="U13" s="1276"/>
      <c r="V13" s="1194"/>
      <c r="W13" s="1194"/>
    </row>
    <row r="14" spans="1:23" ht="12.75">
      <c r="A14" s="1279" t="s">
        <v>560</v>
      </c>
      <c r="B14" s="1280" t="s">
        <v>712</v>
      </c>
      <c r="C14" s="530">
        <v>221</v>
      </c>
      <c r="D14" s="530">
        <v>610</v>
      </c>
      <c r="E14" s="1275" t="s">
        <v>549</v>
      </c>
      <c r="F14" s="1276">
        <v>907</v>
      </c>
      <c r="G14" s="1276">
        <v>1398</v>
      </c>
      <c r="H14" s="1276">
        <v>962</v>
      </c>
      <c r="I14" s="1194">
        <v>470</v>
      </c>
      <c r="J14" s="1194">
        <v>494</v>
      </c>
      <c r="K14" s="1194">
        <v>449</v>
      </c>
      <c r="L14" s="1281" t="s">
        <v>549</v>
      </c>
      <c r="M14" s="1281" t="s">
        <v>549</v>
      </c>
      <c r="N14" s="1216">
        <v>593</v>
      </c>
      <c r="O14" s="1079">
        <f t="shared" si="0"/>
        <v>0</v>
      </c>
      <c r="P14" s="1079">
        <f t="shared" si="0"/>
        <v>0</v>
      </c>
      <c r="Q14" s="1080">
        <f t="shared" si="0"/>
        <v>0</v>
      </c>
      <c r="R14" s="1194" t="s">
        <v>549</v>
      </c>
      <c r="S14" s="1278" t="s">
        <v>549</v>
      </c>
      <c r="T14" s="1071"/>
      <c r="U14" s="1276"/>
      <c r="V14" s="1194"/>
      <c r="W14" s="1194"/>
    </row>
    <row r="15" spans="1:23" ht="13.5" thickBot="1">
      <c r="A15" s="1256" t="s">
        <v>562</v>
      </c>
      <c r="B15" s="1282" t="s">
        <v>713</v>
      </c>
      <c r="C15" s="1283">
        <v>2021</v>
      </c>
      <c r="D15" s="1283">
        <v>852</v>
      </c>
      <c r="E15" s="1284" t="s">
        <v>564</v>
      </c>
      <c r="F15" s="1285">
        <v>1671</v>
      </c>
      <c r="G15" s="1285">
        <v>975</v>
      </c>
      <c r="H15" s="1285">
        <v>1677</v>
      </c>
      <c r="I15" s="1196">
        <v>2159</v>
      </c>
      <c r="J15" s="1196">
        <v>2740</v>
      </c>
      <c r="K15" s="1196">
        <v>2194</v>
      </c>
      <c r="L15" s="1286" t="s">
        <v>549</v>
      </c>
      <c r="M15" s="1286" t="s">
        <v>549</v>
      </c>
      <c r="N15" s="1217">
        <v>3602</v>
      </c>
      <c r="O15" s="1082">
        <f t="shared" si="0"/>
        <v>0</v>
      </c>
      <c r="P15" s="1072">
        <f t="shared" si="0"/>
        <v>0</v>
      </c>
      <c r="Q15" s="1073">
        <f t="shared" si="0"/>
        <v>0</v>
      </c>
      <c r="R15" s="1196" t="s">
        <v>549</v>
      </c>
      <c r="S15" s="1263" t="s">
        <v>549</v>
      </c>
      <c r="T15" s="1071"/>
      <c r="U15" s="1268"/>
      <c r="V15" s="1196"/>
      <c r="W15" s="1196"/>
    </row>
    <row r="16" spans="1:23" ht="15" thickBot="1">
      <c r="A16" s="1287" t="s">
        <v>565</v>
      </c>
      <c r="B16" s="1288"/>
      <c r="C16" s="549">
        <v>24618</v>
      </c>
      <c r="D16" s="549">
        <v>24087</v>
      </c>
      <c r="E16" s="1289"/>
      <c r="F16" s="1290">
        <v>3421</v>
      </c>
      <c r="G16" s="1290">
        <v>3453</v>
      </c>
      <c r="H16" s="1290">
        <f>H11-H12+H13+H14+H15</f>
        <v>3359</v>
      </c>
      <c r="I16" s="1290">
        <f>I11-I12+I13+I14+I15</f>
        <v>3100</v>
      </c>
      <c r="J16" s="1291">
        <f>J11-J12+J13+J14+J15</f>
        <v>3568</v>
      </c>
      <c r="K16" s="1291">
        <f>K11-K12+K13+K14+K15</f>
        <v>3149</v>
      </c>
      <c r="L16" s="1084" t="s">
        <v>549</v>
      </c>
      <c r="M16" s="1084" t="s">
        <v>549</v>
      </c>
      <c r="N16" s="1292">
        <f>N11-N12+N13+N14+N15</f>
        <v>4704</v>
      </c>
      <c r="O16" s="1292">
        <f>O11-O12+O13+O14+O15</f>
        <v>0</v>
      </c>
      <c r="P16" s="1292">
        <f>P11-P12+P13+P14+P15</f>
        <v>0</v>
      </c>
      <c r="Q16" s="1291">
        <f>Q11-Q12+Q13+Q14+Q15</f>
        <v>0</v>
      </c>
      <c r="R16" s="1293" t="s">
        <v>549</v>
      </c>
      <c r="S16" s="1294" t="s">
        <v>549</v>
      </c>
      <c r="T16" s="1071"/>
      <c r="U16" s="1291">
        <f>U11-U12+U13+U14+U15</f>
        <v>0</v>
      </c>
      <c r="V16" s="1291">
        <f>V11-V12+V13+V14+V15</f>
        <v>0</v>
      </c>
      <c r="W16" s="1291">
        <f>W11-W12+W13+W14+W15</f>
        <v>0</v>
      </c>
    </row>
    <row r="17" spans="1:23" ht="12.75">
      <c r="A17" s="1256" t="s">
        <v>566</v>
      </c>
      <c r="B17" s="1274" t="s">
        <v>567</v>
      </c>
      <c r="C17" s="540">
        <v>7043</v>
      </c>
      <c r="D17" s="540">
        <v>7240</v>
      </c>
      <c r="E17" s="1284">
        <v>401</v>
      </c>
      <c r="F17" s="1285">
        <v>413</v>
      </c>
      <c r="G17" s="1285">
        <v>685</v>
      </c>
      <c r="H17" s="1285">
        <v>479</v>
      </c>
      <c r="I17" s="1196">
        <v>375</v>
      </c>
      <c r="J17" s="1196">
        <v>280</v>
      </c>
      <c r="K17" s="1196">
        <v>392</v>
      </c>
      <c r="L17" s="1277" t="s">
        <v>549</v>
      </c>
      <c r="M17" s="1277" t="s">
        <v>549</v>
      </c>
      <c r="N17" s="1217">
        <v>375</v>
      </c>
      <c r="O17" s="1087">
        <f t="shared" si="0"/>
        <v>0</v>
      </c>
      <c r="P17" s="1295">
        <f>V17</f>
        <v>0</v>
      </c>
      <c r="Q17" s="1069">
        <f t="shared" si="0"/>
        <v>0</v>
      </c>
      <c r="R17" s="1196" t="s">
        <v>549</v>
      </c>
      <c r="S17" s="1263" t="s">
        <v>549</v>
      </c>
      <c r="T17" s="1071"/>
      <c r="U17" s="1296"/>
      <c r="V17" s="1196"/>
      <c r="W17" s="1196"/>
    </row>
    <row r="18" spans="1:23" ht="12.75">
      <c r="A18" s="1279" t="s">
        <v>568</v>
      </c>
      <c r="B18" s="1280" t="s">
        <v>569</v>
      </c>
      <c r="C18" s="530">
        <v>1001</v>
      </c>
      <c r="D18" s="530">
        <v>820</v>
      </c>
      <c r="E18" s="1275" t="s">
        <v>570</v>
      </c>
      <c r="F18" s="1276">
        <v>781</v>
      </c>
      <c r="G18" s="1276">
        <v>349</v>
      </c>
      <c r="H18" s="1276">
        <v>835</v>
      </c>
      <c r="I18" s="1194">
        <v>704</v>
      </c>
      <c r="J18" s="1194">
        <v>1212</v>
      </c>
      <c r="K18" s="1194">
        <v>782</v>
      </c>
      <c r="L18" s="1281" t="s">
        <v>549</v>
      </c>
      <c r="M18" s="1281" t="s">
        <v>549</v>
      </c>
      <c r="N18" s="1216">
        <v>786</v>
      </c>
      <c r="O18" s="1080">
        <f t="shared" si="0"/>
        <v>0</v>
      </c>
      <c r="P18" s="1295">
        <f>V18</f>
        <v>0</v>
      </c>
      <c r="Q18" s="1080">
        <f t="shared" si="0"/>
        <v>0</v>
      </c>
      <c r="R18" s="1194" t="s">
        <v>549</v>
      </c>
      <c r="S18" s="1278" t="s">
        <v>549</v>
      </c>
      <c r="T18" s="1071"/>
      <c r="U18" s="1276"/>
      <c r="V18" s="1194"/>
      <c r="W18" s="1194"/>
    </row>
    <row r="19" spans="1:23" ht="12.75">
      <c r="A19" s="1279" t="s">
        <v>571</v>
      </c>
      <c r="B19" s="1280" t="s">
        <v>714</v>
      </c>
      <c r="C19" s="530">
        <v>14718</v>
      </c>
      <c r="D19" s="530">
        <v>14718</v>
      </c>
      <c r="E19" s="1275" t="s">
        <v>549</v>
      </c>
      <c r="F19" s="1276">
        <v>0</v>
      </c>
      <c r="G19" s="1276">
        <v>0</v>
      </c>
      <c r="H19" s="1276">
        <v>0</v>
      </c>
      <c r="I19" s="1194">
        <v>0</v>
      </c>
      <c r="J19" s="1194">
        <v>0</v>
      </c>
      <c r="K19" s="1194">
        <v>0</v>
      </c>
      <c r="L19" s="1281" t="s">
        <v>549</v>
      </c>
      <c r="M19" s="1281" t="s">
        <v>549</v>
      </c>
      <c r="N19" s="1216">
        <v>0</v>
      </c>
      <c r="O19" s="1080">
        <f t="shared" si="0"/>
        <v>0</v>
      </c>
      <c r="P19" s="1295">
        <f>V19</f>
        <v>0</v>
      </c>
      <c r="Q19" s="1080">
        <f t="shared" si="0"/>
        <v>0</v>
      </c>
      <c r="R19" s="1194" t="s">
        <v>549</v>
      </c>
      <c r="S19" s="1278" t="s">
        <v>549</v>
      </c>
      <c r="T19" s="1071"/>
      <c r="U19" s="1276"/>
      <c r="V19" s="1194"/>
      <c r="W19" s="1194"/>
    </row>
    <row r="20" spans="1:23" ht="12.75">
      <c r="A20" s="1279" t="s">
        <v>573</v>
      </c>
      <c r="B20" s="1280" t="s">
        <v>572</v>
      </c>
      <c r="C20" s="530">
        <v>1758</v>
      </c>
      <c r="D20" s="530">
        <v>1762</v>
      </c>
      <c r="E20" s="1275" t="s">
        <v>549</v>
      </c>
      <c r="F20" s="1276">
        <v>1685</v>
      </c>
      <c r="G20" s="1276">
        <v>1849</v>
      </c>
      <c r="H20" s="1276">
        <v>1975</v>
      </c>
      <c r="I20" s="1194">
        <v>1876</v>
      </c>
      <c r="J20" s="1194">
        <v>1894</v>
      </c>
      <c r="K20" s="1194">
        <v>1874</v>
      </c>
      <c r="L20" s="1281" t="s">
        <v>549</v>
      </c>
      <c r="M20" s="1281" t="s">
        <v>549</v>
      </c>
      <c r="N20" s="1216">
        <v>3441</v>
      </c>
      <c r="O20" s="1080">
        <f t="shared" si="0"/>
        <v>0</v>
      </c>
      <c r="P20" s="1295">
        <f>V20</f>
        <v>0</v>
      </c>
      <c r="Q20" s="1080">
        <f t="shared" si="0"/>
        <v>0</v>
      </c>
      <c r="R20" s="1194" t="s">
        <v>549</v>
      </c>
      <c r="S20" s="1278" t="s">
        <v>549</v>
      </c>
      <c r="T20" s="1071"/>
      <c r="U20" s="1276"/>
      <c r="V20" s="1194"/>
      <c r="W20" s="1194"/>
    </row>
    <row r="21" spans="1:23" ht="13.5" thickBot="1">
      <c r="A21" s="1265" t="s">
        <v>575</v>
      </c>
      <c r="B21" s="1297"/>
      <c r="C21" s="1298">
        <v>0</v>
      </c>
      <c r="D21" s="1298">
        <v>0</v>
      </c>
      <c r="E21" s="1299" t="s">
        <v>549</v>
      </c>
      <c r="F21" s="1276">
        <v>0</v>
      </c>
      <c r="G21" s="1276">
        <v>0</v>
      </c>
      <c r="H21" s="1276">
        <v>0</v>
      </c>
      <c r="I21" s="1197">
        <v>0</v>
      </c>
      <c r="J21" s="1197"/>
      <c r="K21" s="1197">
        <v>0</v>
      </c>
      <c r="L21" s="1269" t="s">
        <v>549</v>
      </c>
      <c r="M21" s="1269" t="s">
        <v>549</v>
      </c>
      <c r="N21" s="1218">
        <v>0</v>
      </c>
      <c r="O21" s="1073">
        <f t="shared" si="0"/>
        <v>0</v>
      </c>
      <c r="P21" s="1295">
        <f>V21</f>
        <v>0</v>
      </c>
      <c r="Q21" s="1073">
        <f t="shared" si="0"/>
        <v>0</v>
      </c>
      <c r="R21" s="1197" t="s">
        <v>549</v>
      </c>
      <c r="S21" s="1300" t="s">
        <v>549</v>
      </c>
      <c r="T21" s="1071"/>
      <c r="U21" s="1272"/>
      <c r="V21" s="1197"/>
      <c r="W21" s="1197"/>
    </row>
    <row r="22" spans="1:24" ht="14.25">
      <c r="A22" s="1301" t="s">
        <v>577</v>
      </c>
      <c r="B22" s="1274" t="s">
        <v>578</v>
      </c>
      <c r="C22" s="540">
        <v>12472</v>
      </c>
      <c r="D22" s="540">
        <v>13728</v>
      </c>
      <c r="E22" s="1198" t="s">
        <v>549</v>
      </c>
      <c r="F22" s="1264">
        <v>13454</v>
      </c>
      <c r="G22" s="1264">
        <v>13860</v>
      </c>
      <c r="H22" s="1264">
        <v>13442</v>
      </c>
      <c r="I22" s="1199">
        <v>14664</v>
      </c>
      <c r="J22" s="1199">
        <v>14584</v>
      </c>
      <c r="K22" s="1199">
        <v>15272</v>
      </c>
      <c r="L22" s="1219">
        <f>L35</f>
        <v>15208</v>
      </c>
      <c r="M22" s="1219">
        <f>M35</f>
        <v>15208</v>
      </c>
      <c r="N22" s="1220">
        <v>3678</v>
      </c>
      <c r="O22" s="1069" t="s">
        <v>753</v>
      </c>
      <c r="P22" s="1069">
        <f aca="true" t="shared" si="1" ref="P22:Q40">V22-U22</f>
        <v>0</v>
      </c>
      <c r="Q22" s="1069">
        <f>W22-V22</f>
        <v>0</v>
      </c>
      <c r="R22" s="1199">
        <f>SUM(N22:Q22)</f>
        <v>3678</v>
      </c>
      <c r="S22" s="1302">
        <f>(R22/M22)*100</f>
        <v>24.184639663335087</v>
      </c>
      <c r="T22" s="1071"/>
      <c r="U22" s="1264"/>
      <c r="V22" s="1221"/>
      <c r="W22" s="1199"/>
      <c r="X22" s="1303"/>
    </row>
    <row r="23" spans="1:23" ht="14.25">
      <c r="A23" s="1279" t="s">
        <v>579</v>
      </c>
      <c r="B23" s="1280" t="s">
        <v>580</v>
      </c>
      <c r="C23" s="530">
        <v>0</v>
      </c>
      <c r="D23" s="530">
        <v>0</v>
      </c>
      <c r="E23" s="1200" t="s">
        <v>549</v>
      </c>
      <c r="F23" s="1276"/>
      <c r="G23" s="1276"/>
      <c r="H23" s="1276"/>
      <c r="I23" s="1201"/>
      <c r="J23" s="1201"/>
      <c r="K23" s="1201"/>
      <c r="L23" s="1222"/>
      <c r="M23" s="1223"/>
      <c r="N23" s="1222">
        <v>0</v>
      </c>
      <c r="O23" s="1087">
        <f>U23-N23</f>
        <v>0</v>
      </c>
      <c r="P23" s="1087">
        <f t="shared" si="1"/>
        <v>0</v>
      </c>
      <c r="Q23" s="1087">
        <f t="shared" si="1"/>
        <v>0</v>
      </c>
      <c r="R23" s="1304">
        <f aca="true" t="shared" si="2" ref="R23:R45">SUM(N23:Q23)</f>
        <v>0</v>
      </c>
      <c r="S23" s="1305" t="e">
        <f aca="true" t="shared" si="3" ref="S23:S45">(R23/M23)*100</f>
        <v>#DIV/0!</v>
      </c>
      <c r="T23" s="1071"/>
      <c r="U23" s="1276"/>
      <c r="V23" s="1224"/>
      <c r="W23" s="1201"/>
    </row>
    <row r="24" spans="1:23" ht="15" thickBot="1">
      <c r="A24" s="1265" t="s">
        <v>581</v>
      </c>
      <c r="B24" s="1297" t="s">
        <v>580</v>
      </c>
      <c r="C24" s="1298">
        <v>0</v>
      </c>
      <c r="D24" s="1298">
        <v>1215</v>
      </c>
      <c r="E24" s="1202">
        <v>672</v>
      </c>
      <c r="F24" s="1306">
        <v>2805</v>
      </c>
      <c r="G24" s="1306">
        <v>3030</v>
      </c>
      <c r="H24" s="1306">
        <v>3000</v>
      </c>
      <c r="I24" s="1203">
        <v>3400</v>
      </c>
      <c r="J24" s="1203">
        <v>3450</v>
      </c>
      <c r="K24" s="1203">
        <v>3500</v>
      </c>
      <c r="L24" s="1225">
        <f>L25+L26+L28+L29</f>
        <v>3300</v>
      </c>
      <c r="M24" s="1225">
        <f>M25+M26+M28+M29</f>
        <v>3300</v>
      </c>
      <c r="N24" s="1226">
        <v>739</v>
      </c>
      <c r="O24" s="1098" t="s">
        <v>753</v>
      </c>
      <c r="P24" s="1098">
        <f t="shared" si="1"/>
        <v>0</v>
      </c>
      <c r="Q24" s="1098">
        <f t="shared" si="1"/>
        <v>0</v>
      </c>
      <c r="R24" s="1203">
        <f t="shared" si="2"/>
        <v>739</v>
      </c>
      <c r="S24" s="1307">
        <f t="shared" si="3"/>
        <v>22.393939393939394</v>
      </c>
      <c r="T24" s="1071"/>
      <c r="U24" s="1268"/>
      <c r="V24" s="1227"/>
      <c r="W24" s="1203"/>
    </row>
    <row r="25" spans="1:23" ht="14.25">
      <c r="A25" s="1273" t="s">
        <v>582</v>
      </c>
      <c r="B25" s="1308" t="s">
        <v>715</v>
      </c>
      <c r="C25" s="540">
        <v>6341</v>
      </c>
      <c r="D25" s="540">
        <v>6960</v>
      </c>
      <c r="E25" s="1204">
        <v>501</v>
      </c>
      <c r="F25" s="1276">
        <v>3042</v>
      </c>
      <c r="G25" s="1276">
        <v>2862</v>
      </c>
      <c r="H25" s="1276">
        <v>2431</v>
      </c>
      <c r="I25" s="1205">
        <v>3440</v>
      </c>
      <c r="J25" s="1205">
        <v>2922</v>
      </c>
      <c r="K25" s="1205">
        <v>2849</v>
      </c>
      <c r="L25" s="1219">
        <v>700</v>
      </c>
      <c r="M25" s="1219">
        <v>700</v>
      </c>
      <c r="N25" s="1219">
        <v>558</v>
      </c>
      <c r="O25" s="1069"/>
      <c r="P25" s="1069">
        <f t="shared" si="1"/>
        <v>0</v>
      </c>
      <c r="Q25" s="1069">
        <f t="shared" si="1"/>
        <v>0</v>
      </c>
      <c r="R25" s="1205">
        <f t="shared" si="2"/>
        <v>558</v>
      </c>
      <c r="S25" s="1302">
        <f t="shared" si="3"/>
        <v>79.71428571428572</v>
      </c>
      <c r="T25" s="1071"/>
      <c r="U25" s="1296"/>
      <c r="V25" s="1228"/>
      <c r="W25" s="1205"/>
    </row>
    <row r="26" spans="1:23" ht="14.25">
      <c r="A26" s="1279" t="s">
        <v>584</v>
      </c>
      <c r="B26" s="1309" t="s">
        <v>716</v>
      </c>
      <c r="C26" s="530">
        <v>1745</v>
      </c>
      <c r="D26" s="530">
        <v>2223</v>
      </c>
      <c r="E26" s="1206">
        <v>502</v>
      </c>
      <c r="F26" s="1276">
        <v>812</v>
      </c>
      <c r="G26" s="1276">
        <v>951</v>
      </c>
      <c r="H26" s="1276">
        <v>1318</v>
      </c>
      <c r="I26" s="1201">
        <v>1425</v>
      </c>
      <c r="J26" s="1201">
        <v>1283</v>
      </c>
      <c r="K26" s="1201">
        <v>1482</v>
      </c>
      <c r="L26" s="1222">
        <v>1550</v>
      </c>
      <c r="M26" s="1222">
        <v>1550</v>
      </c>
      <c r="N26" s="1222">
        <v>446</v>
      </c>
      <c r="O26" s="1087"/>
      <c r="P26" s="1087">
        <f t="shared" si="1"/>
        <v>0</v>
      </c>
      <c r="Q26" s="1087">
        <f t="shared" si="1"/>
        <v>0</v>
      </c>
      <c r="R26" s="1201">
        <f t="shared" si="2"/>
        <v>446</v>
      </c>
      <c r="S26" s="1310">
        <f t="shared" si="3"/>
        <v>28.774193548387096</v>
      </c>
      <c r="T26" s="1071"/>
      <c r="U26" s="1276"/>
      <c r="V26" s="1224"/>
      <c r="W26" s="1201"/>
    </row>
    <row r="27" spans="1:23" ht="14.25">
      <c r="A27" s="1279" t="s">
        <v>586</v>
      </c>
      <c r="B27" s="1309" t="s">
        <v>717</v>
      </c>
      <c r="C27" s="530">
        <v>0</v>
      </c>
      <c r="D27" s="530">
        <v>0</v>
      </c>
      <c r="E27" s="1206">
        <v>504</v>
      </c>
      <c r="F27" s="1276">
        <v>80</v>
      </c>
      <c r="G27" s="1276">
        <v>26</v>
      </c>
      <c r="H27" s="1276">
        <v>0</v>
      </c>
      <c r="I27" s="1201">
        <v>14</v>
      </c>
      <c r="J27" s="1201">
        <v>14</v>
      </c>
      <c r="K27" s="1201">
        <v>4</v>
      </c>
      <c r="L27" s="1222">
        <v>0</v>
      </c>
      <c r="M27" s="1222">
        <v>0</v>
      </c>
      <c r="N27" s="1222">
        <v>0</v>
      </c>
      <c r="O27" s="1087"/>
      <c r="P27" s="1087">
        <f t="shared" si="1"/>
        <v>0</v>
      </c>
      <c r="Q27" s="1087">
        <f t="shared" si="1"/>
        <v>0</v>
      </c>
      <c r="R27" s="1201">
        <f t="shared" si="2"/>
        <v>0</v>
      </c>
      <c r="S27" s="1310" t="e">
        <f t="shared" si="3"/>
        <v>#DIV/0!</v>
      </c>
      <c r="T27" s="1071"/>
      <c r="U27" s="1276"/>
      <c r="V27" s="1224"/>
      <c r="W27" s="1201"/>
    </row>
    <row r="28" spans="1:23" ht="14.25">
      <c r="A28" s="1279" t="s">
        <v>588</v>
      </c>
      <c r="B28" s="1309" t="s">
        <v>718</v>
      </c>
      <c r="C28" s="530">
        <v>428</v>
      </c>
      <c r="D28" s="530">
        <v>253</v>
      </c>
      <c r="E28" s="1206">
        <v>511</v>
      </c>
      <c r="F28" s="1276">
        <v>300</v>
      </c>
      <c r="G28" s="1276">
        <v>676</v>
      </c>
      <c r="H28" s="1276">
        <v>375</v>
      </c>
      <c r="I28" s="1201">
        <v>197</v>
      </c>
      <c r="J28" s="1201">
        <v>540</v>
      </c>
      <c r="K28" s="1201">
        <v>484</v>
      </c>
      <c r="L28" s="1222">
        <v>500</v>
      </c>
      <c r="M28" s="1222">
        <v>500</v>
      </c>
      <c r="N28" s="1222">
        <v>104</v>
      </c>
      <c r="O28" s="1087"/>
      <c r="P28" s="1087">
        <f t="shared" si="1"/>
        <v>0</v>
      </c>
      <c r="Q28" s="1087">
        <f t="shared" si="1"/>
        <v>0</v>
      </c>
      <c r="R28" s="1201">
        <f t="shared" si="2"/>
        <v>104</v>
      </c>
      <c r="S28" s="1310">
        <f t="shared" si="3"/>
        <v>20.8</v>
      </c>
      <c r="T28" s="1071"/>
      <c r="U28" s="1276"/>
      <c r="V28" s="1224"/>
      <c r="W28" s="1201"/>
    </row>
    <row r="29" spans="1:23" ht="14.25">
      <c r="A29" s="1279" t="s">
        <v>590</v>
      </c>
      <c r="B29" s="1309" t="s">
        <v>719</v>
      </c>
      <c r="C29" s="530">
        <v>1057</v>
      </c>
      <c r="D29" s="530">
        <v>1451</v>
      </c>
      <c r="E29" s="1206">
        <v>518</v>
      </c>
      <c r="F29" s="1276">
        <v>497</v>
      </c>
      <c r="G29" s="1276">
        <v>585</v>
      </c>
      <c r="H29" s="1276">
        <v>465</v>
      </c>
      <c r="I29" s="1201">
        <v>713</v>
      </c>
      <c r="J29" s="1201">
        <v>464</v>
      </c>
      <c r="K29" s="1201">
        <v>672</v>
      </c>
      <c r="L29" s="1222">
        <v>550</v>
      </c>
      <c r="M29" s="1222">
        <v>550</v>
      </c>
      <c r="N29" s="1222">
        <v>83</v>
      </c>
      <c r="O29" s="1087"/>
      <c r="P29" s="1087">
        <f t="shared" si="1"/>
        <v>0</v>
      </c>
      <c r="Q29" s="1087">
        <f t="shared" si="1"/>
        <v>0</v>
      </c>
      <c r="R29" s="1201">
        <f t="shared" si="2"/>
        <v>83</v>
      </c>
      <c r="S29" s="1310">
        <f t="shared" si="3"/>
        <v>15.090909090909092</v>
      </c>
      <c r="T29" s="1071"/>
      <c r="U29" s="1276"/>
      <c r="V29" s="1224"/>
      <c r="W29" s="1201"/>
    </row>
    <row r="30" spans="1:23" ht="14.25">
      <c r="A30" s="1279" t="s">
        <v>592</v>
      </c>
      <c r="B30" s="1207" t="s">
        <v>720</v>
      </c>
      <c r="C30" s="530">
        <v>10408</v>
      </c>
      <c r="D30" s="530">
        <v>11792</v>
      </c>
      <c r="E30" s="1206">
        <v>521</v>
      </c>
      <c r="F30" s="1276">
        <v>7861</v>
      </c>
      <c r="G30" s="1276">
        <v>7950</v>
      </c>
      <c r="H30" s="1276">
        <v>7842</v>
      </c>
      <c r="I30" s="1201">
        <v>7959</v>
      </c>
      <c r="J30" s="1201">
        <v>8264</v>
      </c>
      <c r="K30" s="1201">
        <v>8850</v>
      </c>
      <c r="L30" s="1222">
        <v>8586</v>
      </c>
      <c r="M30" s="1222">
        <v>8586</v>
      </c>
      <c r="N30" s="1222">
        <v>2213</v>
      </c>
      <c r="O30" s="1087"/>
      <c r="P30" s="1087">
        <f t="shared" si="1"/>
        <v>0</v>
      </c>
      <c r="Q30" s="1087">
        <f t="shared" si="1"/>
        <v>0</v>
      </c>
      <c r="R30" s="1201">
        <f t="shared" si="2"/>
        <v>2213</v>
      </c>
      <c r="S30" s="1310">
        <f t="shared" si="3"/>
        <v>25.774516655019802</v>
      </c>
      <c r="T30" s="1071"/>
      <c r="U30" s="1276"/>
      <c r="V30" s="1224"/>
      <c r="W30" s="1201"/>
    </row>
    <row r="31" spans="1:23" ht="14.25">
      <c r="A31" s="1279" t="s">
        <v>594</v>
      </c>
      <c r="B31" s="1207" t="s">
        <v>721</v>
      </c>
      <c r="C31" s="530">
        <v>3640</v>
      </c>
      <c r="D31" s="530">
        <v>4174</v>
      </c>
      <c r="E31" s="1206" t="s">
        <v>596</v>
      </c>
      <c r="F31" s="1276">
        <v>2897</v>
      </c>
      <c r="G31" s="1276">
        <v>2910</v>
      </c>
      <c r="H31" s="1276">
        <v>2905</v>
      </c>
      <c r="I31" s="1201">
        <v>2848</v>
      </c>
      <c r="J31" s="1201">
        <v>2916</v>
      </c>
      <c r="K31" s="1201">
        <v>3073</v>
      </c>
      <c r="L31" s="1222">
        <v>3005</v>
      </c>
      <c r="M31" s="1222">
        <v>3005</v>
      </c>
      <c r="N31" s="1222">
        <v>773</v>
      </c>
      <c r="O31" s="1087"/>
      <c r="P31" s="1087">
        <f t="shared" si="1"/>
        <v>0</v>
      </c>
      <c r="Q31" s="1087">
        <f t="shared" si="1"/>
        <v>0</v>
      </c>
      <c r="R31" s="1201">
        <f t="shared" si="2"/>
        <v>773</v>
      </c>
      <c r="S31" s="1310">
        <f t="shared" si="3"/>
        <v>25.72379367720466</v>
      </c>
      <c r="T31" s="1071"/>
      <c r="U31" s="1276"/>
      <c r="V31" s="1224"/>
      <c r="W31" s="1201"/>
    </row>
    <row r="32" spans="1:23" ht="14.25">
      <c r="A32" s="1279" t="s">
        <v>597</v>
      </c>
      <c r="B32" s="1309" t="s">
        <v>722</v>
      </c>
      <c r="C32" s="530">
        <v>0</v>
      </c>
      <c r="D32" s="530">
        <v>0</v>
      </c>
      <c r="E32" s="1206">
        <v>557</v>
      </c>
      <c r="F32" s="1276">
        <v>0</v>
      </c>
      <c r="G32" s="1276">
        <v>0</v>
      </c>
      <c r="H32" s="1276">
        <v>0</v>
      </c>
      <c r="I32" s="1201">
        <v>0</v>
      </c>
      <c r="J32" s="1201"/>
      <c r="K32" s="1201"/>
      <c r="L32" s="1222"/>
      <c r="M32" s="1222"/>
      <c r="N32" s="1222">
        <v>0</v>
      </c>
      <c r="O32" s="1087"/>
      <c r="P32" s="1087">
        <f t="shared" si="1"/>
        <v>0</v>
      </c>
      <c r="Q32" s="1087">
        <f t="shared" si="1"/>
        <v>0</v>
      </c>
      <c r="R32" s="1201">
        <f t="shared" si="2"/>
        <v>0</v>
      </c>
      <c r="S32" s="1310" t="e">
        <f t="shared" si="3"/>
        <v>#DIV/0!</v>
      </c>
      <c r="T32" s="1071"/>
      <c r="U32" s="1276"/>
      <c r="V32" s="1224"/>
      <c r="W32" s="1201"/>
    </row>
    <row r="33" spans="1:23" ht="14.25">
      <c r="A33" s="1279" t="s">
        <v>599</v>
      </c>
      <c r="B33" s="1309" t="s">
        <v>723</v>
      </c>
      <c r="C33" s="530">
        <v>1711</v>
      </c>
      <c r="D33" s="530">
        <v>1801</v>
      </c>
      <c r="E33" s="1206">
        <v>551</v>
      </c>
      <c r="F33" s="1276">
        <v>73</v>
      </c>
      <c r="G33" s="1276">
        <v>97</v>
      </c>
      <c r="H33" s="1276">
        <v>103</v>
      </c>
      <c r="I33" s="1201">
        <v>103</v>
      </c>
      <c r="J33" s="1201">
        <v>95</v>
      </c>
      <c r="K33" s="1201">
        <v>73</v>
      </c>
      <c r="L33" s="1222"/>
      <c r="M33" s="1222"/>
      <c r="N33" s="1222">
        <v>17</v>
      </c>
      <c r="O33" s="1087"/>
      <c r="P33" s="1087">
        <f t="shared" si="1"/>
        <v>0</v>
      </c>
      <c r="Q33" s="1087">
        <f t="shared" si="1"/>
        <v>0</v>
      </c>
      <c r="R33" s="1201">
        <f t="shared" si="2"/>
        <v>17</v>
      </c>
      <c r="S33" s="1310" t="e">
        <f t="shared" si="3"/>
        <v>#DIV/0!</v>
      </c>
      <c r="T33" s="1071"/>
      <c r="U33" s="1276"/>
      <c r="V33" s="1224"/>
      <c r="W33" s="1201"/>
    </row>
    <row r="34" spans="1:23" ht="15" thickBot="1">
      <c r="A34" s="1256" t="s">
        <v>601</v>
      </c>
      <c r="B34" s="1311" t="s">
        <v>724</v>
      </c>
      <c r="C34" s="1283">
        <v>569</v>
      </c>
      <c r="D34" s="1283">
        <v>614</v>
      </c>
      <c r="E34" s="1208" t="s">
        <v>602</v>
      </c>
      <c r="F34" s="1285">
        <v>449</v>
      </c>
      <c r="G34" s="1285">
        <v>210</v>
      </c>
      <c r="H34" s="1285">
        <v>221</v>
      </c>
      <c r="I34" s="1209">
        <v>173</v>
      </c>
      <c r="J34" s="1209">
        <v>96</v>
      </c>
      <c r="K34" s="1209">
        <v>91</v>
      </c>
      <c r="L34" s="1229">
        <v>317</v>
      </c>
      <c r="M34" s="1229">
        <v>317</v>
      </c>
      <c r="N34" s="1230">
        <v>83</v>
      </c>
      <c r="O34" s="1098"/>
      <c r="P34" s="1098">
        <f t="shared" si="1"/>
        <v>0</v>
      </c>
      <c r="Q34" s="1098">
        <f t="shared" si="1"/>
        <v>0</v>
      </c>
      <c r="R34" s="1209">
        <f t="shared" si="2"/>
        <v>83</v>
      </c>
      <c r="S34" s="1307">
        <f t="shared" si="3"/>
        <v>26.18296529968454</v>
      </c>
      <c r="T34" s="1071"/>
      <c r="U34" s="1272"/>
      <c r="V34" s="1231"/>
      <c r="W34" s="1209"/>
    </row>
    <row r="35" spans="1:23" ht="15" thickBot="1">
      <c r="A35" s="1312" t="s">
        <v>603</v>
      </c>
      <c r="B35" s="1313" t="s">
        <v>604</v>
      </c>
      <c r="C35" s="576">
        <f>SUM(C25:C34)</f>
        <v>25899</v>
      </c>
      <c r="D35" s="576">
        <f>SUM(D25:D34)</f>
        <v>29268</v>
      </c>
      <c r="E35" s="1314"/>
      <c r="F35" s="1290">
        <f aca="true" t="shared" si="4" ref="F35:Q35">SUM(F25:F34)</f>
        <v>16011</v>
      </c>
      <c r="G35" s="1290">
        <f t="shared" si="4"/>
        <v>16267</v>
      </c>
      <c r="H35" s="1290">
        <f t="shared" si="4"/>
        <v>15660</v>
      </c>
      <c r="I35" s="1290">
        <f t="shared" si="4"/>
        <v>16872</v>
      </c>
      <c r="J35" s="1290">
        <f>SUM(J25:J34)</f>
        <v>16594</v>
      </c>
      <c r="K35" s="1290">
        <f>SUM(K25:K34)</f>
        <v>17578</v>
      </c>
      <c r="L35" s="1315">
        <f t="shared" si="4"/>
        <v>15208</v>
      </c>
      <c r="M35" s="1108">
        <f t="shared" si="4"/>
        <v>15208</v>
      </c>
      <c r="N35" s="1108">
        <f t="shared" si="4"/>
        <v>4277</v>
      </c>
      <c r="O35" s="1108">
        <f t="shared" si="4"/>
        <v>0</v>
      </c>
      <c r="P35" s="1108">
        <f t="shared" si="4"/>
        <v>0</v>
      </c>
      <c r="Q35" s="1316">
        <f t="shared" si="4"/>
        <v>0</v>
      </c>
      <c r="R35" s="1290">
        <f t="shared" si="2"/>
        <v>4277</v>
      </c>
      <c r="S35" s="1317">
        <f t="shared" si="3"/>
        <v>28.1233561283535</v>
      </c>
      <c r="T35" s="1071"/>
      <c r="U35" s="1290">
        <f>SUM(U25:U34)</f>
        <v>0</v>
      </c>
      <c r="V35" s="1290">
        <f>SUM(V25:V34)</f>
        <v>0</v>
      </c>
      <c r="W35" s="1290">
        <f>SUM(W25:W34)</f>
        <v>0</v>
      </c>
    </row>
    <row r="36" spans="1:23" ht="14.25">
      <c r="A36" s="1273" t="s">
        <v>605</v>
      </c>
      <c r="B36" s="1308" t="s">
        <v>725</v>
      </c>
      <c r="C36" s="540">
        <v>0</v>
      </c>
      <c r="D36" s="540">
        <v>0</v>
      </c>
      <c r="E36" s="1204">
        <v>601</v>
      </c>
      <c r="F36" s="1296">
        <v>1998</v>
      </c>
      <c r="G36" s="1296">
        <v>1958</v>
      </c>
      <c r="H36" s="1296">
        <v>2032</v>
      </c>
      <c r="I36" s="1205">
        <v>1931</v>
      </c>
      <c r="J36" s="1205">
        <v>2001</v>
      </c>
      <c r="K36" s="1205">
        <v>2039</v>
      </c>
      <c r="L36" s="1219"/>
      <c r="M36" s="1232"/>
      <c r="N36" s="1220">
        <v>542</v>
      </c>
      <c r="O36" s="1318">
        <v>0</v>
      </c>
      <c r="P36" s="1069">
        <f t="shared" si="1"/>
        <v>0</v>
      </c>
      <c r="Q36" s="1069">
        <f t="shared" si="1"/>
        <v>0</v>
      </c>
      <c r="R36" s="1205">
        <f t="shared" si="2"/>
        <v>542</v>
      </c>
      <c r="S36" s="1319" t="e">
        <f t="shared" si="3"/>
        <v>#DIV/0!</v>
      </c>
      <c r="T36" s="1071"/>
      <c r="U36" s="1296"/>
      <c r="V36" s="1228"/>
      <c r="W36" s="1205"/>
    </row>
    <row r="37" spans="1:23" ht="14.25">
      <c r="A37" s="1279" t="s">
        <v>607</v>
      </c>
      <c r="B37" s="1309" t="s">
        <v>726</v>
      </c>
      <c r="C37" s="530">
        <v>1190</v>
      </c>
      <c r="D37" s="530">
        <v>1857</v>
      </c>
      <c r="E37" s="1206">
        <v>602</v>
      </c>
      <c r="F37" s="1276">
        <v>112</v>
      </c>
      <c r="G37" s="1276">
        <v>100</v>
      </c>
      <c r="H37" s="1276">
        <v>50</v>
      </c>
      <c r="I37" s="1201">
        <v>53</v>
      </c>
      <c r="J37" s="1201">
        <v>49</v>
      </c>
      <c r="K37" s="1201">
        <v>57</v>
      </c>
      <c r="L37" s="1222"/>
      <c r="M37" s="1223"/>
      <c r="N37" s="1222">
        <v>0</v>
      </c>
      <c r="O37" s="1318">
        <f>U37-N37</f>
        <v>0</v>
      </c>
      <c r="P37" s="1087">
        <f t="shared" si="1"/>
        <v>0</v>
      </c>
      <c r="Q37" s="1087">
        <f t="shared" si="1"/>
        <v>0</v>
      </c>
      <c r="R37" s="1201">
        <f t="shared" si="2"/>
        <v>0</v>
      </c>
      <c r="S37" s="1310" t="e">
        <f t="shared" si="3"/>
        <v>#DIV/0!</v>
      </c>
      <c r="T37" s="1071"/>
      <c r="U37" s="1276"/>
      <c r="V37" s="1224"/>
      <c r="W37" s="1201"/>
    </row>
    <row r="38" spans="1:23" ht="14.25">
      <c r="A38" s="1279" t="s">
        <v>609</v>
      </c>
      <c r="B38" s="1309" t="s">
        <v>727</v>
      </c>
      <c r="C38" s="530">
        <v>0</v>
      </c>
      <c r="D38" s="530">
        <v>0</v>
      </c>
      <c r="E38" s="1206">
        <v>604</v>
      </c>
      <c r="F38" s="1276">
        <v>87</v>
      </c>
      <c r="G38" s="1276">
        <v>28</v>
      </c>
      <c r="H38" s="1276">
        <v>0</v>
      </c>
      <c r="I38" s="1201">
        <v>15</v>
      </c>
      <c r="J38" s="1201">
        <v>14</v>
      </c>
      <c r="K38" s="1201">
        <v>5</v>
      </c>
      <c r="L38" s="1222"/>
      <c r="M38" s="1223"/>
      <c r="N38" s="1222">
        <v>0</v>
      </c>
      <c r="O38" s="1318">
        <f>U38-N38</f>
        <v>0</v>
      </c>
      <c r="P38" s="1087">
        <f t="shared" si="1"/>
        <v>0</v>
      </c>
      <c r="Q38" s="1087">
        <f t="shared" si="1"/>
        <v>0</v>
      </c>
      <c r="R38" s="1201">
        <f t="shared" si="2"/>
        <v>0</v>
      </c>
      <c r="S38" s="1310" t="e">
        <f t="shared" si="3"/>
        <v>#DIV/0!</v>
      </c>
      <c r="T38" s="1071"/>
      <c r="U38" s="1276"/>
      <c r="V38" s="1224"/>
      <c r="W38" s="1201"/>
    </row>
    <row r="39" spans="1:23" ht="14.25">
      <c r="A39" s="1279" t="s">
        <v>611</v>
      </c>
      <c r="B39" s="1309" t="s">
        <v>728</v>
      </c>
      <c r="C39" s="530">
        <v>12472</v>
      </c>
      <c r="D39" s="530">
        <v>13728</v>
      </c>
      <c r="E39" s="1206" t="s">
        <v>613</v>
      </c>
      <c r="F39" s="1276">
        <v>13454</v>
      </c>
      <c r="G39" s="1276">
        <v>13860</v>
      </c>
      <c r="H39" s="1276">
        <v>13442</v>
      </c>
      <c r="I39" s="1201">
        <v>14664</v>
      </c>
      <c r="J39" s="1201">
        <v>14584</v>
      </c>
      <c r="K39" s="1201">
        <v>15272</v>
      </c>
      <c r="L39" s="1222">
        <f>L35</f>
        <v>15208</v>
      </c>
      <c r="M39" s="1223">
        <v>15208</v>
      </c>
      <c r="N39" s="1222">
        <v>3678</v>
      </c>
      <c r="O39" s="1318">
        <v>0</v>
      </c>
      <c r="P39" s="1087">
        <f t="shared" si="1"/>
        <v>0</v>
      </c>
      <c r="Q39" s="1087">
        <f t="shared" si="1"/>
        <v>0</v>
      </c>
      <c r="R39" s="1201">
        <f t="shared" si="2"/>
        <v>3678</v>
      </c>
      <c r="S39" s="1310">
        <f t="shared" si="3"/>
        <v>24.184639663335087</v>
      </c>
      <c r="T39" s="1071"/>
      <c r="U39" s="1276"/>
      <c r="V39" s="1224"/>
      <c r="W39" s="1201"/>
    </row>
    <row r="40" spans="1:23" ht="15" thickBot="1">
      <c r="A40" s="1256" t="s">
        <v>614</v>
      </c>
      <c r="B40" s="1311" t="s">
        <v>724</v>
      </c>
      <c r="C40" s="1283">
        <v>12330</v>
      </c>
      <c r="D40" s="1283">
        <v>13218</v>
      </c>
      <c r="E40" s="1208" t="s">
        <v>615</v>
      </c>
      <c r="F40" s="1285">
        <v>399</v>
      </c>
      <c r="G40" s="1285">
        <v>331</v>
      </c>
      <c r="H40" s="1285">
        <v>206</v>
      </c>
      <c r="I40" s="1209">
        <v>354</v>
      </c>
      <c r="J40" s="1209">
        <v>129</v>
      </c>
      <c r="K40" s="1209">
        <v>303</v>
      </c>
      <c r="L40" s="1229"/>
      <c r="M40" s="1233"/>
      <c r="N40" s="1230">
        <v>57</v>
      </c>
      <c r="O40" s="1318">
        <v>0</v>
      </c>
      <c r="P40" s="1098">
        <f t="shared" si="1"/>
        <v>0</v>
      </c>
      <c r="Q40" s="1098">
        <f t="shared" si="1"/>
        <v>0</v>
      </c>
      <c r="R40" s="1203">
        <f t="shared" si="2"/>
        <v>57</v>
      </c>
      <c r="S40" s="1307" t="e">
        <f t="shared" si="3"/>
        <v>#DIV/0!</v>
      </c>
      <c r="T40" s="1071"/>
      <c r="U40" s="1272"/>
      <c r="V40" s="1231"/>
      <c r="W40" s="1209"/>
    </row>
    <row r="41" spans="1:23" ht="15" thickBot="1">
      <c r="A41" s="1312" t="s">
        <v>616</v>
      </c>
      <c r="B41" s="1313" t="s">
        <v>617</v>
      </c>
      <c r="C41" s="576">
        <f>SUM(C36:C40)</f>
        <v>25992</v>
      </c>
      <c r="D41" s="576">
        <f>SUM(D36:D40)</f>
        <v>28803</v>
      </c>
      <c r="E41" s="1314" t="s">
        <v>549</v>
      </c>
      <c r="F41" s="1290">
        <f aca="true" t="shared" si="5" ref="F41:Q41">SUM(F36:F40)</f>
        <v>16050</v>
      </c>
      <c r="G41" s="1290">
        <f t="shared" si="5"/>
        <v>16277</v>
      </c>
      <c r="H41" s="1290">
        <f t="shared" si="5"/>
        <v>15730</v>
      </c>
      <c r="I41" s="1290">
        <f t="shared" si="5"/>
        <v>17017</v>
      </c>
      <c r="J41" s="1290">
        <f>SUM(J36:J40)</f>
        <v>16777</v>
      </c>
      <c r="K41" s="1290">
        <f>SUM(K36:K40)</f>
        <v>17676</v>
      </c>
      <c r="L41" s="1315">
        <f t="shared" si="5"/>
        <v>15208</v>
      </c>
      <c r="M41" s="1108">
        <f t="shared" si="5"/>
        <v>15208</v>
      </c>
      <c r="N41" s="1290">
        <f t="shared" si="5"/>
        <v>4277</v>
      </c>
      <c r="O41" s="1290">
        <f t="shared" si="5"/>
        <v>0</v>
      </c>
      <c r="P41" s="1290">
        <f t="shared" si="5"/>
        <v>0</v>
      </c>
      <c r="Q41" s="1320">
        <f t="shared" si="5"/>
        <v>0</v>
      </c>
      <c r="R41" s="1321">
        <f t="shared" si="2"/>
        <v>4277</v>
      </c>
      <c r="S41" s="1319">
        <f t="shared" si="3"/>
        <v>28.1233561283535</v>
      </c>
      <c r="T41" s="1071"/>
      <c r="U41" s="1290">
        <f>SUM(U36:U40)</f>
        <v>0</v>
      </c>
      <c r="V41" s="1290">
        <f>SUM(V36:V40)</f>
        <v>0</v>
      </c>
      <c r="W41" s="1290">
        <f>SUM(W36:W40)</f>
        <v>0</v>
      </c>
    </row>
    <row r="42" spans="1:23" ht="6.75" customHeight="1" thickBot="1">
      <c r="A42" s="1256"/>
      <c r="B42" s="508"/>
      <c r="C42" s="542"/>
      <c r="D42" s="542"/>
      <c r="E42" s="1146"/>
      <c r="F42" s="1285"/>
      <c r="G42" s="1285"/>
      <c r="H42" s="1285"/>
      <c r="I42" s="1322"/>
      <c r="J42" s="1322"/>
      <c r="K42" s="1322"/>
      <c r="L42" s="1323"/>
      <c r="M42" s="1324"/>
      <c r="N42" s="1285"/>
      <c r="O42" s="1318"/>
      <c r="P42" s="1325"/>
      <c r="Q42" s="1048"/>
      <c r="R42" s="1326"/>
      <c r="S42" s="1302"/>
      <c r="T42" s="1071"/>
      <c r="U42" s="1285"/>
      <c r="V42" s="1322"/>
      <c r="W42" s="1322"/>
    </row>
    <row r="43" spans="1:23" ht="15" thickBot="1">
      <c r="A43" s="1327" t="s">
        <v>618</v>
      </c>
      <c r="B43" s="1328" t="s">
        <v>580</v>
      </c>
      <c r="C43" s="576">
        <f>+C41-C39</f>
        <v>13520</v>
      </c>
      <c r="D43" s="576">
        <f>+D41-D39</f>
        <v>15075</v>
      </c>
      <c r="E43" s="1314" t="s">
        <v>549</v>
      </c>
      <c r="F43" s="1290">
        <f aca="true" t="shared" si="6" ref="F43:Q43">F41-F39</f>
        <v>2596</v>
      </c>
      <c r="G43" s="1290">
        <f t="shared" si="6"/>
        <v>2417</v>
      </c>
      <c r="H43" s="1290">
        <f t="shared" si="6"/>
        <v>2288</v>
      </c>
      <c r="I43" s="1290">
        <f t="shared" si="6"/>
        <v>2353</v>
      </c>
      <c r="J43" s="1290">
        <f>J41-J39</f>
        <v>2193</v>
      </c>
      <c r="K43" s="1290">
        <f>K41-K39</f>
        <v>2404</v>
      </c>
      <c r="L43" s="1290">
        <f>L41-L39</f>
        <v>0</v>
      </c>
      <c r="M43" s="1317">
        <f t="shared" si="6"/>
        <v>0</v>
      </c>
      <c r="N43" s="1290">
        <f t="shared" si="6"/>
        <v>599</v>
      </c>
      <c r="O43" s="1290">
        <f t="shared" si="6"/>
        <v>0</v>
      </c>
      <c r="P43" s="1290">
        <f t="shared" si="6"/>
        <v>0</v>
      </c>
      <c r="Q43" s="1322">
        <f t="shared" si="6"/>
        <v>0</v>
      </c>
      <c r="R43" s="1326">
        <f t="shared" si="2"/>
        <v>599</v>
      </c>
      <c r="S43" s="1302" t="e">
        <f t="shared" si="3"/>
        <v>#DIV/0!</v>
      </c>
      <c r="T43" s="1071"/>
      <c r="U43" s="1290">
        <f>U41-U39</f>
        <v>0</v>
      </c>
      <c r="V43" s="1290">
        <f>V41-V39</f>
        <v>0</v>
      </c>
      <c r="W43" s="1290">
        <f>W41-W39</f>
        <v>0</v>
      </c>
    </row>
    <row r="44" spans="1:23" ht="15" thickBot="1">
      <c r="A44" s="1312" t="s">
        <v>619</v>
      </c>
      <c r="B44" s="1328" t="s">
        <v>620</v>
      </c>
      <c r="C44" s="576">
        <f>+C41-C35</f>
        <v>93</v>
      </c>
      <c r="D44" s="576">
        <f>+D41-D35</f>
        <v>-465</v>
      </c>
      <c r="E44" s="1314" t="s">
        <v>549</v>
      </c>
      <c r="F44" s="1290">
        <f aca="true" t="shared" si="7" ref="F44:Q44">F41-F35</f>
        <v>39</v>
      </c>
      <c r="G44" s="1290">
        <f t="shared" si="7"/>
        <v>10</v>
      </c>
      <c r="H44" s="1290">
        <f t="shared" si="7"/>
        <v>70</v>
      </c>
      <c r="I44" s="1290">
        <f t="shared" si="7"/>
        <v>145</v>
      </c>
      <c r="J44" s="1290">
        <f>J41-J35</f>
        <v>183</v>
      </c>
      <c r="K44" s="1290">
        <f>K41-K35</f>
        <v>98</v>
      </c>
      <c r="L44" s="1290">
        <f>L41-L35</f>
        <v>0</v>
      </c>
      <c r="M44" s="1317">
        <f t="shared" si="7"/>
        <v>0</v>
      </c>
      <c r="N44" s="1290">
        <f t="shared" si="7"/>
        <v>0</v>
      </c>
      <c r="O44" s="1290">
        <f t="shared" si="7"/>
        <v>0</v>
      </c>
      <c r="P44" s="1290">
        <f t="shared" si="7"/>
        <v>0</v>
      </c>
      <c r="Q44" s="1322">
        <f t="shared" si="7"/>
        <v>0</v>
      </c>
      <c r="R44" s="1326">
        <f t="shared" si="2"/>
        <v>0</v>
      </c>
      <c r="S44" s="1302" t="e">
        <f t="shared" si="3"/>
        <v>#DIV/0!</v>
      </c>
      <c r="T44" s="1071"/>
      <c r="U44" s="1290">
        <f>U41-U35</f>
        <v>0</v>
      </c>
      <c r="V44" s="1290">
        <f>V41-V35</f>
        <v>0</v>
      </c>
      <c r="W44" s="1290">
        <f>W41-W35</f>
        <v>0</v>
      </c>
    </row>
    <row r="45" spans="1:23" ht="15" thickBot="1">
      <c r="A45" s="1329" t="s">
        <v>621</v>
      </c>
      <c r="B45" s="1330" t="s">
        <v>580</v>
      </c>
      <c r="C45" s="564">
        <f>+C44-C39</f>
        <v>-12379</v>
      </c>
      <c r="D45" s="564">
        <f>+D44-D39</f>
        <v>-14193</v>
      </c>
      <c r="E45" s="1147" t="s">
        <v>549</v>
      </c>
      <c r="F45" s="1290">
        <f aca="true" t="shared" si="8" ref="F45:Q45">F44-F39</f>
        <v>-13415</v>
      </c>
      <c r="G45" s="1290">
        <f t="shared" si="8"/>
        <v>-13850</v>
      </c>
      <c r="H45" s="1290">
        <f t="shared" si="8"/>
        <v>-13372</v>
      </c>
      <c r="I45" s="1290">
        <f t="shared" si="8"/>
        <v>-14519</v>
      </c>
      <c r="J45" s="1290">
        <f>J44-J39</f>
        <v>-14401</v>
      </c>
      <c r="K45" s="1290">
        <f>K44-K39</f>
        <v>-15174</v>
      </c>
      <c r="L45" s="1290">
        <f t="shared" si="8"/>
        <v>-15208</v>
      </c>
      <c r="M45" s="1317">
        <f t="shared" si="8"/>
        <v>-15208</v>
      </c>
      <c r="N45" s="1290">
        <f t="shared" si="8"/>
        <v>-3678</v>
      </c>
      <c r="O45" s="1290">
        <f t="shared" si="8"/>
        <v>0</v>
      </c>
      <c r="P45" s="1290">
        <f t="shared" si="8"/>
        <v>0</v>
      </c>
      <c r="Q45" s="1322">
        <f t="shared" si="8"/>
        <v>0</v>
      </c>
      <c r="R45" s="1290">
        <f t="shared" si="2"/>
        <v>-3678</v>
      </c>
      <c r="S45" s="1317">
        <f t="shared" si="3"/>
        <v>24.184639663335087</v>
      </c>
      <c r="T45" s="1071"/>
      <c r="U45" s="1290">
        <f>U44-U39</f>
        <v>0</v>
      </c>
      <c r="V45" s="1290">
        <f>V44-V39</f>
        <v>0</v>
      </c>
      <c r="W45" s="1290">
        <f>W44-W39</f>
        <v>0</v>
      </c>
    </row>
    <row r="46" ht="12.75">
      <c r="A46" s="1056"/>
    </row>
    <row r="47" ht="12.75">
      <c r="A47" s="1056"/>
    </row>
    <row r="48" spans="1:5" ht="14.25">
      <c r="A48" s="1303"/>
      <c r="B48" s="1331"/>
      <c r="E48" s="1332"/>
    </row>
    <row r="49" ht="12.75">
      <c r="A49" s="1056"/>
    </row>
    <row r="50" spans="1:23" ht="14.25">
      <c r="A50" s="921" t="s">
        <v>729</v>
      </c>
      <c r="R50" s="492"/>
      <c r="S50" s="492"/>
      <c r="T50" s="492"/>
      <c r="U50" s="492"/>
      <c r="V50" s="492"/>
      <c r="W50" s="492"/>
    </row>
    <row r="51" spans="1:23" ht="14.25">
      <c r="A51" s="922" t="s">
        <v>730</v>
      </c>
      <c r="R51" s="492"/>
      <c r="S51" s="492"/>
      <c r="T51" s="492"/>
      <c r="U51" s="492"/>
      <c r="V51" s="492"/>
      <c r="W51" s="492"/>
    </row>
    <row r="52" spans="1:23" ht="14.25">
      <c r="A52" s="1333" t="s">
        <v>731</v>
      </c>
      <c r="R52" s="492"/>
      <c r="S52" s="492"/>
      <c r="T52" s="492"/>
      <c r="U52" s="492"/>
      <c r="V52" s="492"/>
      <c r="W52" s="492"/>
    </row>
    <row r="53" spans="1:23" ht="14.25">
      <c r="A53" s="1055"/>
      <c r="R53" s="492"/>
      <c r="S53" s="492"/>
      <c r="T53" s="492"/>
      <c r="U53" s="492"/>
      <c r="V53" s="492"/>
      <c r="W53" s="492"/>
    </row>
    <row r="54" spans="1:23" ht="12.75">
      <c r="A54" s="1056" t="s">
        <v>754</v>
      </c>
      <c r="R54" s="492"/>
      <c r="S54" s="492"/>
      <c r="T54" s="492"/>
      <c r="U54" s="492"/>
      <c r="V54" s="492"/>
      <c r="W54" s="492"/>
    </row>
    <row r="55" spans="1:23" ht="12.75">
      <c r="A55" s="1056"/>
      <c r="R55" s="492"/>
      <c r="S55" s="492"/>
      <c r="T55" s="492"/>
      <c r="U55" s="492"/>
      <c r="V55" s="492"/>
      <c r="W55" s="492"/>
    </row>
    <row r="56" spans="1:23" ht="12.75">
      <c r="A56" s="1056" t="s">
        <v>755</v>
      </c>
      <c r="R56" s="492"/>
      <c r="S56" s="492"/>
      <c r="T56" s="492"/>
      <c r="U56" s="492"/>
      <c r="V56" s="492"/>
      <c r="W56" s="492"/>
    </row>
    <row r="57" ht="12.75">
      <c r="A57" s="1056"/>
    </row>
    <row r="58" ht="12.75">
      <c r="A58" s="1056"/>
    </row>
    <row r="59" ht="12.75">
      <c r="A59" s="1056"/>
    </row>
    <row r="60" ht="12.75">
      <c r="A60" s="1056"/>
    </row>
    <row r="61" ht="12.75">
      <c r="A61" s="1056"/>
    </row>
    <row r="62" ht="12.75">
      <c r="A62" s="1056"/>
    </row>
    <row r="63" ht="12.75">
      <c r="A63" s="1056"/>
    </row>
    <row r="64" ht="12.75">
      <c r="A64" s="1056"/>
    </row>
    <row r="65" ht="12.75">
      <c r="A65" s="1056"/>
    </row>
    <row r="66" ht="12.75">
      <c r="A66" s="1056"/>
    </row>
  </sheetData>
  <sheetProtection/>
  <mergeCells count="11">
    <mergeCell ref="U7:W7"/>
    <mergeCell ref="A1:W1"/>
    <mergeCell ref="A7:A8"/>
    <mergeCell ref="B7:B8"/>
    <mergeCell ref="E7:E8"/>
    <mergeCell ref="H7:H8"/>
    <mergeCell ref="I7:I8"/>
    <mergeCell ref="J7:J8"/>
    <mergeCell ref="K7:K8"/>
    <mergeCell ref="L7:M7"/>
    <mergeCell ref="N7:Q7"/>
  </mergeCells>
  <printOptions/>
  <pageMargins left="1.299212598425197" right="0.7086614173228347" top="0.3937007874015748" bottom="0.3937007874015748" header="0.31496062992125984" footer="0.31496062992125984"/>
  <pageSetup horizontalDpi="600" verticalDpi="600" orientation="landscape" paperSize="9" scale="70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Y60"/>
  <sheetViews>
    <sheetView zoomScalePageLayoutView="0" workbookViewId="0" topLeftCell="A1">
      <selection activeCell="N2" sqref="N2"/>
    </sheetView>
  </sheetViews>
  <sheetFormatPr defaultColWidth="9.140625" defaultRowHeight="12.75"/>
  <cols>
    <col min="1" max="1" width="37.7109375" style="492" customWidth="1"/>
    <col min="2" max="2" width="13.57421875" style="492" hidden="1" customWidth="1"/>
    <col min="3" max="4" width="10.8515625" style="492" hidden="1" customWidth="1"/>
    <col min="5" max="5" width="6.421875" style="741" customWidth="1"/>
    <col min="6" max="6" width="11.7109375" style="492" hidden="1" customWidth="1"/>
    <col min="7" max="9" width="11.57421875" style="492" hidden="1" customWidth="1"/>
    <col min="10" max="12" width="11.57421875" style="535" hidden="1" customWidth="1"/>
    <col min="13" max="13" width="11.57421875" style="535" customWidth="1"/>
    <col min="14" max="14" width="11.421875" style="535" customWidth="1"/>
    <col min="15" max="15" width="9.8515625" style="535" customWidth="1"/>
    <col min="16" max="16" width="11.421875" style="535" hidden="1" customWidth="1"/>
    <col min="17" max="17" width="9.28125" style="535" hidden="1" customWidth="1"/>
    <col min="18" max="18" width="9.140625" style="535" hidden="1" customWidth="1"/>
    <col min="19" max="19" width="12.00390625" style="535" customWidth="1"/>
    <col min="20" max="20" width="9.140625" style="517" customWidth="1"/>
    <col min="21" max="21" width="3.421875" style="535" customWidth="1"/>
    <col min="22" max="22" width="12.57421875" style="535" hidden="1" customWidth="1"/>
    <col min="23" max="23" width="11.8515625" style="535" hidden="1" customWidth="1"/>
    <col min="24" max="24" width="12.00390625" style="535" hidden="1" customWidth="1"/>
    <col min="25" max="16384" width="9.140625" style="492" customWidth="1"/>
  </cols>
  <sheetData>
    <row r="1" spans="1:24" s="310" customFormat="1" ht="18">
      <c r="A1" s="1359" t="s">
        <v>695</v>
      </c>
      <c r="B1" s="1359"/>
      <c r="C1" s="1359"/>
      <c r="D1" s="1359"/>
      <c r="E1" s="1359"/>
      <c r="F1" s="1359"/>
      <c r="G1" s="1359"/>
      <c r="H1" s="1359"/>
      <c r="I1" s="1359"/>
      <c r="J1" s="1359"/>
      <c r="K1" s="1359"/>
      <c r="L1" s="1359"/>
      <c r="M1" s="1359"/>
      <c r="N1" s="1359"/>
      <c r="O1" s="1359"/>
      <c r="P1" s="1359"/>
      <c r="Q1" s="1359"/>
      <c r="R1" s="1359"/>
      <c r="S1" s="1359"/>
      <c r="T1" s="1359"/>
      <c r="U1" s="1359"/>
      <c r="V1" s="1359"/>
      <c r="W1" s="1359"/>
      <c r="X1" s="1359"/>
    </row>
    <row r="2" spans="1:15" ht="21.75" customHeight="1">
      <c r="A2" s="923" t="s">
        <v>623</v>
      </c>
      <c r="B2" s="924"/>
      <c r="N2" s="925"/>
      <c r="O2" s="925"/>
    </row>
    <row r="3" spans="1:15" ht="12.75">
      <c r="A3" s="930"/>
      <c r="N3" s="925"/>
      <c r="O3" s="925"/>
    </row>
    <row r="4" spans="1:15" ht="13.5" thickBot="1">
      <c r="A4" s="1056"/>
      <c r="B4" s="649"/>
      <c r="C4" s="649"/>
      <c r="D4" s="649"/>
      <c r="E4" s="742"/>
      <c r="F4" s="649"/>
      <c r="G4" s="649"/>
      <c r="N4" s="925"/>
      <c r="O4" s="925"/>
    </row>
    <row r="5" spans="1:15" ht="15.75" thickBot="1">
      <c r="A5" s="1234" t="s">
        <v>739</v>
      </c>
      <c r="B5" s="1190"/>
      <c r="C5" s="1185"/>
      <c r="D5" s="1185"/>
      <c r="E5" s="1126" t="s">
        <v>756</v>
      </c>
      <c r="F5" s="1210"/>
      <c r="G5" s="1211"/>
      <c r="H5" s="1210"/>
      <c r="I5" s="1210"/>
      <c r="J5" s="1212"/>
      <c r="K5" s="1189"/>
      <c r="L5" s="1189"/>
      <c r="M5" s="884"/>
      <c r="N5" s="929"/>
      <c r="O5" s="929"/>
    </row>
    <row r="6" spans="1:15" ht="23.25" customHeight="1" thickBot="1">
      <c r="A6" s="930" t="s">
        <v>522</v>
      </c>
      <c r="N6" s="925"/>
      <c r="O6" s="925"/>
    </row>
    <row r="7" spans="1:24" ht="13.5" thickBot="1">
      <c r="A7" s="1237" t="s">
        <v>27</v>
      </c>
      <c r="B7" s="1238" t="s">
        <v>526</v>
      </c>
      <c r="C7" s="496"/>
      <c r="D7" s="496"/>
      <c r="E7" s="1238" t="s">
        <v>529</v>
      </c>
      <c r="F7" s="496"/>
      <c r="G7" s="496"/>
      <c r="H7" s="1238" t="s">
        <v>757</v>
      </c>
      <c r="I7" s="1239" t="s">
        <v>699</v>
      </c>
      <c r="J7" s="1239" t="s">
        <v>700</v>
      </c>
      <c r="K7" s="1239" t="s">
        <v>701</v>
      </c>
      <c r="L7" s="1239" t="s">
        <v>702</v>
      </c>
      <c r="M7" s="1240" t="s">
        <v>703</v>
      </c>
      <c r="N7" s="1344"/>
      <c r="O7" s="1240" t="s">
        <v>704</v>
      </c>
      <c r="P7" s="1247"/>
      <c r="Q7" s="1247"/>
      <c r="R7" s="1241"/>
      <c r="S7" s="1244" t="s">
        <v>705</v>
      </c>
      <c r="T7" s="1245" t="s">
        <v>525</v>
      </c>
      <c r="V7" s="1246" t="s">
        <v>706</v>
      </c>
      <c r="W7" s="1247"/>
      <c r="X7" s="1241"/>
    </row>
    <row r="8" spans="1:24" ht="13.5" thickBot="1">
      <c r="A8" s="1248"/>
      <c r="B8" s="1249"/>
      <c r="C8" s="502" t="s">
        <v>527</v>
      </c>
      <c r="D8" s="502" t="s">
        <v>528</v>
      </c>
      <c r="E8" s="1249"/>
      <c r="F8" s="502" t="s">
        <v>697</v>
      </c>
      <c r="G8" s="502" t="s">
        <v>698</v>
      </c>
      <c r="H8" s="1249"/>
      <c r="I8" s="1249"/>
      <c r="J8" s="1249"/>
      <c r="K8" s="1249"/>
      <c r="L8" s="1249"/>
      <c r="M8" s="1250" t="s">
        <v>31</v>
      </c>
      <c r="N8" s="1250" t="s">
        <v>32</v>
      </c>
      <c r="O8" s="1251" t="s">
        <v>536</v>
      </c>
      <c r="P8" s="1252" t="s">
        <v>539</v>
      </c>
      <c r="Q8" s="1253" t="s">
        <v>542</v>
      </c>
      <c r="R8" s="1063" t="s">
        <v>545</v>
      </c>
      <c r="S8" s="1250" t="s">
        <v>546</v>
      </c>
      <c r="T8" s="1254" t="s">
        <v>547</v>
      </c>
      <c r="V8" s="1345" t="s">
        <v>708</v>
      </c>
      <c r="W8" s="1346" t="s">
        <v>709</v>
      </c>
      <c r="X8" s="1346" t="s">
        <v>710</v>
      </c>
    </row>
    <row r="9" spans="1:24" ht="12.75">
      <c r="A9" s="1256" t="s">
        <v>548</v>
      </c>
      <c r="B9" s="1257"/>
      <c r="C9" s="1258">
        <v>104</v>
      </c>
      <c r="D9" s="1258">
        <v>104</v>
      </c>
      <c r="E9" s="1259"/>
      <c r="F9" s="1260">
        <v>30</v>
      </c>
      <c r="G9" s="1260">
        <v>31</v>
      </c>
      <c r="H9" s="1260">
        <v>30</v>
      </c>
      <c r="I9" s="1335">
        <v>30</v>
      </c>
      <c r="J9" s="1192">
        <v>30</v>
      </c>
      <c r="K9" s="1192">
        <v>30</v>
      </c>
      <c r="L9" s="1192">
        <v>31</v>
      </c>
      <c r="M9" s="1261"/>
      <c r="N9" s="1347"/>
      <c r="O9" s="1213"/>
      <c r="P9" s="1069"/>
      <c r="Q9" s="1262"/>
      <c r="R9" s="1069"/>
      <c r="S9" s="1196" t="s">
        <v>549</v>
      </c>
      <c r="T9" s="1263" t="s">
        <v>549</v>
      </c>
      <c r="U9" s="1071"/>
      <c r="V9" s="1264"/>
      <c r="W9" s="1192"/>
      <c r="X9" s="1192"/>
    </row>
    <row r="10" spans="1:24" ht="13.5" thickBot="1">
      <c r="A10" s="1265" t="s">
        <v>550</v>
      </c>
      <c r="B10" s="519"/>
      <c r="C10" s="1266">
        <v>101</v>
      </c>
      <c r="D10" s="1266">
        <v>104</v>
      </c>
      <c r="E10" s="1267"/>
      <c r="F10" s="1268">
        <v>28</v>
      </c>
      <c r="G10" s="1268">
        <v>29</v>
      </c>
      <c r="H10" s="1268">
        <v>29</v>
      </c>
      <c r="I10" s="1269">
        <v>29</v>
      </c>
      <c r="J10" s="1193">
        <v>31</v>
      </c>
      <c r="K10" s="1193">
        <v>29</v>
      </c>
      <c r="L10" s="1193">
        <v>30</v>
      </c>
      <c r="M10" s="1269"/>
      <c r="N10" s="1339"/>
      <c r="O10" s="1214"/>
      <c r="P10" s="1073"/>
      <c r="Q10" s="1270"/>
      <c r="R10" s="1348"/>
      <c r="S10" s="1193" t="s">
        <v>549</v>
      </c>
      <c r="T10" s="1271" t="s">
        <v>549</v>
      </c>
      <c r="U10" s="1071"/>
      <c r="V10" s="1272"/>
      <c r="W10" s="1193"/>
      <c r="X10" s="1193"/>
    </row>
    <row r="11" spans="1:24" ht="12.75">
      <c r="A11" s="1273" t="s">
        <v>551</v>
      </c>
      <c r="B11" s="1274" t="s">
        <v>552</v>
      </c>
      <c r="C11" s="540">
        <v>37915</v>
      </c>
      <c r="D11" s="540">
        <v>39774</v>
      </c>
      <c r="E11" s="1275" t="s">
        <v>553</v>
      </c>
      <c r="F11" s="1276">
        <v>6049</v>
      </c>
      <c r="G11" s="1276">
        <v>6122</v>
      </c>
      <c r="H11" s="1276">
        <v>6544</v>
      </c>
      <c r="I11" s="1281">
        <v>6823</v>
      </c>
      <c r="J11" s="1194">
        <v>6905</v>
      </c>
      <c r="K11" s="1194">
        <v>7201</v>
      </c>
      <c r="L11" s="1195">
        <v>7604</v>
      </c>
      <c r="M11" s="1277" t="s">
        <v>549</v>
      </c>
      <c r="N11" s="1337" t="s">
        <v>549</v>
      </c>
      <c r="O11" s="1215">
        <v>7689</v>
      </c>
      <c r="P11" s="1068"/>
      <c r="Q11" s="1068"/>
      <c r="R11" s="1069"/>
      <c r="S11" s="1194" t="s">
        <v>549</v>
      </c>
      <c r="T11" s="1278" t="s">
        <v>549</v>
      </c>
      <c r="U11" s="1071"/>
      <c r="V11" s="1264"/>
      <c r="W11" s="1194"/>
      <c r="X11" s="1194"/>
    </row>
    <row r="12" spans="1:24" ht="12.75">
      <c r="A12" s="1279" t="s">
        <v>554</v>
      </c>
      <c r="B12" s="1280" t="s">
        <v>555</v>
      </c>
      <c r="C12" s="530">
        <v>-16164</v>
      </c>
      <c r="D12" s="530">
        <v>-17825</v>
      </c>
      <c r="E12" s="1275" t="s">
        <v>556</v>
      </c>
      <c r="F12" s="1276">
        <v>-5541</v>
      </c>
      <c r="G12" s="1276">
        <v>-5584</v>
      </c>
      <c r="H12" s="1276">
        <v>-6014</v>
      </c>
      <c r="I12" s="1281">
        <v>6351</v>
      </c>
      <c r="J12" s="1194">
        <v>6490</v>
      </c>
      <c r="K12" s="1194">
        <v>6792</v>
      </c>
      <c r="L12" s="1194">
        <v>7240</v>
      </c>
      <c r="M12" s="1281" t="s">
        <v>549</v>
      </c>
      <c r="N12" s="1338" t="s">
        <v>549</v>
      </c>
      <c r="O12" s="1216">
        <v>7339</v>
      </c>
      <c r="P12" s="1079"/>
      <c r="Q12" s="1079"/>
      <c r="R12" s="1080"/>
      <c r="S12" s="1194" t="s">
        <v>549</v>
      </c>
      <c r="T12" s="1278" t="s">
        <v>549</v>
      </c>
      <c r="U12" s="1071"/>
      <c r="V12" s="1276"/>
      <c r="W12" s="1194"/>
      <c r="X12" s="1194"/>
    </row>
    <row r="13" spans="1:24" ht="12.75">
      <c r="A13" s="1279" t="s">
        <v>557</v>
      </c>
      <c r="B13" s="1280" t="s">
        <v>711</v>
      </c>
      <c r="C13" s="530">
        <v>604</v>
      </c>
      <c r="D13" s="530">
        <v>619</v>
      </c>
      <c r="E13" s="1275" t="s">
        <v>559</v>
      </c>
      <c r="F13" s="1276">
        <v>116</v>
      </c>
      <c r="G13" s="1276">
        <v>96</v>
      </c>
      <c r="H13" s="1276">
        <v>113</v>
      </c>
      <c r="I13" s="1281">
        <v>92</v>
      </c>
      <c r="J13" s="1194">
        <v>154</v>
      </c>
      <c r="K13" s="1194">
        <v>78</v>
      </c>
      <c r="L13" s="1194">
        <v>112</v>
      </c>
      <c r="M13" s="1281" t="s">
        <v>549</v>
      </c>
      <c r="N13" s="1338" t="s">
        <v>549</v>
      </c>
      <c r="O13" s="1216">
        <v>100</v>
      </c>
      <c r="P13" s="1079"/>
      <c r="Q13" s="1079"/>
      <c r="R13" s="1080"/>
      <c r="S13" s="1194" t="s">
        <v>549</v>
      </c>
      <c r="T13" s="1278" t="s">
        <v>549</v>
      </c>
      <c r="U13" s="1071"/>
      <c r="V13" s="1276"/>
      <c r="W13" s="1194"/>
      <c r="X13" s="1194"/>
    </row>
    <row r="14" spans="1:24" ht="12.75">
      <c r="A14" s="1279" t="s">
        <v>560</v>
      </c>
      <c r="B14" s="1280" t="s">
        <v>712</v>
      </c>
      <c r="C14" s="530">
        <v>221</v>
      </c>
      <c r="D14" s="530">
        <v>610</v>
      </c>
      <c r="E14" s="1275" t="s">
        <v>549</v>
      </c>
      <c r="F14" s="1276">
        <v>468</v>
      </c>
      <c r="G14" s="1276">
        <v>594</v>
      </c>
      <c r="H14" s="1276">
        <v>719</v>
      </c>
      <c r="I14" s="1281">
        <v>673</v>
      </c>
      <c r="J14" s="1194">
        <v>542</v>
      </c>
      <c r="K14" s="1194">
        <v>353</v>
      </c>
      <c r="L14" s="1194">
        <v>296</v>
      </c>
      <c r="M14" s="1281" t="s">
        <v>549</v>
      </c>
      <c r="N14" s="1338" t="s">
        <v>549</v>
      </c>
      <c r="O14" s="1216">
        <v>265</v>
      </c>
      <c r="P14" s="1079"/>
      <c r="Q14" s="1079"/>
      <c r="R14" s="1080"/>
      <c r="S14" s="1194" t="s">
        <v>549</v>
      </c>
      <c r="T14" s="1278" t="s">
        <v>549</v>
      </c>
      <c r="U14" s="1071"/>
      <c r="V14" s="1276"/>
      <c r="W14" s="1194"/>
      <c r="X14" s="1194"/>
    </row>
    <row r="15" spans="1:24" ht="13.5" thickBot="1">
      <c r="A15" s="1256" t="s">
        <v>562</v>
      </c>
      <c r="B15" s="1282" t="s">
        <v>713</v>
      </c>
      <c r="C15" s="1283">
        <v>2021</v>
      </c>
      <c r="D15" s="1283">
        <v>852</v>
      </c>
      <c r="E15" s="1284" t="s">
        <v>564</v>
      </c>
      <c r="F15" s="1285">
        <v>980</v>
      </c>
      <c r="G15" s="1285">
        <v>1183</v>
      </c>
      <c r="H15" s="1285">
        <v>976</v>
      </c>
      <c r="I15" s="1336">
        <v>1028</v>
      </c>
      <c r="J15" s="1196">
        <v>1046</v>
      </c>
      <c r="K15" s="1196">
        <v>1799</v>
      </c>
      <c r="L15" s="1196">
        <v>1270</v>
      </c>
      <c r="M15" s="1286" t="s">
        <v>549</v>
      </c>
      <c r="N15" s="1349" t="s">
        <v>549</v>
      </c>
      <c r="O15" s="1217">
        <v>2306</v>
      </c>
      <c r="P15" s="1079"/>
      <c r="Q15" s="1072"/>
      <c r="R15" s="1073"/>
      <c r="S15" s="1196" t="s">
        <v>549</v>
      </c>
      <c r="T15" s="1263" t="s">
        <v>549</v>
      </c>
      <c r="U15" s="1071"/>
      <c r="V15" s="1268"/>
      <c r="W15" s="1196"/>
      <c r="X15" s="1196"/>
    </row>
    <row r="16" spans="1:24" ht="15" thickBot="1">
      <c r="A16" s="1287" t="s">
        <v>565</v>
      </c>
      <c r="B16" s="1288"/>
      <c r="C16" s="549">
        <v>24618</v>
      </c>
      <c r="D16" s="549">
        <v>24087</v>
      </c>
      <c r="E16" s="1289"/>
      <c r="F16" s="1290">
        <v>2081</v>
      </c>
      <c r="G16" s="1290">
        <v>2411</v>
      </c>
      <c r="H16" s="1290">
        <v>2340</v>
      </c>
      <c r="I16" s="1084">
        <v>2265</v>
      </c>
      <c r="J16" s="1350">
        <f>J11-J12+J13+J14+J15</f>
        <v>2157</v>
      </c>
      <c r="K16" s="1350">
        <f>K11-K12+K13+K14+K15</f>
        <v>2639</v>
      </c>
      <c r="L16" s="1350">
        <f>L11-L12+L13+L14+L15</f>
        <v>2042</v>
      </c>
      <c r="M16" s="1084" t="s">
        <v>549</v>
      </c>
      <c r="N16" s="1351" t="s">
        <v>549</v>
      </c>
      <c r="O16" s="1352">
        <f>O11-O12+O13+O14+O15</f>
        <v>3021</v>
      </c>
      <c r="P16" s="1350">
        <f>P11-P12+P13+P14+P15</f>
        <v>0</v>
      </c>
      <c r="Q16" s="1352">
        <f>Q11-Q12+Q13+Q14+Q15</f>
        <v>0</v>
      </c>
      <c r="R16" s="1350">
        <f>R11-R12+R13+R14+R15</f>
        <v>0</v>
      </c>
      <c r="S16" s="1293" t="s">
        <v>549</v>
      </c>
      <c r="T16" s="1294" t="s">
        <v>549</v>
      </c>
      <c r="U16" s="1071"/>
      <c r="V16" s="1350">
        <f>V11-V12+V13+V14+V15</f>
        <v>0</v>
      </c>
      <c r="W16" s="1350">
        <f>W11-W12+W13+W14+W15</f>
        <v>0</v>
      </c>
      <c r="X16" s="1350">
        <f>X11-X12+X13+X14+X15</f>
        <v>0</v>
      </c>
    </row>
    <row r="17" spans="1:24" ht="12.75">
      <c r="A17" s="1256" t="s">
        <v>566</v>
      </c>
      <c r="B17" s="1274" t="s">
        <v>567</v>
      </c>
      <c r="C17" s="540">
        <v>7043</v>
      </c>
      <c r="D17" s="540">
        <v>7240</v>
      </c>
      <c r="E17" s="1284">
        <v>401</v>
      </c>
      <c r="F17" s="1285">
        <v>508</v>
      </c>
      <c r="G17" s="1285">
        <v>537</v>
      </c>
      <c r="H17" s="1285">
        <v>530</v>
      </c>
      <c r="I17" s="1336">
        <v>472</v>
      </c>
      <c r="J17" s="1196">
        <v>429</v>
      </c>
      <c r="K17" s="1196">
        <v>409</v>
      </c>
      <c r="L17" s="1196">
        <v>364</v>
      </c>
      <c r="M17" s="1277" t="s">
        <v>549</v>
      </c>
      <c r="N17" s="1337" t="s">
        <v>549</v>
      </c>
      <c r="O17" s="1217">
        <v>350</v>
      </c>
      <c r="P17" s="1080"/>
      <c r="Q17" s="1353"/>
      <c r="R17" s="1069"/>
      <c r="S17" s="1196" t="s">
        <v>549</v>
      </c>
      <c r="T17" s="1263" t="s">
        <v>549</v>
      </c>
      <c r="U17" s="1071"/>
      <c r="V17" s="1296"/>
      <c r="W17" s="1196"/>
      <c r="X17" s="1196"/>
    </row>
    <row r="18" spans="1:24" ht="12.75">
      <c r="A18" s="1279" t="s">
        <v>568</v>
      </c>
      <c r="B18" s="1280" t="s">
        <v>569</v>
      </c>
      <c r="C18" s="530">
        <v>1001</v>
      </c>
      <c r="D18" s="530">
        <v>820</v>
      </c>
      <c r="E18" s="1275" t="s">
        <v>570</v>
      </c>
      <c r="F18" s="1276">
        <v>112</v>
      </c>
      <c r="G18" s="1276">
        <v>106</v>
      </c>
      <c r="H18" s="1276">
        <v>160</v>
      </c>
      <c r="I18" s="1281">
        <v>85</v>
      </c>
      <c r="J18" s="1194">
        <v>432</v>
      </c>
      <c r="K18" s="1194">
        <v>595</v>
      </c>
      <c r="L18" s="1194">
        <v>267</v>
      </c>
      <c r="M18" s="1281" t="s">
        <v>549</v>
      </c>
      <c r="N18" s="1338" t="s">
        <v>549</v>
      </c>
      <c r="O18" s="1216">
        <v>197</v>
      </c>
      <c r="P18" s="1080"/>
      <c r="Q18" s="1353"/>
      <c r="R18" s="1080"/>
      <c r="S18" s="1194" t="s">
        <v>549</v>
      </c>
      <c r="T18" s="1278" t="s">
        <v>549</v>
      </c>
      <c r="U18" s="1071"/>
      <c r="V18" s="1276"/>
      <c r="W18" s="1194"/>
      <c r="X18" s="1194"/>
    </row>
    <row r="19" spans="1:24" ht="12.75">
      <c r="A19" s="1279" t="s">
        <v>571</v>
      </c>
      <c r="B19" s="1280" t="s">
        <v>714</v>
      </c>
      <c r="C19" s="530">
        <v>14718</v>
      </c>
      <c r="D19" s="530">
        <v>14718</v>
      </c>
      <c r="E19" s="1275" t="s">
        <v>549</v>
      </c>
      <c r="F19" s="1276"/>
      <c r="G19" s="1276"/>
      <c r="H19" s="1276"/>
      <c r="I19" s="1281"/>
      <c r="J19" s="1194"/>
      <c r="K19" s="1194"/>
      <c r="L19" s="1194"/>
      <c r="M19" s="1281" t="s">
        <v>549</v>
      </c>
      <c r="N19" s="1338" t="s">
        <v>549</v>
      </c>
      <c r="O19" s="1216">
        <v>0</v>
      </c>
      <c r="P19" s="1080"/>
      <c r="Q19" s="1353"/>
      <c r="R19" s="1080"/>
      <c r="S19" s="1194" t="s">
        <v>549</v>
      </c>
      <c r="T19" s="1278" t="s">
        <v>549</v>
      </c>
      <c r="U19" s="1071"/>
      <c r="V19" s="1276"/>
      <c r="W19" s="1194"/>
      <c r="X19" s="1194"/>
    </row>
    <row r="20" spans="1:24" ht="12.75">
      <c r="A20" s="1279" t="s">
        <v>573</v>
      </c>
      <c r="B20" s="1280" t="s">
        <v>572</v>
      </c>
      <c r="C20" s="530">
        <v>1758</v>
      </c>
      <c r="D20" s="530">
        <v>1762</v>
      </c>
      <c r="E20" s="1275" t="s">
        <v>549</v>
      </c>
      <c r="F20" s="1276">
        <v>894</v>
      </c>
      <c r="G20" s="1276">
        <v>1172</v>
      </c>
      <c r="H20" s="1276">
        <v>1069</v>
      </c>
      <c r="I20" s="1281">
        <v>1701</v>
      </c>
      <c r="J20" s="1194">
        <v>1296</v>
      </c>
      <c r="K20" s="1194">
        <v>1506</v>
      </c>
      <c r="L20" s="1194">
        <v>1411</v>
      </c>
      <c r="M20" s="1281" t="s">
        <v>549</v>
      </c>
      <c r="N20" s="1338" t="s">
        <v>549</v>
      </c>
      <c r="O20" s="1216">
        <v>2474</v>
      </c>
      <c r="P20" s="1080"/>
      <c r="Q20" s="1353"/>
      <c r="R20" s="1080"/>
      <c r="S20" s="1194" t="s">
        <v>549</v>
      </c>
      <c r="T20" s="1278" t="s">
        <v>549</v>
      </c>
      <c r="U20" s="1071"/>
      <c r="V20" s="1276"/>
      <c r="W20" s="1194"/>
      <c r="X20" s="1194"/>
    </row>
    <row r="21" spans="1:24" ht="13.5" thickBot="1">
      <c r="A21" s="1265" t="s">
        <v>575</v>
      </c>
      <c r="B21" s="1297"/>
      <c r="C21" s="1298">
        <v>0</v>
      </c>
      <c r="D21" s="1298">
        <v>0</v>
      </c>
      <c r="E21" s="1299" t="s">
        <v>549</v>
      </c>
      <c r="F21" s="1276"/>
      <c r="G21" s="1276"/>
      <c r="H21" s="1276"/>
      <c r="I21" s="1269"/>
      <c r="J21" s="1193"/>
      <c r="K21" s="1197"/>
      <c r="L21" s="1197"/>
      <c r="M21" s="1269" t="s">
        <v>549</v>
      </c>
      <c r="N21" s="1339" t="s">
        <v>549</v>
      </c>
      <c r="O21" s="1218">
        <v>0</v>
      </c>
      <c r="P21" s="1073"/>
      <c r="Q21" s="1270"/>
      <c r="R21" s="1073"/>
      <c r="S21" s="1197" t="s">
        <v>549</v>
      </c>
      <c r="T21" s="1300" t="s">
        <v>549</v>
      </c>
      <c r="U21" s="1071"/>
      <c r="V21" s="1272"/>
      <c r="W21" s="1197"/>
      <c r="X21" s="1197"/>
    </row>
    <row r="22" spans="1:25" ht="14.25">
      <c r="A22" s="1301" t="s">
        <v>577</v>
      </c>
      <c r="B22" s="1274" t="s">
        <v>578</v>
      </c>
      <c r="C22" s="540">
        <v>12472</v>
      </c>
      <c r="D22" s="540">
        <v>13728</v>
      </c>
      <c r="E22" s="1198" t="s">
        <v>549</v>
      </c>
      <c r="F22" s="1264">
        <v>11510</v>
      </c>
      <c r="G22" s="1264">
        <v>11943</v>
      </c>
      <c r="H22" s="1264">
        <v>13364</v>
      </c>
      <c r="I22" s="1199">
        <v>12980</v>
      </c>
      <c r="J22" s="1199">
        <v>12991</v>
      </c>
      <c r="K22" s="1199">
        <v>13186</v>
      </c>
      <c r="L22" s="1199">
        <v>13852</v>
      </c>
      <c r="M22" s="1219">
        <f>M35</f>
        <v>13637</v>
      </c>
      <c r="N22" s="1232">
        <f>N35</f>
        <v>13637</v>
      </c>
      <c r="O22" s="1220">
        <v>3129</v>
      </c>
      <c r="P22" s="1068"/>
      <c r="Q22" s="1069"/>
      <c r="R22" s="1069"/>
      <c r="S22" s="1199">
        <f>SUM(O22:R22)</f>
        <v>3129</v>
      </c>
      <c r="T22" s="1302">
        <f>(S22/N22)*100</f>
        <v>22.944929236635623</v>
      </c>
      <c r="U22" s="1071"/>
      <c r="V22" s="1264"/>
      <c r="W22" s="1221"/>
      <c r="X22" s="1199"/>
      <c r="Y22" s="1303"/>
    </row>
    <row r="23" spans="1:24" ht="14.25">
      <c r="A23" s="1279" t="s">
        <v>579</v>
      </c>
      <c r="B23" s="1280" t="s">
        <v>580</v>
      </c>
      <c r="C23" s="530">
        <v>0</v>
      </c>
      <c r="D23" s="530">
        <v>0</v>
      </c>
      <c r="E23" s="1200" t="s">
        <v>549</v>
      </c>
      <c r="F23" s="1276">
        <v>200</v>
      </c>
      <c r="G23" s="1276"/>
      <c r="H23" s="1276"/>
      <c r="I23" s="1201"/>
      <c r="J23" s="1201">
        <v>0</v>
      </c>
      <c r="K23" s="1201">
        <v>1281</v>
      </c>
      <c r="L23" s="1201">
        <v>0</v>
      </c>
      <c r="M23" s="1222"/>
      <c r="N23" s="1223"/>
      <c r="O23" s="1222"/>
      <c r="P23" s="1318"/>
      <c r="Q23" s="1080"/>
      <c r="R23" s="1087"/>
      <c r="S23" s="1201">
        <f aca="true" t="shared" si="0" ref="S23:S45">SUM(O23:R23)</f>
        <v>0</v>
      </c>
      <c r="T23" s="1310" t="e">
        <f aca="true" t="shared" si="1" ref="T23:T45">(S23/N23)*100</f>
        <v>#DIV/0!</v>
      </c>
      <c r="U23" s="1071"/>
      <c r="V23" s="1276"/>
      <c r="W23" s="1224"/>
      <c r="X23" s="1201"/>
    </row>
    <row r="24" spans="1:24" ht="15" thickBot="1">
      <c r="A24" s="1265" t="s">
        <v>581</v>
      </c>
      <c r="B24" s="1297" t="s">
        <v>580</v>
      </c>
      <c r="C24" s="1298">
        <v>0</v>
      </c>
      <c r="D24" s="1298">
        <v>1215</v>
      </c>
      <c r="E24" s="1202">
        <v>672</v>
      </c>
      <c r="F24" s="1306">
        <v>2755</v>
      </c>
      <c r="G24" s="1306">
        <v>2972</v>
      </c>
      <c r="H24" s="1306">
        <v>3417</v>
      </c>
      <c r="I24" s="1203">
        <v>3050</v>
      </c>
      <c r="J24" s="1203">
        <v>2800</v>
      </c>
      <c r="K24" s="1203">
        <v>2850</v>
      </c>
      <c r="L24" s="1203">
        <v>2910</v>
      </c>
      <c r="M24" s="1225">
        <f>M25+M26+M27+M28+M29</f>
        <v>2900</v>
      </c>
      <c r="N24" s="1340">
        <f>N25+N26+N27+N28+N29</f>
        <v>2900</v>
      </c>
      <c r="O24" s="1226">
        <v>725</v>
      </c>
      <c r="P24" s="1097"/>
      <c r="Q24" s="1073"/>
      <c r="R24" s="1098"/>
      <c r="S24" s="1203">
        <f t="shared" si="0"/>
        <v>725</v>
      </c>
      <c r="T24" s="1307">
        <f t="shared" si="1"/>
        <v>25</v>
      </c>
      <c r="U24" s="1071"/>
      <c r="V24" s="1268"/>
      <c r="W24" s="1227"/>
      <c r="X24" s="1203"/>
    </row>
    <row r="25" spans="1:24" ht="14.25">
      <c r="A25" s="1273" t="s">
        <v>582</v>
      </c>
      <c r="B25" s="1308" t="s">
        <v>715</v>
      </c>
      <c r="C25" s="540">
        <v>6341</v>
      </c>
      <c r="D25" s="540">
        <v>6960</v>
      </c>
      <c r="E25" s="1204">
        <v>501</v>
      </c>
      <c r="F25" s="1276">
        <v>1767</v>
      </c>
      <c r="G25" s="1276">
        <v>1661</v>
      </c>
      <c r="H25" s="1276">
        <v>1939</v>
      </c>
      <c r="I25" s="1205">
        <v>1685</v>
      </c>
      <c r="J25" s="1205">
        <v>1754</v>
      </c>
      <c r="K25" s="1205">
        <v>1448</v>
      </c>
      <c r="L25" s="1205">
        <v>1821</v>
      </c>
      <c r="M25" s="1219">
        <v>800</v>
      </c>
      <c r="N25" s="1232">
        <v>800</v>
      </c>
      <c r="O25" s="1219">
        <v>349</v>
      </c>
      <c r="P25" s="1068"/>
      <c r="Q25" s="1069"/>
      <c r="R25" s="1069"/>
      <c r="S25" s="1199">
        <f t="shared" si="0"/>
        <v>349</v>
      </c>
      <c r="T25" s="1302">
        <f t="shared" si="1"/>
        <v>43.625</v>
      </c>
      <c r="U25" s="1071"/>
      <c r="V25" s="1296"/>
      <c r="W25" s="1228"/>
      <c r="X25" s="1205"/>
    </row>
    <row r="26" spans="1:24" ht="14.25">
      <c r="A26" s="1279" t="s">
        <v>584</v>
      </c>
      <c r="B26" s="1309" t="s">
        <v>716</v>
      </c>
      <c r="C26" s="530">
        <v>1745</v>
      </c>
      <c r="D26" s="530">
        <v>2223</v>
      </c>
      <c r="E26" s="1206">
        <v>502</v>
      </c>
      <c r="F26" s="1276">
        <v>943</v>
      </c>
      <c r="G26" s="1276">
        <v>1037</v>
      </c>
      <c r="H26" s="1276">
        <v>1072</v>
      </c>
      <c r="I26" s="1201">
        <v>1011</v>
      </c>
      <c r="J26" s="1201">
        <v>990</v>
      </c>
      <c r="K26" s="1201">
        <v>1334</v>
      </c>
      <c r="L26" s="1201">
        <v>999</v>
      </c>
      <c r="M26" s="1222">
        <v>800</v>
      </c>
      <c r="N26" s="1223">
        <v>800</v>
      </c>
      <c r="O26" s="1222">
        <v>358</v>
      </c>
      <c r="P26" s="1318"/>
      <c r="Q26" s="1080"/>
      <c r="R26" s="1087"/>
      <c r="S26" s="1201">
        <f t="shared" si="0"/>
        <v>358</v>
      </c>
      <c r="T26" s="1310">
        <f t="shared" si="1"/>
        <v>44.75</v>
      </c>
      <c r="U26" s="1071"/>
      <c r="V26" s="1276"/>
      <c r="W26" s="1224"/>
      <c r="X26" s="1201"/>
    </row>
    <row r="27" spans="1:24" ht="14.25">
      <c r="A27" s="1279" t="s">
        <v>586</v>
      </c>
      <c r="B27" s="1309" t="s">
        <v>717</v>
      </c>
      <c r="C27" s="530">
        <v>0</v>
      </c>
      <c r="D27" s="530">
        <v>0</v>
      </c>
      <c r="E27" s="1206">
        <v>504</v>
      </c>
      <c r="F27" s="1276"/>
      <c r="G27" s="1276"/>
      <c r="H27" s="1276"/>
      <c r="I27" s="1201"/>
      <c r="J27" s="1201">
        <v>0</v>
      </c>
      <c r="K27" s="1201"/>
      <c r="L27" s="1201"/>
      <c r="M27" s="1222"/>
      <c r="N27" s="1223"/>
      <c r="O27" s="1222"/>
      <c r="P27" s="1318"/>
      <c r="Q27" s="1080"/>
      <c r="R27" s="1087"/>
      <c r="S27" s="1201">
        <f t="shared" si="0"/>
        <v>0</v>
      </c>
      <c r="T27" s="1310" t="e">
        <f t="shared" si="1"/>
        <v>#DIV/0!</v>
      </c>
      <c r="U27" s="1071"/>
      <c r="V27" s="1276"/>
      <c r="W27" s="1224"/>
      <c r="X27" s="1201"/>
    </row>
    <row r="28" spans="1:24" ht="14.25">
      <c r="A28" s="1279" t="s">
        <v>588</v>
      </c>
      <c r="B28" s="1309" t="s">
        <v>718</v>
      </c>
      <c r="C28" s="530">
        <v>428</v>
      </c>
      <c r="D28" s="530">
        <v>253</v>
      </c>
      <c r="E28" s="1206">
        <v>511</v>
      </c>
      <c r="F28" s="1276">
        <v>592</v>
      </c>
      <c r="G28" s="1276">
        <v>582</v>
      </c>
      <c r="H28" s="1276">
        <v>851</v>
      </c>
      <c r="I28" s="1201">
        <v>788</v>
      </c>
      <c r="J28" s="1201">
        <v>765</v>
      </c>
      <c r="K28" s="1201">
        <v>112</v>
      </c>
      <c r="L28" s="1201">
        <v>457</v>
      </c>
      <c r="M28" s="1222">
        <v>700</v>
      </c>
      <c r="N28" s="1223">
        <v>700</v>
      </c>
      <c r="O28" s="1222">
        <v>14</v>
      </c>
      <c r="P28" s="1318"/>
      <c r="Q28" s="1080"/>
      <c r="R28" s="1087"/>
      <c r="S28" s="1201">
        <f t="shared" si="0"/>
        <v>14</v>
      </c>
      <c r="T28" s="1310">
        <f t="shared" si="1"/>
        <v>2</v>
      </c>
      <c r="U28" s="1071"/>
      <c r="V28" s="1276"/>
      <c r="W28" s="1224"/>
      <c r="X28" s="1201"/>
    </row>
    <row r="29" spans="1:24" ht="14.25">
      <c r="A29" s="1279" t="s">
        <v>590</v>
      </c>
      <c r="B29" s="1309" t="s">
        <v>719</v>
      </c>
      <c r="C29" s="530">
        <v>1057</v>
      </c>
      <c r="D29" s="530">
        <v>1451</v>
      </c>
      <c r="E29" s="1206">
        <v>518</v>
      </c>
      <c r="F29" s="1276">
        <v>640</v>
      </c>
      <c r="G29" s="1276">
        <v>725</v>
      </c>
      <c r="H29" s="1276">
        <v>799</v>
      </c>
      <c r="I29" s="1201">
        <v>592</v>
      </c>
      <c r="J29" s="1201">
        <v>619</v>
      </c>
      <c r="K29" s="1201">
        <v>636</v>
      </c>
      <c r="L29" s="1201">
        <v>511</v>
      </c>
      <c r="M29" s="1222">
        <v>600</v>
      </c>
      <c r="N29" s="1223">
        <v>600</v>
      </c>
      <c r="O29" s="1222">
        <v>146</v>
      </c>
      <c r="P29" s="1318"/>
      <c r="Q29" s="1080"/>
      <c r="R29" s="1087"/>
      <c r="S29" s="1201">
        <f t="shared" si="0"/>
        <v>146</v>
      </c>
      <c r="T29" s="1310">
        <f t="shared" si="1"/>
        <v>24.333333333333336</v>
      </c>
      <c r="U29" s="1071"/>
      <c r="V29" s="1276"/>
      <c r="W29" s="1224"/>
      <c r="X29" s="1201"/>
    </row>
    <row r="30" spans="1:24" ht="14.25">
      <c r="A30" s="1279" t="s">
        <v>592</v>
      </c>
      <c r="B30" s="1207" t="s">
        <v>720</v>
      </c>
      <c r="C30" s="530">
        <v>10408</v>
      </c>
      <c r="D30" s="530">
        <v>11792</v>
      </c>
      <c r="E30" s="1206">
        <v>521</v>
      </c>
      <c r="F30" s="1276">
        <v>6236</v>
      </c>
      <c r="G30" s="1276">
        <v>6825</v>
      </c>
      <c r="H30" s="1276">
        <v>7396</v>
      </c>
      <c r="I30" s="1201">
        <v>7482</v>
      </c>
      <c r="J30" s="1201">
        <v>7565</v>
      </c>
      <c r="K30" s="1201">
        <v>7869</v>
      </c>
      <c r="L30" s="1201">
        <v>8214</v>
      </c>
      <c r="M30" s="1222">
        <v>7785</v>
      </c>
      <c r="N30" s="1223">
        <v>7785</v>
      </c>
      <c r="O30" s="1222">
        <v>1963</v>
      </c>
      <c r="P30" s="1318"/>
      <c r="Q30" s="1080"/>
      <c r="R30" s="1087"/>
      <c r="S30" s="1201">
        <f t="shared" si="0"/>
        <v>1963</v>
      </c>
      <c r="T30" s="1310">
        <f t="shared" si="1"/>
        <v>25.215157353885676</v>
      </c>
      <c r="U30" s="1071"/>
      <c r="V30" s="1341"/>
      <c r="W30" s="1224"/>
      <c r="X30" s="1201"/>
    </row>
    <row r="31" spans="1:24" ht="14.25">
      <c r="A31" s="1279" t="s">
        <v>594</v>
      </c>
      <c r="B31" s="1207" t="s">
        <v>721</v>
      </c>
      <c r="C31" s="530">
        <v>3640</v>
      </c>
      <c r="D31" s="530">
        <v>4174</v>
      </c>
      <c r="E31" s="1206" t="s">
        <v>596</v>
      </c>
      <c r="F31" s="1276">
        <v>2438</v>
      </c>
      <c r="G31" s="1276">
        <v>2649</v>
      </c>
      <c r="H31" s="1276">
        <v>2738</v>
      </c>
      <c r="I31" s="1201">
        <v>2976</v>
      </c>
      <c r="J31" s="1201">
        <v>2862</v>
      </c>
      <c r="K31" s="1201">
        <v>2807</v>
      </c>
      <c r="L31" s="1201">
        <v>2991</v>
      </c>
      <c r="M31" s="1222">
        <v>2725</v>
      </c>
      <c r="N31" s="1223">
        <v>2725</v>
      </c>
      <c r="O31" s="1222">
        <v>728</v>
      </c>
      <c r="P31" s="1318"/>
      <c r="Q31" s="1080"/>
      <c r="R31" s="1087"/>
      <c r="S31" s="1201">
        <f t="shared" si="0"/>
        <v>728</v>
      </c>
      <c r="T31" s="1310">
        <f t="shared" si="1"/>
        <v>26.715596330275233</v>
      </c>
      <c r="U31" s="1071"/>
      <c r="V31" s="1341"/>
      <c r="W31" s="1224"/>
      <c r="X31" s="1201"/>
    </row>
    <row r="32" spans="1:24" ht="14.25">
      <c r="A32" s="1279" t="s">
        <v>597</v>
      </c>
      <c r="B32" s="1309" t="s">
        <v>722</v>
      </c>
      <c r="C32" s="530">
        <v>0</v>
      </c>
      <c r="D32" s="530">
        <v>0</v>
      </c>
      <c r="E32" s="1206">
        <v>557</v>
      </c>
      <c r="F32" s="1276"/>
      <c r="G32" s="1276"/>
      <c r="H32" s="1276"/>
      <c r="I32" s="1201"/>
      <c r="J32" s="1201"/>
      <c r="K32" s="1201"/>
      <c r="L32" s="1201"/>
      <c r="M32" s="1222"/>
      <c r="N32" s="1223"/>
      <c r="O32" s="1222"/>
      <c r="P32" s="1318"/>
      <c r="Q32" s="1080"/>
      <c r="R32" s="1087"/>
      <c r="S32" s="1201">
        <f t="shared" si="0"/>
        <v>0</v>
      </c>
      <c r="T32" s="1310" t="e">
        <f t="shared" si="1"/>
        <v>#DIV/0!</v>
      </c>
      <c r="U32" s="1071"/>
      <c r="V32" s="1341"/>
      <c r="W32" s="1224"/>
      <c r="X32" s="1201"/>
    </row>
    <row r="33" spans="1:24" ht="14.25">
      <c r="A33" s="1279" t="s">
        <v>599</v>
      </c>
      <c r="B33" s="1309" t="s">
        <v>723</v>
      </c>
      <c r="C33" s="530">
        <v>1711</v>
      </c>
      <c r="D33" s="530">
        <v>1801</v>
      </c>
      <c r="E33" s="1206">
        <v>551</v>
      </c>
      <c r="F33" s="1276">
        <v>72</v>
      </c>
      <c r="G33" s="1276">
        <v>64</v>
      </c>
      <c r="H33" s="1276">
        <v>48</v>
      </c>
      <c r="I33" s="1201">
        <v>57</v>
      </c>
      <c r="J33" s="1201">
        <v>57</v>
      </c>
      <c r="K33" s="1201">
        <v>57</v>
      </c>
      <c r="L33" s="1201">
        <v>45</v>
      </c>
      <c r="M33" s="1222"/>
      <c r="N33" s="1223"/>
      <c r="O33" s="1222">
        <v>14</v>
      </c>
      <c r="P33" s="1318"/>
      <c r="Q33" s="1080"/>
      <c r="R33" s="1087"/>
      <c r="S33" s="1201">
        <f t="shared" si="0"/>
        <v>14</v>
      </c>
      <c r="T33" s="1310" t="e">
        <f t="shared" si="1"/>
        <v>#DIV/0!</v>
      </c>
      <c r="U33" s="1071"/>
      <c r="V33" s="1341"/>
      <c r="W33" s="1224"/>
      <c r="X33" s="1201"/>
    </row>
    <row r="34" spans="1:24" ht="15" thickBot="1">
      <c r="A34" s="1256" t="s">
        <v>601</v>
      </c>
      <c r="B34" s="1311" t="s">
        <v>724</v>
      </c>
      <c r="C34" s="1283">
        <v>569</v>
      </c>
      <c r="D34" s="1283">
        <v>614</v>
      </c>
      <c r="E34" s="1208" t="s">
        <v>602</v>
      </c>
      <c r="F34" s="1285">
        <v>68</v>
      </c>
      <c r="G34" s="1285">
        <v>58</v>
      </c>
      <c r="H34" s="1285">
        <v>65</v>
      </c>
      <c r="I34" s="1209">
        <v>48</v>
      </c>
      <c r="J34" s="1209">
        <v>48</v>
      </c>
      <c r="K34" s="1209">
        <v>227</v>
      </c>
      <c r="L34" s="1209">
        <v>397</v>
      </c>
      <c r="M34" s="1229">
        <v>227</v>
      </c>
      <c r="N34" s="1233">
        <v>227</v>
      </c>
      <c r="O34" s="1230">
        <v>72</v>
      </c>
      <c r="P34" s="1097"/>
      <c r="Q34" s="1073"/>
      <c r="R34" s="1098"/>
      <c r="S34" s="1203">
        <f t="shared" si="0"/>
        <v>72</v>
      </c>
      <c r="T34" s="1307">
        <f t="shared" si="1"/>
        <v>31.718061674008812</v>
      </c>
      <c r="U34" s="1071"/>
      <c r="V34" s="1342"/>
      <c r="W34" s="1231"/>
      <c r="X34" s="1209"/>
    </row>
    <row r="35" spans="1:24" ht="15" thickBot="1">
      <c r="A35" s="1312" t="s">
        <v>603</v>
      </c>
      <c r="B35" s="1313" t="s">
        <v>604</v>
      </c>
      <c r="C35" s="576">
        <f>SUM(C25:C34)</f>
        <v>25899</v>
      </c>
      <c r="D35" s="576">
        <f>SUM(D25:D34)</f>
        <v>29268</v>
      </c>
      <c r="E35" s="1314"/>
      <c r="F35" s="1290">
        <f aca="true" t="shared" si="2" ref="F35:R35">SUM(F25:F34)</f>
        <v>12756</v>
      </c>
      <c r="G35" s="1290">
        <f t="shared" si="2"/>
        <v>13601</v>
      </c>
      <c r="H35" s="1290">
        <f t="shared" si="2"/>
        <v>14908</v>
      </c>
      <c r="I35" s="1290">
        <f t="shared" si="2"/>
        <v>14639</v>
      </c>
      <c r="J35" s="1290">
        <f>SUM(J25:J34)</f>
        <v>14660</v>
      </c>
      <c r="K35" s="1290">
        <f>SUM(K25:K34)</f>
        <v>14490</v>
      </c>
      <c r="L35" s="1290">
        <f>SUM(L25:L34)</f>
        <v>15435</v>
      </c>
      <c r="M35" s="1315">
        <f t="shared" si="2"/>
        <v>13637</v>
      </c>
      <c r="N35" s="1108">
        <f t="shared" si="2"/>
        <v>13637</v>
      </c>
      <c r="O35" s="1108">
        <f t="shared" si="2"/>
        <v>3644</v>
      </c>
      <c r="P35" s="1354">
        <f t="shared" si="2"/>
        <v>0</v>
      </c>
      <c r="Q35" s="1108">
        <f t="shared" si="2"/>
        <v>0</v>
      </c>
      <c r="R35" s="1316">
        <f t="shared" si="2"/>
        <v>0</v>
      </c>
      <c r="S35" s="1290">
        <f t="shared" si="0"/>
        <v>3644</v>
      </c>
      <c r="T35" s="1317">
        <f t="shared" si="1"/>
        <v>26.721419667082202</v>
      </c>
      <c r="U35" s="1071"/>
      <c r="V35" s="1290">
        <f>SUM(V25:V34)</f>
        <v>0</v>
      </c>
      <c r="W35" s="1290">
        <f>SUM(W25:W34)</f>
        <v>0</v>
      </c>
      <c r="X35" s="1290">
        <f>SUM(X25:X34)</f>
        <v>0</v>
      </c>
    </row>
    <row r="36" spans="1:24" ht="14.25">
      <c r="A36" s="1273" t="s">
        <v>605</v>
      </c>
      <c r="B36" s="1308" t="s">
        <v>725</v>
      </c>
      <c r="C36" s="540">
        <v>0</v>
      </c>
      <c r="D36" s="540">
        <v>0</v>
      </c>
      <c r="E36" s="1204">
        <v>601</v>
      </c>
      <c r="F36" s="1296">
        <v>811</v>
      </c>
      <c r="G36" s="1296">
        <v>932</v>
      </c>
      <c r="H36" s="1296">
        <v>857</v>
      </c>
      <c r="I36" s="1205">
        <v>844</v>
      </c>
      <c r="J36" s="1205">
        <v>933</v>
      </c>
      <c r="K36" s="1205">
        <v>934</v>
      </c>
      <c r="L36" s="1205"/>
      <c r="M36" s="1219"/>
      <c r="N36" s="1232"/>
      <c r="O36" s="1220"/>
      <c r="P36" s="1318"/>
      <c r="Q36" s="1355"/>
      <c r="R36" s="1069"/>
      <c r="S36" s="1199">
        <f t="shared" si="0"/>
        <v>0</v>
      </c>
      <c r="T36" s="1302" t="e">
        <f t="shared" si="1"/>
        <v>#DIV/0!</v>
      </c>
      <c r="U36" s="1071"/>
      <c r="V36" s="1343"/>
      <c r="W36" s="1228"/>
      <c r="X36" s="1205"/>
    </row>
    <row r="37" spans="1:24" ht="14.25">
      <c r="A37" s="1279" t="s">
        <v>607</v>
      </c>
      <c r="B37" s="1309" t="s">
        <v>726</v>
      </c>
      <c r="C37" s="530">
        <v>1190</v>
      </c>
      <c r="D37" s="530">
        <v>1857</v>
      </c>
      <c r="E37" s="1206">
        <v>602</v>
      </c>
      <c r="F37" s="1276">
        <v>278</v>
      </c>
      <c r="G37" s="1276">
        <v>380</v>
      </c>
      <c r="H37" s="1276">
        <v>309</v>
      </c>
      <c r="I37" s="1201">
        <v>272</v>
      </c>
      <c r="J37" s="1201">
        <v>69</v>
      </c>
      <c r="K37" s="1201">
        <v>12</v>
      </c>
      <c r="L37" s="1201">
        <v>376</v>
      </c>
      <c r="M37" s="1222"/>
      <c r="N37" s="1223"/>
      <c r="O37" s="1222">
        <v>109</v>
      </c>
      <c r="P37" s="1318"/>
      <c r="Q37" s="1356"/>
      <c r="R37" s="1087"/>
      <c r="S37" s="1201">
        <f t="shared" si="0"/>
        <v>109</v>
      </c>
      <c r="T37" s="1310" t="e">
        <f t="shared" si="1"/>
        <v>#DIV/0!</v>
      </c>
      <c r="U37" s="1071"/>
      <c r="V37" s="1341"/>
      <c r="W37" s="1224"/>
      <c r="X37" s="1201"/>
    </row>
    <row r="38" spans="1:24" ht="14.25">
      <c r="A38" s="1279" t="s">
        <v>609</v>
      </c>
      <c r="B38" s="1309" t="s">
        <v>727</v>
      </c>
      <c r="C38" s="530">
        <v>0</v>
      </c>
      <c r="D38" s="530">
        <v>0</v>
      </c>
      <c r="E38" s="1206">
        <v>604</v>
      </c>
      <c r="F38" s="1276"/>
      <c r="G38" s="1276">
        <v>5</v>
      </c>
      <c r="H38" s="1276"/>
      <c r="I38" s="1201"/>
      <c r="J38" s="1201"/>
      <c r="K38" s="1201"/>
      <c r="L38" s="1201"/>
      <c r="M38" s="1222"/>
      <c r="N38" s="1223"/>
      <c r="O38" s="1222"/>
      <c r="P38" s="1318"/>
      <c r="Q38" s="1356"/>
      <c r="R38" s="1087"/>
      <c r="S38" s="1201">
        <f t="shared" si="0"/>
        <v>0</v>
      </c>
      <c r="T38" s="1310" t="e">
        <f t="shared" si="1"/>
        <v>#DIV/0!</v>
      </c>
      <c r="U38" s="1071"/>
      <c r="V38" s="1341"/>
      <c r="W38" s="1224"/>
      <c r="X38" s="1201"/>
    </row>
    <row r="39" spans="1:24" ht="14.25">
      <c r="A39" s="1279" t="s">
        <v>611</v>
      </c>
      <c r="B39" s="1309" t="s">
        <v>728</v>
      </c>
      <c r="C39" s="530">
        <v>12472</v>
      </c>
      <c r="D39" s="530">
        <v>13728</v>
      </c>
      <c r="E39" s="1206" t="s">
        <v>613</v>
      </c>
      <c r="F39" s="1276">
        <v>11310</v>
      </c>
      <c r="G39" s="1276">
        <v>11943</v>
      </c>
      <c r="H39" s="1276">
        <v>13364</v>
      </c>
      <c r="I39" s="1201">
        <v>12980</v>
      </c>
      <c r="J39" s="1201">
        <v>12991</v>
      </c>
      <c r="K39" s="1201">
        <v>13186</v>
      </c>
      <c r="L39" s="1201">
        <v>13852</v>
      </c>
      <c r="M39" s="1222">
        <f>M35</f>
        <v>13637</v>
      </c>
      <c r="N39" s="1223">
        <v>13637</v>
      </c>
      <c r="O39" s="1222">
        <v>3129</v>
      </c>
      <c r="P39" s="1318"/>
      <c r="Q39" s="1356"/>
      <c r="R39" s="1087"/>
      <c r="S39" s="1201">
        <f t="shared" si="0"/>
        <v>3129</v>
      </c>
      <c r="T39" s="1310">
        <f t="shared" si="1"/>
        <v>22.944929236635623</v>
      </c>
      <c r="U39" s="1071"/>
      <c r="V39" s="1341"/>
      <c r="W39" s="1224"/>
      <c r="X39" s="1201"/>
    </row>
    <row r="40" spans="1:24" ht="15" thickBot="1">
      <c r="A40" s="1256" t="s">
        <v>614</v>
      </c>
      <c r="B40" s="1311" t="s">
        <v>724</v>
      </c>
      <c r="C40" s="1283">
        <v>12330</v>
      </c>
      <c r="D40" s="1283">
        <v>13218</v>
      </c>
      <c r="E40" s="1208" t="s">
        <v>615</v>
      </c>
      <c r="F40" s="1285">
        <v>361</v>
      </c>
      <c r="G40" s="1285">
        <v>369</v>
      </c>
      <c r="H40" s="1285">
        <v>411</v>
      </c>
      <c r="I40" s="1209">
        <v>550</v>
      </c>
      <c r="J40" s="1209">
        <v>667</v>
      </c>
      <c r="K40" s="1209">
        <v>487</v>
      </c>
      <c r="L40" s="1209">
        <v>1207</v>
      </c>
      <c r="M40" s="1229"/>
      <c r="N40" s="1233"/>
      <c r="O40" s="1230">
        <v>406</v>
      </c>
      <c r="P40" s="1318"/>
      <c r="Q40" s="1357"/>
      <c r="R40" s="1098"/>
      <c r="S40" s="1203">
        <f t="shared" si="0"/>
        <v>406</v>
      </c>
      <c r="T40" s="1307" t="e">
        <f t="shared" si="1"/>
        <v>#DIV/0!</v>
      </c>
      <c r="U40" s="1071"/>
      <c r="V40" s="1342"/>
      <c r="W40" s="1231"/>
      <c r="X40" s="1209"/>
    </row>
    <row r="41" spans="1:24" ht="15" thickBot="1">
      <c r="A41" s="1312" t="s">
        <v>616</v>
      </c>
      <c r="B41" s="1313" t="s">
        <v>617</v>
      </c>
      <c r="C41" s="576">
        <f>SUM(C36:C40)</f>
        <v>25992</v>
      </c>
      <c r="D41" s="576">
        <f>SUM(D36:D40)</f>
        <v>28803</v>
      </c>
      <c r="E41" s="1314" t="s">
        <v>549</v>
      </c>
      <c r="F41" s="1290">
        <f aca="true" t="shared" si="3" ref="F41:R41">SUM(F36:F40)</f>
        <v>12760</v>
      </c>
      <c r="G41" s="1290">
        <f t="shared" si="3"/>
        <v>13629</v>
      </c>
      <c r="H41" s="1290">
        <f t="shared" si="3"/>
        <v>14941</v>
      </c>
      <c r="I41" s="1290">
        <f t="shared" si="3"/>
        <v>14646</v>
      </c>
      <c r="J41" s="1290">
        <f>SUM(J36:J40)</f>
        <v>14660</v>
      </c>
      <c r="K41" s="1290">
        <f>SUM(K36:K40)</f>
        <v>14619</v>
      </c>
      <c r="L41" s="1290">
        <f>SUM(L36:L40)</f>
        <v>15435</v>
      </c>
      <c r="M41" s="1315">
        <f t="shared" si="3"/>
        <v>13637</v>
      </c>
      <c r="N41" s="1108">
        <f t="shared" si="3"/>
        <v>13637</v>
      </c>
      <c r="O41" s="1290">
        <f t="shared" si="3"/>
        <v>3644</v>
      </c>
      <c r="P41" s="1290">
        <f t="shared" si="3"/>
        <v>0</v>
      </c>
      <c r="Q41" s="1290">
        <f t="shared" si="3"/>
        <v>0</v>
      </c>
      <c r="R41" s="1290">
        <f t="shared" si="3"/>
        <v>0</v>
      </c>
      <c r="S41" s="1321">
        <f t="shared" si="0"/>
        <v>3644</v>
      </c>
      <c r="T41" s="1317">
        <f t="shared" si="1"/>
        <v>26.721419667082202</v>
      </c>
      <c r="U41" s="1071"/>
      <c r="V41" s="1290">
        <f>SUM(V36:V40)</f>
        <v>0</v>
      </c>
      <c r="W41" s="1290">
        <f>SUM(W36:W40)</f>
        <v>0</v>
      </c>
      <c r="X41" s="1290">
        <f>SUM(X36:X40)</f>
        <v>0</v>
      </c>
    </row>
    <row r="42" spans="1:24" ht="6.75" customHeight="1" thickBot="1">
      <c r="A42" s="1256"/>
      <c r="B42" s="508"/>
      <c r="C42" s="542"/>
      <c r="D42" s="542"/>
      <c r="E42" s="1146"/>
      <c r="F42" s="1285"/>
      <c r="G42" s="1285"/>
      <c r="H42" s="1285"/>
      <c r="I42" s="1322"/>
      <c r="J42" s="1322"/>
      <c r="K42" s="1322"/>
      <c r="L42" s="1322"/>
      <c r="M42" s="1323"/>
      <c r="N42" s="1324"/>
      <c r="O42" s="1285"/>
      <c r="P42" s="1087"/>
      <c r="Q42" s="1325"/>
      <c r="R42" s="1048"/>
      <c r="S42" s="1326"/>
      <c r="T42" s="1302"/>
      <c r="U42" s="1071"/>
      <c r="V42" s="1285"/>
      <c r="W42" s="1322"/>
      <c r="X42" s="1322"/>
    </row>
    <row r="43" spans="1:24" ht="15" thickBot="1">
      <c r="A43" s="1327" t="s">
        <v>618</v>
      </c>
      <c r="B43" s="1328" t="s">
        <v>580</v>
      </c>
      <c r="C43" s="576">
        <f>+C41-C39</f>
        <v>13520</v>
      </c>
      <c r="D43" s="576">
        <f>+D41-D39</f>
        <v>15075</v>
      </c>
      <c r="E43" s="1314" t="s">
        <v>549</v>
      </c>
      <c r="F43" s="1290">
        <f aca="true" t="shared" si="4" ref="F43:R43">F41-F39</f>
        <v>1450</v>
      </c>
      <c r="G43" s="1290">
        <f t="shared" si="4"/>
        <v>1686</v>
      </c>
      <c r="H43" s="1290">
        <f t="shared" si="4"/>
        <v>1577</v>
      </c>
      <c r="I43" s="1290">
        <f>I41-I39</f>
        <v>1666</v>
      </c>
      <c r="J43" s="1290">
        <f>J41-J39</f>
        <v>1669</v>
      </c>
      <c r="K43" s="1290">
        <f>K41-K39</f>
        <v>1433</v>
      </c>
      <c r="L43" s="1290">
        <f>L41-L39</f>
        <v>1583</v>
      </c>
      <c r="M43" s="1290">
        <f>M41-M39</f>
        <v>0</v>
      </c>
      <c r="N43" s="1317">
        <f t="shared" si="4"/>
        <v>0</v>
      </c>
      <c r="O43" s="1290">
        <f t="shared" si="4"/>
        <v>515</v>
      </c>
      <c r="P43" s="1290">
        <f t="shared" si="4"/>
        <v>0</v>
      </c>
      <c r="Q43" s="1290">
        <f t="shared" si="4"/>
        <v>0</v>
      </c>
      <c r="R43" s="1322">
        <f t="shared" si="4"/>
        <v>0</v>
      </c>
      <c r="S43" s="1326">
        <f t="shared" si="0"/>
        <v>515</v>
      </c>
      <c r="T43" s="1302" t="e">
        <f t="shared" si="1"/>
        <v>#DIV/0!</v>
      </c>
      <c r="U43" s="1071"/>
      <c r="V43" s="1290">
        <f>V41-V39</f>
        <v>0</v>
      </c>
      <c r="W43" s="1290">
        <f>W41-W39</f>
        <v>0</v>
      </c>
      <c r="X43" s="1290">
        <f>X41-X39</f>
        <v>0</v>
      </c>
    </row>
    <row r="44" spans="1:24" ht="15" thickBot="1">
      <c r="A44" s="1312" t="s">
        <v>619</v>
      </c>
      <c r="B44" s="1328" t="s">
        <v>620</v>
      </c>
      <c r="C44" s="576">
        <f>+C41-C35</f>
        <v>93</v>
      </c>
      <c r="D44" s="576">
        <f>+D41-D35</f>
        <v>-465</v>
      </c>
      <c r="E44" s="1314" t="s">
        <v>549</v>
      </c>
      <c r="F44" s="1290">
        <f aca="true" t="shared" si="5" ref="F44:R44">F41-F35</f>
        <v>4</v>
      </c>
      <c r="G44" s="1290">
        <f t="shared" si="5"/>
        <v>28</v>
      </c>
      <c r="H44" s="1290">
        <f t="shared" si="5"/>
        <v>33</v>
      </c>
      <c r="I44" s="1290">
        <f>I41-I35</f>
        <v>7</v>
      </c>
      <c r="J44" s="1290">
        <f>J41-J35</f>
        <v>0</v>
      </c>
      <c r="K44" s="1290">
        <f>K41-K35</f>
        <v>129</v>
      </c>
      <c r="L44" s="1290"/>
      <c r="M44" s="1290">
        <f>M41-M35</f>
        <v>0</v>
      </c>
      <c r="N44" s="1317">
        <f t="shared" si="5"/>
        <v>0</v>
      </c>
      <c r="O44" s="1290">
        <f t="shared" si="5"/>
        <v>0</v>
      </c>
      <c r="P44" s="1290">
        <f t="shared" si="5"/>
        <v>0</v>
      </c>
      <c r="Q44" s="1290">
        <f t="shared" si="5"/>
        <v>0</v>
      </c>
      <c r="R44" s="1322">
        <f t="shared" si="5"/>
        <v>0</v>
      </c>
      <c r="S44" s="1326">
        <f t="shared" si="0"/>
        <v>0</v>
      </c>
      <c r="T44" s="1302" t="e">
        <f t="shared" si="1"/>
        <v>#DIV/0!</v>
      </c>
      <c r="U44" s="1071"/>
      <c r="V44" s="1290">
        <f>V41-V35</f>
        <v>0</v>
      </c>
      <c r="W44" s="1290">
        <f>W41-W35</f>
        <v>0</v>
      </c>
      <c r="X44" s="1290">
        <f>X41-X35</f>
        <v>0</v>
      </c>
    </row>
    <row r="45" spans="1:24" ht="15" thickBot="1">
      <c r="A45" s="1329" t="s">
        <v>621</v>
      </c>
      <c r="B45" s="1330" t="s">
        <v>580</v>
      </c>
      <c r="C45" s="564">
        <f>+C44-C39</f>
        <v>-12379</v>
      </c>
      <c r="D45" s="564">
        <f>+D44-D39</f>
        <v>-14193</v>
      </c>
      <c r="E45" s="1147" t="s">
        <v>549</v>
      </c>
      <c r="F45" s="1290">
        <f aca="true" t="shared" si="6" ref="F45:R45">F44-F39</f>
        <v>-11306</v>
      </c>
      <c r="G45" s="1290">
        <f t="shared" si="6"/>
        <v>-11915</v>
      </c>
      <c r="H45" s="1290">
        <f t="shared" si="6"/>
        <v>-13331</v>
      </c>
      <c r="I45" s="1290">
        <f t="shared" si="6"/>
        <v>-12973</v>
      </c>
      <c r="J45" s="1290">
        <f>J44-J39</f>
        <v>-12991</v>
      </c>
      <c r="K45" s="1290">
        <f>K44-K39</f>
        <v>-13057</v>
      </c>
      <c r="L45" s="1290">
        <f>L44-L39</f>
        <v>-13852</v>
      </c>
      <c r="M45" s="1290">
        <f t="shared" si="6"/>
        <v>-13637</v>
      </c>
      <c r="N45" s="1317">
        <f t="shared" si="6"/>
        <v>-13637</v>
      </c>
      <c r="O45" s="1290">
        <f t="shared" si="6"/>
        <v>-3129</v>
      </c>
      <c r="P45" s="1290">
        <f t="shared" si="6"/>
        <v>0</v>
      </c>
      <c r="Q45" s="1290">
        <f t="shared" si="6"/>
        <v>0</v>
      </c>
      <c r="R45" s="1322">
        <f t="shared" si="6"/>
        <v>0</v>
      </c>
      <c r="S45" s="1326">
        <f t="shared" si="0"/>
        <v>-3129</v>
      </c>
      <c r="T45" s="1317">
        <f t="shared" si="1"/>
        <v>22.944929236635623</v>
      </c>
      <c r="U45" s="1071"/>
      <c r="V45" s="1290">
        <f>V44-V39</f>
        <v>0</v>
      </c>
      <c r="W45" s="1290">
        <f>W44-W39</f>
        <v>0</v>
      </c>
      <c r="X45" s="1290">
        <f>X44-X39</f>
        <v>0</v>
      </c>
    </row>
    <row r="46" ht="12.75">
      <c r="A46" s="1056"/>
    </row>
    <row r="47" spans="1:5" ht="12.75">
      <c r="A47" s="1303"/>
      <c r="B47" s="1358"/>
      <c r="E47" s="1332"/>
    </row>
    <row r="48" ht="12.75">
      <c r="A48" s="1056"/>
    </row>
    <row r="49" spans="1:24" ht="14.25">
      <c r="A49" s="921" t="s">
        <v>729</v>
      </c>
      <c r="S49" s="492"/>
      <c r="T49" s="492"/>
      <c r="U49" s="492"/>
      <c r="V49" s="492"/>
      <c r="W49" s="492"/>
      <c r="X49" s="492"/>
    </row>
    <row r="50" spans="1:24" ht="14.25">
      <c r="A50" s="922" t="s">
        <v>730</v>
      </c>
      <c r="S50" s="492"/>
      <c r="T50" s="492"/>
      <c r="U50" s="492"/>
      <c r="V50" s="492"/>
      <c r="W50" s="492"/>
      <c r="X50" s="492"/>
    </row>
    <row r="51" spans="1:24" ht="14.25">
      <c r="A51" s="1333" t="s">
        <v>731</v>
      </c>
      <c r="S51" s="492"/>
      <c r="T51" s="492"/>
      <c r="U51" s="492"/>
      <c r="V51" s="492"/>
      <c r="W51" s="492"/>
      <c r="X51" s="492"/>
    </row>
    <row r="52" spans="1:24" ht="14.25">
      <c r="A52" s="1055"/>
      <c r="S52" s="492"/>
      <c r="T52" s="492"/>
      <c r="U52" s="492"/>
      <c r="V52" s="492"/>
      <c r="W52" s="492"/>
      <c r="X52" s="492"/>
    </row>
    <row r="53" spans="1:24" ht="12.75">
      <c r="A53" s="1056" t="s">
        <v>737</v>
      </c>
      <c r="S53" s="492"/>
      <c r="T53" s="492"/>
      <c r="U53" s="492"/>
      <c r="V53" s="492"/>
      <c r="W53" s="492"/>
      <c r="X53" s="492"/>
    </row>
    <row r="54" spans="1:24" ht="12.75">
      <c r="A54" s="1056"/>
      <c r="S54" s="492"/>
      <c r="T54" s="492"/>
      <c r="U54" s="492"/>
      <c r="V54" s="492"/>
      <c r="W54" s="492"/>
      <c r="X54" s="492"/>
    </row>
    <row r="55" spans="1:24" ht="12.75">
      <c r="A55" s="1056" t="s">
        <v>758</v>
      </c>
      <c r="S55" s="492"/>
      <c r="T55" s="492"/>
      <c r="U55" s="492"/>
      <c r="V55" s="492"/>
      <c r="W55" s="492"/>
      <c r="X55" s="492"/>
    </row>
    <row r="56" ht="12.75">
      <c r="A56" s="1056"/>
    </row>
    <row r="57" ht="12.75">
      <c r="A57" s="1056"/>
    </row>
    <row r="58" ht="12.75">
      <c r="A58" s="1056"/>
    </row>
    <row r="59" ht="12.75">
      <c r="A59" s="1056"/>
    </row>
    <row r="60" ht="12.75">
      <c r="A60" s="1056"/>
    </row>
  </sheetData>
  <sheetProtection/>
  <mergeCells count="12">
    <mergeCell ref="O7:R7"/>
    <mergeCell ref="V7:X7"/>
    <mergeCell ref="A1:X1"/>
    <mergeCell ref="A7:A8"/>
    <mergeCell ref="B7:B8"/>
    <mergeCell ref="E7:E8"/>
    <mergeCell ref="H7:H8"/>
    <mergeCell ref="I7:I8"/>
    <mergeCell ref="J7:J8"/>
    <mergeCell ref="K7:K8"/>
    <mergeCell ref="L7:L8"/>
    <mergeCell ref="M7:N7"/>
  </mergeCells>
  <printOptions/>
  <pageMargins left="1.299212598425197" right="0.7086614173228347" top="0.3937007874015748" bottom="0.3937007874015748" header="0.31496062992125984" footer="0.31496062992125984"/>
  <pageSetup horizontalDpi="600" verticalDpi="600" orientation="landscape" paperSize="9" scale="70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H59"/>
  <sheetViews>
    <sheetView zoomScalePageLayoutView="0" workbookViewId="0" topLeftCell="A1">
      <selection activeCell="M9" sqref="M9"/>
    </sheetView>
  </sheetViews>
  <sheetFormatPr defaultColWidth="9.140625" defaultRowHeight="12.75"/>
  <cols>
    <col min="1" max="1" width="37.7109375" style="492" customWidth="1"/>
    <col min="2" max="2" width="13.57421875" style="492" customWidth="1"/>
    <col min="3" max="4" width="10.8515625" style="492" hidden="1" customWidth="1"/>
    <col min="5" max="5" width="6.421875" style="741" customWidth="1"/>
    <col min="6" max="6" width="11.7109375" style="924" hidden="1" customWidth="1"/>
    <col min="7" max="9" width="11.57421875" style="924" hidden="1" customWidth="1"/>
    <col min="10" max="12" width="11.57421875" style="1071" hidden="1" customWidth="1"/>
    <col min="13" max="13" width="11.57421875" style="1071" customWidth="1"/>
    <col min="14" max="14" width="11.421875" style="1071" customWidth="1"/>
    <col min="15" max="15" width="9.8515625" style="1071" customWidth="1"/>
    <col min="16" max="16" width="0" style="1071" hidden="1" customWidth="1"/>
    <col min="17" max="17" width="9.28125" style="1071" hidden="1" customWidth="1"/>
    <col min="18" max="18" width="0" style="1071" hidden="1" customWidth="1"/>
    <col min="19" max="19" width="12.00390625" style="1071" customWidth="1"/>
    <col min="20" max="20" width="9.140625" style="1400" customWidth="1"/>
    <col min="21" max="21" width="3.421875" style="1071" customWidth="1"/>
    <col min="22" max="22" width="12.57421875" style="1071" hidden="1" customWidth="1"/>
    <col min="23" max="23" width="11.8515625" style="1071" hidden="1" customWidth="1"/>
    <col min="24" max="24" width="12.421875" style="1071" hidden="1" customWidth="1"/>
    <col min="25" max="34" width="9.140625" style="535" customWidth="1"/>
    <col min="35" max="16384" width="9.140625" style="492" customWidth="1"/>
  </cols>
  <sheetData>
    <row r="1" spans="1:24" s="310" customFormat="1" ht="18">
      <c r="A1" s="1334" t="s">
        <v>695</v>
      </c>
      <c r="B1" s="1334"/>
      <c r="C1" s="1334"/>
      <c r="D1" s="1334"/>
      <c r="E1" s="1334"/>
      <c r="F1" s="1334"/>
      <c r="G1" s="1334"/>
      <c r="H1" s="1334"/>
      <c r="I1" s="1334"/>
      <c r="J1" s="1334"/>
      <c r="K1" s="1334"/>
      <c r="L1" s="1334"/>
      <c r="M1" s="1334"/>
      <c r="N1" s="1334"/>
      <c r="O1" s="1334"/>
      <c r="P1" s="1334"/>
      <c r="Q1" s="1334"/>
      <c r="R1" s="1334"/>
      <c r="S1" s="1334"/>
      <c r="T1" s="1334"/>
      <c r="U1" s="1334"/>
      <c r="V1" s="1334"/>
      <c r="W1" s="1334"/>
      <c r="X1" s="1334"/>
    </row>
    <row r="2" spans="1:15" ht="21.75" customHeight="1">
      <c r="A2" s="923" t="s">
        <v>623</v>
      </c>
      <c r="B2" s="924"/>
      <c r="N2" s="1399"/>
      <c r="O2" s="1399"/>
    </row>
    <row r="3" spans="1:15" ht="12.75">
      <c r="A3" s="930"/>
      <c r="N3" s="1399"/>
      <c r="O3" s="1399"/>
    </row>
    <row r="4" spans="1:15" ht="13.5" thickBot="1">
      <c r="A4" s="1056"/>
      <c r="B4" s="649"/>
      <c r="C4" s="649"/>
      <c r="D4" s="649"/>
      <c r="E4" s="742"/>
      <c r="F4" s="1401"/>
      <c r="G4" s="1401"/>
      <c r="N4" s="1399"/>
      <c r="O4" s="1399"/>
    </row>
    <row r="5" spans="1:22" ht="15.75" thickBot="1">
      <c r="A5" s="1234" t="s">
        <v>739</v>
      </c>
      <c r="B5" s="1402" t="s">
        <v>759</v>
      </c>
      <c r="C5" s="1210"/>
      <c r="D5" s="1210"/>
      <c r="E5" s="1236"/>
      <c r="F5" s="1210"/>
      <c r="G5" s="1211"/>
      <c r="H5" s="1210"/>
      <c r="I5" s="1210"/>
      <c r="J5" s="1391"/>
      <c r="K5" s="1391"/>
      <c r="L5" s="1391"/>
      <c r="M5" s="1391"/>
      <c r="N5" s="1403"/>
      <c r="O5" s="1403"/>
      <c r="P5" s="1404"/>
      <c r="Q5" s="1404"/>
      <c r="R5" s="1404"/>
      <c r="S5" s="1404"/>
      <c r="T5" s="1405"/>
      <c r="U5" s="1404"/>
      <c r="V5" s="1406"/>
    </row>
    <row r="6" spans="1:15" ht="23.25" customHeight="1" thickBot="1">
      <c r="A6" s="930" t="s">
        <v>522</v>
      </c>
      <c r="N6" s="1399"/>
      <c r="O6" s="1399"/>
    </row>
    <row r="7" spans="1:34" s="741" customFormat="1" ht="13.5" thickBot="1">
      <c r="A7" s="1407" t="s">
        <v>27</v>
      </c>
      <c r="B7" s="1408" t="s">
        <v>526</v>
      </c>
      <c r="C7" s="1409"/>
      <c r="D7" s="1409"/>
      <c r="E7" s="1408" t="s">
        <v>529</v>
      </c>
      <c r="F7" s="1409"/>
      <c r="G7" s="1409"/>
      <c r="H7" s="1408" t="s">
        <v>757</v>
      </c>
      <c r="I7" s="1410" t="s">
        <v>699</v>
      </c>
      <c r="J7" s="1410" t="s">
        <v>700</v>
      </c>
      <c r="K7" s="1410" t="s">
        <v>701</v>
      </c>
      <c r="L7" s="1410" t="s">
        <v>702</v>
      </c>
      <c r="M7" s="1240" t="s">
        <v>703</v>
      </c>
      <c r="N7" s="1241"/>
      <c r="O7" s="1240" t="s">
        <v>704</v>
      </c>
      <c r="P7" s="1247"/>
      <c r="Q7" s="1247"/>
      <c r="R7" s="1241"/>
      <c r="S7" s="1244" t="s">
        <v>705</v>
      </c>
      <c r="T7" s="1245" t="s">
        <v>525</v>
      </c>
      <c r="U7" s="1166"/>
      <c r="V7" s="1246" t="s">
        <v>706</v>
      </c>
      <c r="W7" s="1247"/>
      <c r="X7" s="1241"/>
      <c r="Y7" s="1166"/>
      <c r="Z7" s="1166"/>
      <c r="AA7" s="1166"/>
      <c r="AB7" s="1166"/>
      <c r="AC7" s="1166"/>
      <c r="AD7" s="1166"/>
      <c r="AE7" s="1166"/>
      <c r="AF7" s="1166"/>
      <c r="AG7" s="1166"/>
      <c r="AH7" s="1166"/>
    </row>
    <row r="8" spans="1:34" s="741" customFormat="1" ht="13.5" thickBot="1">
      <c r="A8" s="1411"/>
      <c r="B8" s="1412"/>
      <c r="C8" s="1413" t="s">
        <v>527</v>
      </c>
      <c r="D8" s="1413" t="s">
        <v>528</v>
      </c>
      <c r="E8" s="1412"/>
      <c r="F8" s="1413" t="s">
        <v>697</v>
      </c>
      <c r="G8" s="1413" t="s">
        <v>698</v>
      </c>
      <c r="H8" s="1412"/>
      <c r="I8" s="1412"/>
      <c r="J8" s="1412"/>
      <c r="K8" s="1412"/>
      <c r="L8" s="1412"/>
      <c r="M8" s="1250" t="s">
        <v>31</v>
      </c>
      <c r="N8" s="1250" t="s">
        <v>32</v>
      </c>
      <c r="O8" s="1251" t="s">
        <v>536</v>
      </c>
      <c r="P8" s="1252" t="s">
        <v>539</v>
      </c>
      <c r="Q8" s="1253" t="s">
        <v>542</v>
      </c>
      <c r="R8" s="1063" t="s">
        <v>545</v>
      </c>
      <c r="S8" s="1250" t="s">
        <v>546</v>
      </c>
      <c r="T8" s="1254" t="s">
        <v>547</v>
      </c>
      <c r="U8" s="1166"/>
      <c r="V8" s="1345" t="s">
        <v>708</v>
      </c>
      <c r="W8" s="1346" t="s">
        <v>709</v>
      </c>
      <c r="X8" s="1346" t="s">
        <v>710</v>
      </c>
      <c r="Y8" s="1166"/>
      <c r="Z8" s="1166"/>
      <c r="AA8" s="1166"/>
      <c r="AB8" s="1166"/>
      <c r="AC8" s="1166"/>
      <c r="AD8" s="1166"/>
      <c r="AE8" s="1166"/>
      <c r="AF8" s="1166"/>
      <c r="AG8" s="1166"/>
      <c r="AH8" s="1166"/>
    </row>
    <row r="9" spans="1:24" ht="12.75">
      <c r="A9" s="1414" t="s">
        <v>548</v>
      </c>
      <c r="B9" s="1360"/>
      <c r="C9" s="1361">
        <v>104</v>
      </c>
      <c r="D9" s="1361">
        <v>104</v>
      </c>
      <c r="E9" s="1362"/>
      <c r="F9" s="1363">
        <v>78</v>
      </c>
      <c r="G9" s="1363">
        <v>75</v>
      </c>
      <c r="H9" s="1363">
        <v>74</v>
      </c>
      <c r="I9" s="1363">
        <v>77</v>
      </c>
      <c r="J9" s="1192">
        <v>75</v>
      </c>
      <c r="K9" s="1192">
        <v>75</v>
      </c>
      <c r="L9" s="1192">
        <v>75</v>
      </c>
      <c r="M9" s="1261"/>
      <c r="N9" s="1261"/>
      <c r="O9" s="1213">
        <v>82.67</v>
      </c>
      <c r="P9" s="1069"/>
      <c r="Q9" s="1262">
        <f aca="true" t="shared" si="0" ref="Q9:R21">W9</f>
        <v>0</v>
      </c>
      <c r="R9" s="1069">
        <f>X9</f>
        <v>0</v>
      </c>
      <c r="S9" s="1196" t="s">
        <v>549</v>
      </c>
      <c r="T9" s="1263" t="s">
        <v>549</v>
      </c>
      <c r="V9" s="1264"/>
      <c r="W9" s="1264"/>
      <c r="X9" s="1192"/>
    </row>
    <row r="10" spans="1:24" ht="13.5" thickBot="1">
      <c r="A10" s="1415" t="s">
        <v>550</v>
      </c>
      <c r="B10" s="1364"/>
      <c r="C10" s="1365">
        <v>101</v>
      </c>
      <c r="D10" s="1365">
        <v>104</v>
      </c>
      <c r="E10" s="1366"/>
      <c r="F10" s="1367">
        <v>73</v>
      </c>
      <c r="G10" s="1367">
        <v>71</v>
      </c>
      <c r="H10" s="1367">
        <v>70</v>
      </c>
      <c r="I10" s="1367">
        <v>69</v>
      </c>
      <c r="J10" s="1193">
        <v>67</v>
      </c>
      <c r="K10" s="1193">
        <v>64</v>
      </c>
      <c r="L10" s="1193">
        <v>63</v>
      </c>
      <c r="M10" s="1269"/>
      <c r="N10" s="1269"/>
      <c r="O10" s="1214">
        <v>67.025</v>
      </c>
      <c r="P10" s="1073"/>
      <c r="Q10" s="1416">
        <f t="shared" si="0"/>
        <v>0</v>
      </c>
      <c r="R10" s="1073">
        <f t="shared" si="0"/>
        <v>0</v>
      </c>
      <c r="S10" s="1193" t="s">
        <v>549</v>
      </c>
      <c r="T10" s="1271" t="s">
        <v>549</v>
      </c>
      <c r="V10" s="1272"/>
      <c r="W10" s="1272"/>
      <c r="X10" s="1193"/>
    </row>
    <row r="11" spans="1:24" ht="12.75">
      <c r="A11" s="1417" t="s">
        <v>551</v>
      </c>
      <c r="B11" s="1368" t="s">
        <v>552</v>
      </c>
      <c r="C11" s="1369">
        <v>37915</v>
      </c>
      <c r="D11" s="1369">
        <v>39774</v>
      </c>
      <c r="E11" s="1370" t="s">
        <v>553</v>
      </c>
      <c r="F11" s="1341">
        <v>15286</v>
      </c>
      <c r="G11" s="1341">
        <v>16458</v>
      </c>
      <c r="H11" s="1341">
        <v>15309</v>
      </c>
      <c r="I11" s="1341">
        <v>15839</v>
      </c>
      <c r="J11" s="1194">
        <v>15783</v>
      </c>
      <c r="K11" s="1194">
        <v>15465.37</v>
      </c>
      <c r="L11" s="1195">
        <v>15284</v>
      </c>
      <c r="M11" s="1277" t="s">
        <v>549</v>
      </c>
      <c r="N11" s="1277" t="s">
        <v>549</v>
      </c>
      <c r="O11" s="1215">
        <v>15394</v>
      </c>
      <c r="P11" s="1069">
        <f aca="true" t="shared" si="1" ref="P11:P21">V11</f>
        <v>0</v>
      </c>
      <c r="Q11" s="1353">
        <f t="shared" si="0"/>
        <v>0</v>
      </c>
      <c r="R11" s="1069">
        <f t="shared" si="0"/>
        <v>0</v>
      </c>
      <c r="S11" s="1194" t="s">
        <v>549</v>
      </c>
      <c r="T11" s="1278" t="s">
        <v>549</v>
      </c>
      <c r="V11" s="1264"/>
      <c r="W11" s="1381"/>
      <c r="X11" s="1194"/>
    </row>
    <row r="12" spans="1:24" ht="12.75">
      <c r="A12" s="1418" t="s">
        <v>554</v>
      </c>
      <c r="B12" s="1371" t="s">
        <v>555</v>
      </c>
      <c r="C12" s="1372">
        <v>-16164</v>
      </c>
      <c r="D12" s="1372">
        <v>-17825</v>
      </c>
      <c r="E12" s="1370" t="s">
        <v>556</v>
      </c>
      <c r="F12" s="1341">
        <v>-14113</v>
      </c>
      <c r="G12" s="1341">
        <v>-15252</v>
      </c>
      <c r="H12" s="1341">
        <v>-14434</v>
      </c>
      <c r="I12" s="1341">
        <v>15278</v>
      </c>
      <c r="J12" s="1194">
        <v>15437</v>
      </c>
      <c r="K12" s="1194">
        <v>15081.57</v>
      </c>
      <c r="L12" s="1194">
        <v>14938</v>
      </c>
      <c r="M12" s="1281" t="s">
        <v>549</v>
      </c>
      <c r="N12" s="1281" t="s">
        <v>549</v>
      </c>
      <c r="O12" s="1216">
        <v>15077</v>
      </c>
      <c r="P12" s="1080">
        <f t="shared" si="1"/>
        <v>0</v>
      </c>
      <c r="Q12" s="1353">
        <f t="shared" si="0"/>
        <v>0</v>
      </c>
      <c r="R12" s="1080">
        <f t="shared" si="0"/>
        <v>0</v>
      </c>
      <c r="S12" s="1194" t="s">
        <v>549</v>
      </c>
      <c r="T12" s="1278" t="s">
        <v>549</v>
      </c>
      <c r="V12" s="1276"/>
      <c r="W12" s="1276"/>
      <c r="X12" s="1194"/>
    </row>
    <row r="13" spans="1:24" ht="12.75">
      <c r="A13" s="1418" t="s">
        <v>557</v>
      </c>
      <c r="B13" s="1371" t="s">
        <v>711</v>
      </c>
      <c r="C13" s="1372">
        <v>604</v>
      </c>
      <c r="D13" s="1372">
        <v>619</v>
      </c>
      <c r="E13" s="1370" t="s">
        <v>559</v>
      </c>
      <c r="F13" s="1341">
        <v>865.85</v>
      </c>
      <c r="G13" s="1341">
        <v>976.33</v>
      </c>
      <c r="H13" s="1341">
        <v>491.49</v>
      </c>
      <c r="I13" s="1341">
        <v>436</v>
      </c>
      <c r="J13" s="1194">
        <v>439</v>
      </c>
      <c r="K13" s="1194">
        <v>505.6</v>
      </c>
      <c r="L13" s="1194">
        <v>540</v>
      </c>
      <c r="M13" s="1281" t="s">
        <v>549</v>
      </c>
      <c r="N13" s="1281" t="s">
        <v>549</v>
      </c>
      <c r="O13" s="1216">
        <v>625</v>
      </c>
      <c r="P13" s="1080">
        <f t="shared" si="1"/>
        <v>0</v>
      </c>
      <c r="Q13" s="1353">
        <f t="shared" si="0"/>
        <v>0</v>
      </c>
      <c r="R13" s="1080">
        <f t="shared" si="0"/>
        <v>0</v>
      </c>
      <c r="S13" s="1194" t="s">
        <v>549</v>
      </c>
      <c r="T13" s="1278" t="s">
        <v>549</v>
      </c>
      <c r="V13" s="1276"/>
      <c r="W13" s="1276"/>
      <c r="X13" s="1194"/>
    </row>
    <row r="14" spans="1:24" ht="12.75">
      <c r="A14" s="1418" t="s">
        <v>560</v>
      </c>
      <c r="B14" s="1371" t="s">
        <v>712</v>
      </c>
      <c r="C14" s="1372">
        <v>221</v>
      </c>
      <c r="D14" s="1372">
        <v>610</v>
      </c>
      <c r="E14" s="1370" t="s">
        <v>549</v>
      </c>
      <c r="F14" s="1341">
        <v>3059</v>
      </c>
      <c r="G14" s="1341">
        <v>3285</v>
      </c>
      <c r="H14" s="1341">
        <v>3261</v>
      </c>
      <c r="I14" s="1341">
        <v>3513</v>
      </c>
      <c r="J14" s="1194">
        <v>2787</v>
      </c>
      <c r="K14" s="1194">
        <v>3527.8</v>
      </c>
      <c r="L14" s="1194">
        <v>4407</v>
      </c>
      <c r="M14" s="1281" t="s">
        <v>549</v>
      </c>
      <c r="N14" s="1338" t="s">
        <v>549</v>
      </c>
      <c r="O14" s="1216">
        <v>8685</v>
      </c>
      <c r="P14" s="1080">
        <f t="shared" si="1"/>
        <v>0</v>
      </c>
      <c r="Q14" s="1353">
        <f t="shared" si="0"/>
        <v>0</v>
      </c>
      <c r="R14" s="1080">
        <f t="shared" si="0"/>
        <v>0</v>
      </c>
      <c r="S14" s="1194" t="s">
        <v>549</v>
      </c>
      <c r="T14" s="1278" t="s">
        <v>549</v>
      </c>
      <c r="V14" s="1276"/>
      <c r="W14" s="1276"/>
      <c r="X14" s="1194"/>
    </row>
    <row r="15" spans="1:24" ht="13.5" thickBot="1">
      <c r="A15" s="1414" t="s">
        <v>562</v>
      </c>
      <c r="B15" s="1373" t="s">
        <v>713</v>
      </c>
      <c r="C15" s="1374">
        <v>2021</v>
      </c>
      <c r="D15" s="1374">
        <v>852</v>
      </c>
      <c r="E15" s="1375" t="s">
        <v>564</v>
      </c>
      <c r="F15" s="1376">
        <v>6163</v>
      </c>
      <c r="G15" s="1376">
        <v>5169</v>
      </c>
      <c r="H15" s="1376">
        <v>4914</v>
      </c>
      <c r="I15" s="1376">
        <v>5727</v>
      </c>
      <c r="J15" s="1196">
        <v>6338</v>
      </c>
      <c r="K15" s="1196">
        <v>6522</v>
      </c>
      <c r="L15" s="1196">
        <v>3790</v>
      </c>
      <c r="M15" s="1286" t="s">
        <v>549</v>
      </c>
      <c r="N15" s="1349" t="s">
        <v>549</v>
      </c>
      <c r="O15" s="1217">
        <v>5852</v>
      </c>
      <c r="P15" s="1348">
        <f t="shared" si="1"/>
        <v>0</v>
      </c>
      <c r="Q15" s="1353">
        <f t="shared" si="0"/>
        <v>0</v>
      </c>
      <c r="R15" s="1073">
        <f t="shared" si="0"/>
        <v>0</v>
      </c>
      <c r="S15" s="1196" t="s">
        <v>549</v>
      </c>
      <c r="T15" s="1263" t="s">
        <v>549</v>
      </c>
      <c r="V15" s="1268"/>
      <c r="W15" s="1268"/>
      <c r="X15" s="1196"/>
    </row>
    <row r="16" spans="1:24" ht="13.5" thickBot="1">
      <c r="A16" s="1419" t="s">
        <v>565</v>
      </c>
      <c r="B16" s="1420"/>
      <c r="C16" s="1421">
        <v>24618</v>
      </c>
      <c r="D16" s="1421">
        <v>24087</v>
      </c>
      <c r="E16" s="1422"/>
      <c r="F16" s="1350">
        <v>11306</v>
      </c>
      <c r="G16" s="1350">
        <v>10667</v>
      </c>
      <c r="H16" s="1350">
        <v>9554</v>
      </c>
      <c r="I16" s="1350">
        <v>10237</v>
      </c>
      <c r="J16" s="1291">
        <f>J11-J12+J13+J14+J15</f>
        <v>9910</v>
      </c>
      <c r="K16" s="1291">
        <f>K11-K12+K13+K14+K15</f>
        <v>10939.2</v>
      </c>
      <c r="L16" s="1291">
        <f>L11-L12+L13+L14+L15</f>
        <v>9083</v>
      </c>
      <c r="M16" s="1084" t="s">
        <v>549</v>
      </c>
      <c r="N16" s="1351" t="s">
        <v>549</v>
      </c>
      <c r="O16" s="1292">
        <f>O11-O12+O13+O14+O15</f>
        <v>15479</v>
      </c>
      <c r="P16" s="1291">
        <f>P11-P12+P13+P14+P15</f>
        <v>0</v>
      </c>
      <c r="Q16" s="1292">
        <f>Q11-Q12+Q13+Q14+Q15</f>
        <v>0</v>
      </c>
      <c r="R16" s="1291">
        <f>R11-R12+R13+R14+R15</f>
        <v>0</v>
      </c>
      <c r="S16" s="1293" t="s">
        <v>549</v>
      </c>
      <c r="T16" s="1294" t="s">
        <v>549</v>
      </c>
      <c r="V16" s="1291">
        <f>V11-V12+V13+V14+V15</f>
        <v>0</v>
      </c>
      <c r="W16" s="1291">
        <f>W11-W12+W13+W14+W15</f>
        <v>0</v>
      </c>
      <c r="X16" s="1291">
        <f>X11-X12+X13+X14+X15</f>
        <v>0</v>
      </c>
    </row>
    <row r="17" spans="1:24" ht="12.75">
      <c r="A17" s="1414" t="s">
        <v>566</v>
      </c>
      <c r="B17" s="1368" t="s">
        <v>567</v>
      </c>
      <c r="C17" s="1369">
        <v>7043</v>
      </c>
      <c r="D17" s="1369">
        <v>7240</v>
      </c>
      <c r="E17" s="1375">
        <v>401</v>
      </c>
      <c r="F17" s="1376">
        <v>1189</v>
      </c>
      <c r="G17" s="1376">
        <v>1223</v>
      </c>
      <c r="H17" s="1376">
        <v>890</v>
      </c>
      <c r="I17" s="1376">
        <v>588</v>
      </c>
      <c r="J17" s="1196">
        <v>372</v>
      </c>
      <c r="K17" s="1196">
        <v>410</v>
      </c>
      <c r="L17" s="1196">
        <v>372</v>
      </c>
      <c r="M17" s="1277" t="s">
        <v>549</v>
      </c>
      <c r="N17" s="1337" t="s">
        <v>549</v>
      </c>
      <c r="O17" s="1217">
        <v>343</v>
      </c>
      <c r="P17" s="1087">
        <f t="shared" si="1"/>
        <v>0</v>
      </c>
      <c r="Q17" s="1353">
        <f>W17</f>
        <v>0</v>
      </c>
      <c r="R17" s="1069">
        <f t="shared" si="0"/>
        <v>0</v>
      </c>
      <c r="S17" s="1196" t="s">
        <v>549</v>
      </c>
      <c r="T17" s="1263" t="s">
        <v>549</v>
      </c>
      <c r="V17" s="1343"/>
      <c r="W17" s="1343"/>
      <c r="X17" s="1196"/>
    </row>
    <row r="18" spans="1:24" ht="12.75">
      <c r="A18" s="1418" t="s">
        <v>568</v>
      </c>
      <c r="B18" s="1371" t="s">
        <v>569</v>
      </c>
      <c r="C18" s="1372">
        <v>1001</v>
      </c>
      <c r="D18" s="1372">
        <v>820</v>
      </c>
      <c r="E18" s="1370" t="s">
        <v>570</v>
      </c>
      <c r="F18" s="1341">
        <v>1816</v>
      </c>
      <c r="G18" s="1341">
        <v>2162</v>
      </c>
      <c r="H18" s="1341">
        <v>2060</v>
      </c>
      <c r="I18" s="1341">
        <v>2747</v>
      </c>
      <c r="J18" s="1194">
        <v>3107</v>
      </c>
      <c r="K18" s="1194">
        <v>3225</v>
      </c>
      <c r="L18" s="1194">
        <v>976</v>
      </c>
      <c r="M18" s="1281" t="s">
        <v>549</v>
      </c>
      <c r="N18" s="1338" t="s">
        <v>549</v>
      </c>
      <c r="O18" s="1216">
        <v>864</v>
      </c>
      <c r="P18" s="1080">
        <f t="shared" si="1"/>
        <v>0</v>
      </c>
      <c r="Q18" s="1353">
        <f>W18</f>
        <v>0</v>
      </c>
      <c r="R18" s="1080">
        <f t="shared" si="0"/>
        <v>0</v>
      </c>
      <c r="S18" s="1194" t="s">
        <v>549</v>
      </c>
      <c r="T18" s="1278" t="s">
        <v>549</v>
      </c>
      <c r="V18" s="1276"/>
      <c r="W18" s="1276"/>
      <c r="X18" s="1194"/>
    </row>
    <row r="19" spans="1:24" ht="12.75">
      <c r="A19" s="1418" t="s">
        <v>571</v>
      </c>
      <c r="B19" s="1371" t="s">
        <v>714</v>
      </c>
      <c r="C19" s="1372">
        <v>14718</v>
      </c>
      <c r="D19" s="1372">
        <v>14718</v>
      </c>
      <c r="E19" s="1370" t="s">
        <v>549</v>
      </c>
      <c r="F19" s="1341">
        <v>0</v>
      </c>
      <c r="G19" s="1341">
        <v>0</v>
      </c>
      <c r="H19" s="1341">
        <v>0</v>
      </c>
      <c r="I19" s="1341">
        <v>0</v>
      </c>
      <c r="J19" s="1194">
        <v>0</v>
      </c>
      <c r="K19" s="1194">
        <v>0</v>
      </c>
      <c r="L19" s="1194"/>
      <c r="M19" s="1281" t="s">
        <v>549</v>
      </c>
      <c r="N19" s="1338" t="s">
        <v>549</v>
      </c>
      <c r="O19" s="1216">
        <v>0</v>
      </c>
      <c r="P19" s="1080">
        <f t="shared" si="1"/>
        <v>0</v>
      </c>
      <c r="Q19" s="1353">
        <f>W19</f>
        <v>0</v>
      </c>
      <c r="R19" s="1080">
        <f t="shared" si="0"/>
        <v>0</v>
      </c>
      <c r="S19" s="1194" t="s">
        <v>549</v>
      </c>
      <c r="T19" s="1278" t="s">
        <v>549</v>
      </c>
      <c r="V19" s="1276"/>
      <c r="W19" s="1276"/>
      <c r="X19" s="1194"/>
    </row>
    <row r="20" spans="1:24" ht="12.75">
      <c r="A20" s="1418" t="s">
        <v>573</v>
      </c>
      <c r="B20" s="1371" t="s">
        <v>572</v>
      </c>
      <c r="C20" s="1372">
        <v>1758</v>
      </c>
      <c r="D20" s="1372">
        <v>1762</v>
      </c>
      <c r="E20" s="1370" t="s">
        <v>549</v>
      </c>
      <c r="F20" s="1341">
        <v>3966</v>
      </c>
      <c r="G20" s="1341">
        <v>3634</v>
      </c>
      <c r="H20" s="1341">
        <v>3171</v>
      </c>
      <c r="I20" s="1341">
        <v>6758</v>
      </c>
      <c r="J20" s="1194">
        <v>6354</v>
      </c>
      <c r="K20" s="1194">
        <v>7206</v>
      </c>
      <c r="L20" s="1194">
        <v>7731</v>
      </c>
      <c r="M20" s="1281" t="s">
        <v>549</v>
      </c>
      <c r="N20" s="1338" t="s">
        <v>549</v>
      </c>
      <c r="O20" s="1216">
        <v>14477</v>
      </c>
      <c r="P20" s="1080">
        <f t="shared" si="1"/>
        <v>0</v>
      </c>
      <c r="Q20" s="1353">
        <f>W20</f>
        <v>0</v>
      </c>
      <c r="R20" s="1080">
        <f t="shared" si="0"/>
        <v>0</v>
      </c>
      <c r="S20" s="1194" t="s">
        <v>549</v>
      </c>
      <c r="T20" s="1278" t="s">
        <v>549</v>
      </c>
      <c r="V20" s="1276"/>
      <c r="W20" s="1276"/>
      <c r="X20" s="1194"/>
    </row>
    <row r="21" spans="1:24" ht="13.5" thickBot="1">
      <c r="A21" s="1415" t="s">
        <v>575</v>
      </c>
      <c r="B21" s="1377"/>
      <c r="C21" s="1378">
        <v>0</v>
      </c>
      <c r="D21" s="1378">
        <v>0</v>
      </c>
      <c r="E21" s="1379" t="s">
        <v>549</v>
      </c>
      <c r="F21" s="1341">
        <v>0</v>
      </c>
      <c r="G21" s="1341">
        <v>0</v>
      </c>
      <c r="H21" s="1341">
        <v>0</v>
      </c>
      <c r="I21" s="1367">
        <v>0</v>
      </c>
      <c r="J21" s="1197">
        <v>0</v>
      </c>
      <c r="K21" s="1197">
        <v>0</v>
      </c>
      <c r="L21" s="1197"/>
      <c r="M21" s="1269" t="s">
        <v>549</v>
      </c>
      <c r="N21" s="1339" t="s">
        <v>549</v>
      </c>
      <c r="O21" s="1218">
        <v>0</v>
      </c>
      <c r="P21" s="1073">
        <f t="shared" si="1"/>
        <v>0</v>
      </c>
      <c r="Q21" s="1270">
        <f>W21</f>
        <v>0</v>
      </c>
      <c r="R21" s="1073">
        <f t="shared" si="0"/>
        <v>0</v>
      </c>
      <c r="S21" s="1197" t="s">
        <v>549</v>
      </c>
      <c r="T21" s="1300" t="s">
        <v>549</v>
      </c>
      <c r="V21" s="1272"/>
      <c r="W21" s="1272"/>
      <c r="X21" s="1197"/>
    </row>
    <row r="22" spans="1:24" ht="14.25">
      <c r="A22" s="1423" t="s">
        <v>577</v>
      </c>
      <c r="B22" s="1368" t="s">
        <v>578</v>
      </c>
      <c r="C22" s="1369">
        <v>12472</v>
      </c>
      <c r="D22" s="1369">
        <v>13728</v>
      </c>
      <c r="E22" s="1380" t="s">
        <v>549</v>
      </c>
      <c r="F22" s="1381">
        <v>34038</v>
      </c>
      <c r="G22" s="1381">
        <v>33242</v>
      </c>
      <c r="H22" s="1381">
        <v>33404</v>
      </c>
      <c r="I22" s="1381">
        <v>32231</v>
      </c>
      <c r="J22" s="1199">
        <v>31385</v>
      </c>
      <c r="K22" s="1199">
        <v>30771</v>
      </c>
      <c r="L22" s="1199">
        <v>31231</v>
      </c>
      <c r="M22" s="1392">
        <f>M35</f>
        <v>30412</v>
      </c>
      <c r="N22" s="1392">
        <f>N35</f>
        <v>30412</v>
      </c>
      <c r="O22" s="1220">
        <v>7620</v>
      </c>
      <c r="P22" s="1318"/>
      <c r="Q22" s="1069">
        <f>W22-V22</f>
        <v>0</v>
      </c>
      <c r="R22" s="1069">
        <f>X22-W22</f>
        <v>0</v>
      </c>
      <c r="S22" s="1199">
        <f>SUM(O22:R22)</f>
        <v>7620</v>
      </c>
      <c r="T22" s="1302">
        <f>(S22/N22)*100</f>
        <v>25.055898987241875</v>
      </c>
      <c r="V22" s="1264"/>
      <c r="W22" s="1264"/>
      <c r="X22" s="1199"/>
    </row>
    <row r="23" spans="1:24" ht="14.25">
      <c r="A23" s="1418" t="s">
        <v>579</v>
      </c>
      <c r="B23" s="1371" t="s">
        <v>580</v>
      </c>
      <c r="C23" s="1372">
        <v>0</v>
      </c>
      <c r="D23" s="1372">
        <v>0</v>
      </c>
      <c r="E23" s="1382" t="s">
        <v>549</v>
      </c>
      <c r="F23" s="1341">
        <v>230</v>
      </c>
      <c r="G23" s="1341">
        <v>0</v>
      </c>
      <c r="H23" s="1341"/>
      <c r="I23" s="1341"/>
      <c r="J23" s="1201">
        <v>0</v>
      </c>
      <c r="K23" s="1201">
        <v>0</v>
      </c>
      <c r="L23" s="1201"/>
      <c r="M23" s="1393"/>
      <c r="N23" s="1394"/>
      <c r="O23" s="1222">
        <v>0</v>
      </c>
      <c r="P23" s="1318"/>
      <c r="Q23" s="1080">
        <f aca="true" t="shared" si="2" ref="Q23:R40">W23-V23</f>
        <v>0</v>
      </c>
      <c r="R23" s="1087">
        <f t="shared" si="2"/>
        <v>0</v>
      </c>
      <c r="S23" s="1201">
        <f aca="true" t="shared" si="3" ref="S23:S45">SUM(O23:R23)</f>
        <v>0</v>
      </c>
      <c r="T23" s="1310" t="e">
        <f aca="true" t="shared" si="4" ref="T23:T45">(S23/N23)*100</f>
        <v>#DIV/0!</v>
      </c>
      <c r="V23" s="1276"/>
      <c r="W23" s="1276"/>
      <c r="X23" s="1201"/>
    </row>
    <row r="24" spans="1:24" ht="15" thickBot="1">
      <c r="A24" s="1415" t="s">
        <v>581</v>
      </c>
      <c r="B24" s="1377" t="s">
        <v>580</v>
      </c>
      <c r="C24" s="1378">
        <v>0</v>
      </c>
      <c r="D24" s="1378">
        <v>1215</v>
      </c>
      <c r="E24" s="1383">
        <v>672</v>
      </c>
      <c r="F24" s="1384">
        <v>10265</v>
      </c>
      <c r="G24" s="1384">
        <v>11176</v>
      </c>
      <c r="H24" s="1384">
        <v>10817</v>
      </c>
      <c r="I24" s="1367">
        <v>10900</v>
      </c>
      <c r="J24" s="1203">
        <v>9850</v>
      </c>
      <c r="K24" s="1203">
        <v>8800</v>
      </c>
      <c r="L24" s="1203">
        <v>8800</v>
      </c>
      <c r="M24" s="1395">
        <f>M25+M26+M27+M28+M29</f>
        <v>8400</v>
      </c>
      <c r="N24" s="1395">
        <f>N25+N26+N27+N28+N29</f>
        <v>8400</v>
      </c>
      <c r="O24" s="1226">
        <v>2100</v>
      </c>
      <c r="P24" s="1424"/>
      <c r="Q24" s="1073">
        <f t="shared" si="2"/>
        <v>0</v>
      </c>
      <c r="R24" s="1098">
        <f t="shared" si="2"/>
        <v>0</v>
      </c>
      <c r="S24" s="1203">
        <f t="shared" si="3"/>
        <v>2100</v>
      </c>
      <c r="T24" s="1307">
        <f t="shared" si="4"/>
        <v>25</v>
      </c>
      <c r="V24" s="1268"/>
      <c r="W24" s="1268"/>
      <c r="X24" s="1203"/>
    </row>
    <row r="25" spans="1:24" ht="14.25">
      <c r="A25" s="1417" t="s">
        <v>582</v>
      </c>
      <c r="B25" s="1385" t="s">
        <v>715</v>
      </c>
      <c r="C25" s="1369">
        <v>6341</v>
      </c>
      <c r="D25" s="1369">
        <v>6960</v>
      </c>
      <c r="E25" s="1380">
        <v>501</v>
      </c>
      <c r="F25" s="1341">
        <v>5346</v>
      </c>
      <c r="G25" s="1341">
        <v>6445</v>
      </c>
      <c r="H25" s="1341">
        <v>6094</v>
      </c>
      <c r="I25" s="1343">
        <v>5295</v>
      </c>
      <c r="J25" s="1205">
        <v>5297</v>
      </c>
      <c r="K25" s="1205">
        <v>4512</v>
      </c>
      <c r="L25" s="1205">
        <v>5142</v>
      </c>
      <c r="M25" s="1392">
        <v>970</v>
      </c>
      <c r="N25" s="1392">
        <v>970</v>
      </c>
      <c r="O25" s="1219">
        <v>1206</v>
      </c>
      <c r="P25" s="1068"/>
      <c r="Q25" s="1069">
        <f t="shared" si="2"/>
        <v>0</v>
      </c>
      <c r="R25" s="1069">
        <f t="shared" si="2"/>
        <v>0</v>
      </c>
      <c r="S25" s="1199">
        <f t="shared" si="3"/>
        <v>1206</v>
      </c>
      <c r="T25" s="1302">
        <f t="shared" si="4"/>
        <v>124.3298969072165</v>
      </c>
      <c r="V25" s="1343"/>
      <c r="W25" s="1296"/>
      <c r="X25" s="1205"/>
    </row>
    <row r="26" spans="1:24" ht="14.25">
      <c r="A26" s="1418" t="s">
        <v>584</v>
      </c>
      <c r="B26" s="1386" t="s">
        <v>716</v>
      </c>
      <c r="C26" s="1372">
        <v>1745</v>
      </c>
      <c r="D26" s="1372">
        <v>2223</v>
      </c>
      <c r="E26" s="1382">
        <v>502</v>
      </c>
      <c r="F26" s="1341">
        <v>3410</v>
      </c>
      <c r="G26" s="1341">
        <v>3650</v>
      </c>
      <c r="H26" s="1341">
        <v>3802</v>
      </c>
      <c r="I26" s="1341">
        <v>3536</v>
      </c>
      <c r="J26" s="1201">
        <v>4465</v>
      </c>
      <c r="K26" s="1201">
        <v>3956</v>
      </c>
      <c r="L26" s="1201">
        <v>3421</v>
      </c>
      <c r="M26" s="1393">
        <v>4530</v>
      </c>
      <c r="N26" s="1393">
        <v>4530</v>
      </c>
      <c r="O26" s="1222">
        <v>1521</v>
      </c>
      <c r="P26" s="1318"/>
      <c r="Q26" s="1080">
        <f t="shared" si="2"/>
        <v>0</v>
      </c>
      <c r="R26" s="1087">
        <f t="shared" si="2"/>
        <v>0</v>
      </c>
      <c r="S26" s="1201">
        <f t="shared" si="3"/>
        <v>1521</v>
      </c>
      <c r="T26" s="1310">
        <f t="shared" si="4"/>
        <v>33.57615894039735</v>
      </c>
      <c r="V26" s="1276"/>
      <c r="W26" s="1276"/>
      <c r="X26" s="1201"/>
    </row>
    <row r="27" spans="1:24" ht="14.25">
      <c r="A27" s="1418" t="s">
        <v>586</v>
      </c>
      <c r="B27" s="1386" t="s">
        <v>717</v>
      </c>
      <c r="C27" s="1372">
        <v>0</v>
      </c>
      <c r="D27" s="1372">
        <v>0</v>
      </c>
      <c r="E27" s="1382">
        <v>504</v>
      </c>
      <c r="F27" s="1341">
        <v>320</v>
      </c>
      <c r="G27" s="1341">
        <v>253.75</v>
      </c>
      <c r="H27" s="1341">
        <v>184</v>
      </c>
      <c r="I27" s="1341">
        <v>155</v>
      </c>
      <c r="J27" s="1201">
        <v>189</v>
      </c>
      <c r="K27" s="1201">
        <v>153</v>
      </c>
      <c r="L27" s="1201">
        <v>112</v>
      </c>
      <c r="M27" s="1393">
        <v>0</v>
      </c>
      <c r="N27" s="1393">
        <v>0</v>
      </c>
      <c r="O27" s="1222">
        <v>44</v>
      </c>
      <c r="P27" s="1318"/>
      <c r="Q27" s="1080">
        <f t="shared" si="2"/>
        <v>0</v>
      </c>
      <c r="R27" s="1087">
        <f t="shared" si="2"/>
        <v>0</v>
      </c>
      <c r="S27" s="1201">
        <f t="shared" si="3"/>
        <v>44</v>
      </c>
      <c r="T27" s="1310" t="e">
        <f t="shared" si="4"/>
        <v>#DIV/0!</v>
      </c>
      <c r="V27" s="1276"/>
      <c r="W27" s="1276"/>
      <c r="X27" s="1201"/>
    </row>
    <row r="28" spans="1:24" ht="14.25">
      <c r="A28" s="1418" t="s">
        <v>588</v>
      </c>
      <c r="B28" s="1386" t="s">
        <v>718</v>
      </c>
      <c r="C28" s="1372">
        <v>428</v>
      </c>
      <c r="D28" s="1372">
        <v>253</v>
      </c>
      <c r="E28" s="1382">
        <v>511</v>
      </c>
      <c r="F28" s="1341">
        <v>698</v>
      </c>
      <c r="G28" s="1341">
        <v>1404</v>
      </c>
      <c r="H28" s="1341">
        <v>568</v>
      </c>
      <c r="I28" s="1341">
        <v>1119</v>
      </c>
      <c r="J28" s="1201">
        <v>1050</v>
      </c>
      <c r="K28" s="1201">
        <v>857</v>
      </c>
      <c r="L28" s="1201">
        <v>1187</v>
      </c>
      <c r="M28" s="1393">
        <v>1100</v>
      </c>
      <c r="N28" s="1393">
        <v>1100</v>
      </c>
      <c r="O28" s="1222">
        <v>107</v>
      </c>
      <c r="P28" s="1318"/>
      <c r="Q28" s="1080">
        <f t="shared" si="2"/>
        <v>0</v>
      </c>
      <c r="R28" s="1087">
        <f t="shared" si="2"/>
        <v>0</v>
      </c>
      <c r="S28" s="1201">
        <f t="shared" si="3"/>
        <v>107</v>
      </c>
      <c r="T28" s="1310">
        <f t="shared" si="4"/>
        <v>9.727272727272727</v>
      </c>
      <c r="V28" s="1276"/>
      <c r="W28" s="1276"/>
      <c r="X28" s="1201"/>
    </row>
    <row r="29" spans="1:24" ht="14.25">
      <c r="A29" s="1418" t="s">
        <v>590</v>
      </c>
      <c r="B29" s="1386" t="s">
        <v>719</v>
      </c>
      <c r="C29" s="1372">
        <v>1057</v>
      </c>
      <c r="D29" s="1372">
        <v>1451</v>
      </c>
      <c r="E29" s="1382">
        <v>518</v>
      </c>
      <c r="F29" s="1341">
        <v>2744</v>
      </c>
      <c r="G29" s="1341">
        <v>2465</v>
      </c>
      <c r="H29" s="1341">
        <v>3548</v>
      </c>
      <c r="I29" s="1341">
        <v>3195</v>
      </c>
      <c r="J29" s="1201">
        <v>1832</v>
      </c>
      <c r="K29" s="1201">
        <v>1877</v>
      </c>
      <c r="L29" s="1201">
        <v>1989</v>
      </c>
      <c r="M29" s="1393">
        <v>1800</v>
      </c>
      <c r="N29" s="1393">
        <v>1800</v>
      </c>
      <c r="O29" s="1222">
        <v>523</v>
      </c>
      <c r="P29" s="1318"/>
      <c r="Q29" s="1080">
        <f t="shared" si="2"/>
        <v>0</v>
      </c>
      <c r="R29" s="1087">
        <f t="shared" si="2"/>
        <v>0</v>
      </c>
      <c r="S29" s="1201">
        <f t="shared" si="3"/>
        <v>523</v>
      </c>
      <c r="T29" s="1310">
        <f t="shared" si="4"/>
        <v>29.055555555555557</v>
      </c>
      <c r="V29" s="1276"/>
      <c r="W29" s="1276"/>
      <c r="X29" s="1201"/>
    </row>
    <row r="30" spans="1:24" ht="14.25">
      <c r="A30" s="1418" t="s">
        <v>592</v>
      </c>
      <c r="B30" s="1386" t="s">
        <v>720</v>
      </c>
      <c r="C30" s="1372">
        <v>10408</v>
      </c>
      <c r="D30" s="1372">
        <v>11792</v>
      </c>
      <c r="E30" s="1382">
        <v>521</v>
      </c>
      <c r="F30" s="1341">
        <v>17448</v>
      </c>
      <c r="G30" s="1341">
        <v>17077</v>
      </c>
      <c r="H30" s="1341">
        <v>16713</v>
      </c>
      <c r="I30" s="1341">
        <v>16245</v>
      </c>
      <c r="J30" s="1201">
        <v>16486</v>
      </c>
      <c r="K30" s="1201">
        <v>16926</v>
      </c>
      <c r="L30" s="1201">
        <v>17022</v>
      </c>
      <c r="M30" s="1393">
        <v>15923</v>
      </c>
      <c r="N30" s="1393">
        <v>15923</v>
      </c>
      <c r="O30" s="1222">
        <v>3973</v>
      </c>
      <c r="P30" s="1318"/>
      <c r="Q30" s="1080">
        <f t="shared" si="2"/>
        <v>0</v>
      </c>
      <c r="R30" s="1087">
        <f t="shared" si="2"/>
        <v>0</v>
      </c>
      <c r="S30" s="1201">
        <f t="shared" si="3"/>
        <v>3973</v>
      </c>
      <c r="T30" s="1310">
        <f t="shared" si="4"/>
        <v>24.951328267286314</v>
      </c>
      <c r="V30" s="1276"/>
      <c r="W30" s="1276"/>
      <c r="X30" s="1201"/>
    </row>
    <row r="31" spans="1:24" ht="14.25">
      <c r="A31" s="1418" t="s">
        <v>594</v>
      </c>
      <c r="B31" s="1386" t="s">
        <v>721</v>
      </c>
      <c r="C31" s="1372">
        <v>3640</v>
      </c>
      <c r="D31" s="1372">
        <v>4174</v>
      </c>
      <c r="E31" s="1382" t="s">
        <v>596</v>
      </c>
      <c r="F31" s="1341">
        <v>6393</v>
      </c>
      <c r="G31" s="1341">
        <v>6173</v>
      </c>
      <c r="H31" s="1341">
        <v>5777</v>
      </c>
      <c r="I31" s="1341">
        <v>5864</v>
      </c>
      <c r="J31" s="1201">
        <v>5751</v>
      </c>
      <c r="K31" s="1201">
        <v>5680</v>
      </c>
      <c r="L31" s="1201">
        <v>5859</v>
      </c>
      <c r="M31" s="1393">
        <v>5573</v>
      </c>
      <c r="N31" s="1393">
        <v>5573</v>
      </c>
      <c r="O31" s="1222">
        <v>1383</v>
      </c>
      <c r="P31" s="1318"/>
      <c r="Q31" s="1080">
        <f t="shared" si="2"/>
        <v>0</v>
      </c>
      <c r="R31" s="1087">
        <f t="shared" si="2"/>
        <v>0</v>
      </c>
      <c r="S31" s="1201">
        <f t="shared" si="3"/>
        <v>1383</v>
      </c>
      <c r="T31" s="1310">
        <f t="shared" si="4"/>
        <v>24.816077516597883</v>
      </c>
      <c r="V31" s="1341"/>
      <c r="W31" s="1276"/>
      <c r="X31" s="1201"/>
    </row>
    <row r="32" spans="1:24" ht="14.25">
      <c r="A32" s="1418" t="s">
        <v>597</v>
      </c>
      <c r="B32" s="1386" t="s">
        <v>722</v>
      </c>
      <c r="C32" s="1372">
        <v>0</v>
      </c>
      <c r="D32" s="1372">
        <v>0</v>
      </c>
      <c r="E32" s="1382">
        <v>557</v>
      </c>
      <c r="F32" s="1341">
        <v>0</v>
      </c>
      <c r="G32" s="1341">
        <v>0</v>
      </c>
      <c r="H32" s="1341">
        <v>7</v>
      </c>
      <c r="I32" s="1341">
        <v>0</v>
      </c>
      <c r="J32" s="1201">
        <v>0</v>
      </c>
      <c r="K32" s="1201">
        <v>0</v>
      </c>
      <c r="L32" s="1201"/>
      <c r="M32" s="1393"/>
      <c r="N32" s="1393"/>
      <c r="O32" s="1222"/>
      <c r="P32" s="1318"/>
      <c r="Q32" s="1080">
        <f t="shared" si="2"/>
        <v>0</v>
      </c>
      <c r="R32" s="1087">
        <f t="shared" si="2"/>
        <v>0</v>
      </c>
      <c r="S32" s="1201">
        <f t="shared" si="3"/>
        <v>0</v>
      </c>
      <c r="T32" s="1310" t="e">
        <f t="shared" si="4"/>
        <v>#DIV/0!</v>
      </c>
      <c r="V32" s="1276"/>
      <c r="W32" s="1276"/>
      <c r="X32" s="1201"/>
    </row>
    <row r="33" spans="1:24" ht="14.25">
      <c r="A33" s="1418" t="s">
        <v>599</v>
      </c>
      <c r="B33" s="1386" t="s">
        <v>723</v>
      </c>
      <c r="C33" s="1372">
        <v>1711</v>
      </c>
      <c r="D33" s="1372">
        <v>1801</v>
      </c>
      <c r="E33" s="1382">
        <v>551</v>
      </c>
      <c r="F33" s="1341">
        <v>367</v>
      </c>
      <c r="G33" s="1341">
        <v>377</v>
      </c>
      <c r="H33" s="1341">
        <v>441</v>
      </c>
      <c r="I33" s="1341">
        <v>313</v>
      </c>
      <c r="J33" s="1201">
        <v>215</v>
      </c>
      <c r="K33" s="1201">
        <v>147</v>
      </c>
      <c r="L33" s="1201">
        <v>132</v>
      </c>
      <c r="M33" s="1393"/>
      <c r="N33" s="1393"/>
      <c r="O33" s="1222">
        <v>28</v>
      </c>
      <c r="P33" s="1318"/>
      <c r="Q33" s="1080">
        <f t="shared" si="2"/>
        <v>0</v>
      </c>
      <c r="R33" s="1087">
        <f t="shared" si="2"/>
        <v>0</v>
      </c>
      <c r="S33" s="1201">
        <f t="shared" si="3"/>
        <v>28</v>
      </c>
      <c r="T33" s="1310" t="e">
        <f t="shared" si="4"/>
        <v>#DIV/0!</v>
      </c>
      <c r="V33" s="1341"/>
      <c r="W33" s="1276"/>
      <c r="X33" s="1201"/>
    </row>
    <row r="34" spans="1:24" ht="15" thickBot="1">
      <c r="A34" s="1414" t="s">
        <v>601</v>
      </c>
      <c r="B34" s="1387" t="s">
        <v>724</v>
      </c>
      <c r="C34" s="1374">
        <v>569</v>
      </c>
      <c r="D34" s="1374">
        <v>614</v>
      </c>
      <c r="E34" s="1388" t="s">
        <v>602</v>
      </c>
      <c r="F34" s="1376">
        <v>655</v>
      </c>
      <c r="G34" s="1376">
        <v>138</v>
      </c>
      <c r="H34" s="1376">
        <v>309</v>
      </c>
      <c r="I34" s="1342">
        <v>154</v>
      </c>
      <c r="J34" s="1209">
        <v>438</v>
      </c>
      <c r="K34" s="1209">
        <v>900</v>
      </c>
      <c r="L34" s="1209">
        <v>1805</v>
      </c>
      <c r="M34" s="1396">
        <v>516</v>
      </c>
      <c r="N34" s="1396">
        <v>516</v>
      </c>
      <c r="O34" s="1230">
        <v>189</v>
      </c>
      <c r="P34" s="1097"/>
      <c r="Q34" s="1073">
        <f t="shared" si="2"/>
        <v>0</v>
      </c>
      <c r="R34" s="1087">
        <f t="shared" si="2"/>
        <v>0</v>
      </c>
      <c r="S34" s="1203">
        <f t="shared" si="3"/>
        <v>189</v>
      </c>
      <c r="T34" s="1307">
        <f t="shared" si="4"/>
        <v>36.627906976744185</v>
      </c>
      <c r="V34" s="1342"/>
      <c r="W34" s="1272"/>
      <c r="X34" s="1209"/>
    </row>
    <row r="35" spans="1:24" ht="15" thickBot="1">
      <c r="A35" s="1419" t="s">
        <v>603</v>
      </c>
      <c r="B35" s="1425" t="s">
        <v>604</v>
      </c>
      <c r="C35" s="1421">
        <f>SUM(C25:C34)</f>
        <v>25899</v>
      </c>
      <c r="D35" s="1421">
        <f>SUM(D25:D34)</f>
        <v>29268</v>
      </c>
      <c r="E35" s="1255"/>
      <c r="F35" s="1350">
        <f aca="true" t="shared" si="5" ref="F35:R35">SUM(F25:F34)</f>
        <v>37381</v>
      </c>
      <c r="G35" s="1350">
        <f t="shared" si="5"/>
        <v>37982.75</v>
      </c>
      <c r="H35" s="1350">
        <f t="shared" si="5"/>
        <v>37443</v>
      </c>
      <c r="I35" s="1350">
        <f t="shared" si="5"/>
        <v>35876</v>
      </c>
      <c r="J35" s="1290">
        <f>SUM(J25:J34)</f>
        <v>35723</v>
      </c>
      <c r="K35" s="1290">
        <f>SUM(K25:K34)</f>
        <v>35008</v>
      </c>
      <c r="L35" s="1290">
        <v>36670</v>
      </c>
      <c r="M35" s="1426">
        <f t="shared" si="5"/>
        <v>30412</v>
      </c>
      <c r="N35" s="1427">
        <f t="shared" si="5"/>
        <v>30412</v>
      </c>
      <c r="O35" s="1427">
        <f t="shared" si="5"/>
        <v>8974</v>
      </c>
      <c r="P35" s="1428">
        <f t="shared" si="5"/>
        <v>0</v>
      </c>
      <c r="Q35" s="1427">
        <f t="shared" si="5"/>
        <v>0</v>
      </c>
      <c r="R35" s="1427">
        <f t="shared" si="5"/>
        <v>0</v>
      </c>
      <c r="S35" s="1290">
        <f t="shared" si="3"/>
        <v>8974</v>
      </c>
      <c r="T35" s="1317">
        <f t="shared" si="4"/>
        <v>29.508088912271475</v>
      </c>
      <c r="V35" s="1290">
        <f>SUM(V25:V34)</f>
        <v>0</v>
      </c>
      <c r="W35" s="1290">
        <f>SUM(W25:W34)</f>
        <v>0</v>
      </c>
      <c r="X35" s="1290">
        <f>SUM(X25:X34)</f>
        <v>0</v>
      </c>
    </row>
    <row r="36" spans="1:24" ht="14.25">
      <c r="A36" s="1417" t="s">
        <v>605</v>
      </c>
      <c r="B36" s="1385" t="s">
        <v>725</v>
      </c>
      <c r="C36" s="1369">
        <v>0</v>
      </c>
      <c r="D36" s="1369">
        <v>0</v>
      </c>
      <c r="E36" s="1380">
        <v>601</v>
      </c>
      <c r="F36" s="1343">
        <v>2877</v>
      </c>
      <c r="G36" s="1343">
        <v>3123</v>
      </c>
      <c r="H36" s="1343">
        <v>3105</v>
      </c>
      <c r="I36" s="1343">
        <v>2093</v>
      </c>
      <c r="J36" s="1205">
        <v>1973</v>
      </c>
      <c r="K36" s="1205">
        <v>1538</v>
      </c>
      <c r="L36" s="1205">
        <v>1688</v>
      </c>
      <c r="M36" s="1392"/>
      <c r="N36" s="1397"/>
      <c r="O36" s="1220">
        <v>539</v>
      </c>
      <c r="P36" s="1318"/>
      <c r="Q36" s="1069">
        <f t="shared" si="2"/>
        <v>0</v>
      </c>
      <c r="R36" s="1069">
        <f t="shared" si="2"/>
        <v>0</v>
      </c>
      <c r="S36" s="1199">
        <f t="shared" si="3"/>
        <v>539</v>
      </c>
      <c r="T36" s="1302" t="e">
        <f t="shared" si="4"/>
        <v>#DIV/0!</v>
      </c>
      <c r="V36" s="1296"/>
      <c r="W36" s="1296"/>
      <c r="X36" s="1205"/>
    </row>
    <row r="37" spans="1:24" ht="14.25">
      <c r="A37" s="1418" t="s">
        <v>607</v>
      </c>
      <c r="B37" s="1386" t="s">
        <v>726</v>
      </c>
      <c r="C37" s="1372">
        <v>1190</v>
      </c>
      <c r="D37" s="1372">
        <v>1857</v>
      </c>
      <c r="E37" s="1382">
        <v>602</v>
      </c>
      <c r="F37" s="1341">
        <v>763</v>
      </c>
      <c r="G37" s="1341">
        <v>489</v>
      </c>
      <c r="H37" s="1341">
        <v>687</v>
      </c>
      <c r="I37" s="1341">
        <v>1081</v>
      </c>
      <c r="J37" s="1201">
        <v>1393</v>
      </c>
      <c r="K37" s="1201">
        <v>1905</v>
      </c>
      <c r="L37" s="1201">
        <v>2600</v>
      </c>
      <c r="M37" s="1393"/>
      <c r="N37" s="1394"/>
      <c r="O37" s="1222">
        <v>519</v>
      </c>
      <c r="P37" s="1318"/>
      <c r="Q37" s="1080">
        <f t="shared" si="2"/>
        <v>0</v>
      </c>
      <c r="R37" s="1087">
        <f t="shared" si="2"/>
        <v>0</v>
      </c>
      <c r="S37" s="1201">
        <f t="shared" si="3"/>
        <v>519</v>
      </c>
      <c r="T37" s="1310" t="e">
        <f t="shared" si="4"/>
        <v>#DIV/0!</v>
      </c>
      <c r="V37" s="1276"/>
      <c r="W37" s="1276"/>
      <c r="X37" s="1201"/>
    </row>
    <row r="38" spans="1:24" ht="14.25">
      <c r="A38" s="1418" t="s">
        <v>609</v>
      </c>
      <c r="B38" s="1386" t="s">
        <v>727</v>
      </c>
      <c r="C38" s="1372">
        <v>0</v>
      </c>
      <c r="D38" s="1372">
        <v>0</v>
      </c>
      <c r="E38" s="1382">
        <v>604</v>
      </c>
      <c r="F38" s="1341">
        <v>405.61</v>
      </c>
      <c r="G38" s="1341">
        <v>342.28</v>
      </c>
      <c r="H38" s="1341">
        <v>251</v>
      </c>
      <c r="I38" s="1341">
        <v>205</v>
      </c>
      <c r="J38" s="1201">
        <v>255</v>
      </c>
      <c r="K38" s="1201">
        <v>200</v>
      </c>
      <c r="L38" s="1201">
        <v>181</v>
      </c>
      <c r="M38" s="1393"/>
      <c r="N38" s="1394"/>
      <c r="O38" s="1222">
        <v>49</v>
      </c>
      <c r="P38" s="1318"/>
      <c r="Q38" s="1080">
        <f t="shared" si="2"/>
        <v>0</v>
      </c>
      <c r="R38" s="1087">
        <f t="shared" si="2"/>
        <v>0</v>
      </c>
      <c r="S38" s="1201">
        <f t="shared" si="3"/>
        <v>49</v>
      </c>
      <c r="T38" s="1310" t="e">
        <f t="shared" si="4"/>
        <v>#DIV/0!</v>
      </c>
      <c r="V38" s="1276"/>
      <c r="W38" s="1276"/>
      <c r="X38" s="1201"/>
    </row>
    <row r="39" spans="1:24" ht="14.25">
      <c r="A39" s="1418" t="s">
        <v>611</v>
      </c>
      <c r="B39" s="1386" t="s">
        <v>728</v>
      </c>
      <c r="C39" s="1372">
        <v>12472</v>
      </c>
      <c r="D39" s="1372">
        <v>13728</v>
      </c>
      <c r="E39" s="1382" t="s">
        <v>613</v>
      </c>
      <c r="F39" s="1341">
        <v>33807</v>
      </c>
      <c r="G39" s="1341">
        <v>33241</v>
      </c>
      <c r="H39" s="1341">
        <v>33404</v>
      </c>
      <c r="I39" s="1341">
        <v>32231</v>
      </c>
      <c r="J39" s="1201">
        <v>31385</v>
      </c>
      <c r="K39" s="1201">
        <v>30771</v>
      </c>
      <c r="L39" s="1201">
        <v>31231</v>
      </c>
      <c r="M39" s="1393">
        <f>M35</f>
        <v>30412</v>
      </c>
      <c r="N39" s="1394">
        <v>30412</v>
      </c>
      <c r="O39" s="1222">
        <v>7620</v>
      </c>
      <c r="P39" s="1318"/>
      <c r="Q39" s="1080">
        <f t="shared" si="2"/>
        <v>0</v>
      </c>
      <c r="R39" s="1087">
        <f t="shared" si="2"/>
        <v>0</v>
      </c>
      <c r="S39" s="1201">
        <f t="shared" si="3"/>
        <v>7620</v>
      </c>
      <c r="T39" s="1310">
        <f t="shared" si="4"/>
        <v>25.055898987241875</v>
      </c>
      <c r="V39" s="1276"/>
      <c r="W39" s="1276"/>
      <c r="X39" s="1201"/>
    </row>
    <row r="40" spans="1:24" ht="15" thickBot="1">
      <c r="A40" s="1414" t="s">
        <v>614</v>
      </c>
      <c r="B40" s="1387" t="s">
        <v>724</v>
      </c>
      <c r="C40" s="1374">
        <v>12330</v>
      </c>
      <c r="D40" s="1374">
        <v>13218</v>
      </c>
      <c r="E40" s="1388" t="s">
        <v>615</v>
      </c>
      <c r="F40" s="1376">
        <v>171</v>
      </c>
      <c r="G40" s="1376">
        <v>876</v>
      </c>
      <c r="H40" s="1376">
        <v>313</v>
      </c>
      <c r="I40" s="1342">
        <v>410</v>
      </c>
      <c r="J40" s="1209">
        <v>794</v>
      </c>
      <c r="K40" s="1209">
        <v>692</v>
      </c>
      <c r="L40" s="1209">
        <v>973</v>
      </c>
      <c r="M40" s="1396"/>
      <c r="N40" s="1398"/>
      <c r="O40" s="1230">
        <v>38</v>
      </c>
      <c r="P40" s="1318"/>
      <c r="Q40" s="1073">
        <f t="shared" si="2"/>
        <v>0</v>
      </c>
      <c r="R40" s="1098">
        <f t="shared" si="2"/>
        <v>0</v>
      </c>
      <c r="S40" s="1203">
        <f t="shared" si="3"/>
        <v>38</v>
      </c>
      <c r="T40" s="1307" t="e">
        <f t="shared" si="4"/>
        <v>#DIV/0!</v>
      </c>
      <c r="V40" s="1342"/>
      <c r="W40" s="1272"/>
      <c r="X40" s="1209"/>
    </row>
    <row r="41" spans="1:24" ht="15" thickBot="1">
      <c r="A41" s="1419" t="s">
        <v>616</v>
      </c>
      <c r="B41" s="1425" t="s">
        <v>617</v>
      </c>
      <c r="C41" s="1421">
        <f>SUM(C36:C40)</f>
        <v>25992</v>
      </c>
      <c r="D41" s="1421">
        <f>SUM(D36:D40)</f>
        <v>28803</v>
      </c>
      <c r="E41" s="1255" t="s">
        <v>549</v>
      </c>
      <c r="F41" s="1350">
        <f aca="true" t="shared" si="6" ref="F41:R41">SUM(F36:F40)</f>
        <v>38023.61</v>
      </c>
      <c r="G41" s="1350">
        <f t="shared" si="6"/>
        <v>38071.28</v>
      </c>
      <c r="H41" s="1350">
        <f t="shared" si="6"/>
        <v>37760</v>
      </c>
      <c r="I41" s="1350">
        <f t="shared" si="6"/>
        <v>36020</v>
      </c>
      <c r="J41" s="1290">
        <f>SUM(J36:J40)</f>
        <v>35800</v>
      </c>
      <c r="K41" s="1290">
        <f>SUM(K36:K40)</f>
        <v>35106</v>
      </c>
      <c r="L41" s="1290">
        <v>36674</v>
      </c>
      <c r="M41" s="1426">
        <f t="shared" si="6"/>
        <v>30412</v>
      </c>
      <c r="N41" s="1427">
        <f t="shared" si="6"/>
        <v>30412</v>
      </c>
      <c r="O41" s="1290">
        <f t="shared" si="6"/>
        <v>8765</v>
      </c>
      <c r="P41" s="1290">
        <f t="shared" si="6"/>
        <v>0</v>
      </c>
      <c r="Q41" s="1429">
        <f t="shared" si="6"/>
        <v>0</v>
      </c>
      <c r="R41" s="1430">
        <f t="shared" si="6"/>
        <v>0</v>
      </c>
      <c r="S41" s="1290">
        <f t="shared" si="3"/>
        <v>8765</v>
      </c>
      <c r="T41" s="1317">
        <f t="shared" si="4"/>
        <v>28.820860186768382</v>
      </c>
      <c r="V41" s="1290">
        <f>SUM(V36:V40)</f>
        <v>0</v>
      </c>
      <c r="W41" s="1290">
        <f>SUM(W36:W40)</f>
        <v>0</v>
      </c>
      <c r="X41" s="1290">
        <f>SUM(X36:X40)</f>
        <v>0</v>
      </c>
    </row>
    <row r="42" spans="1:24" ht="6.75" customHeight="1" thickBot="1">
      <c r="A42" s="1414"/>
      <c r="B42" s="1389"/>
      <c r="C42" s="1390"/>
      <c r="D42" s="1390"/>
      <c r="E42" s="1345"/>
      <c r="F42" s="1376"/>
      <c r="G42" s="1376"/>
      <c r="H42" s="1376"/>
      <c r="I42" s="1431"/>
      <c r="J42" s="1322"/>
      <c r="K42" s="1322"/>
      <c r="L42" s="1322"/>
      <c r="M42" s="1432"/>
      <c r="N42" s="1433"/>
      <c r="O42" s="1285"/>
      <c r="P42" s="1087"/>
      <c r="Q42" s="1325"/>
      <c r="R42" s="1048"/>
      <c r="S42" s="1326"/>
      <c r="T42" s="1302"/>
      <c r="V42" s="1285"/>
      <c r="W42" s="1285"/>
      <c r="X42" s="1322"/>
    </row>
    <row r="43" spans="1:24" ht="15" thickBot="1">
      <c r="A43" s="1434" t="s">
        <v>618</v>
      </c>
      <c r="B43" s="1420" t="s">
        <v>580</v>
      </c>
      <c r="C43" s="1421">
        <f>+C41-C39</f>
        <v>13520</v>
      </c>
      <c r="D43" s="1421">
        <f>+D41-D39</f>
        <v>15075</v>
      </c>
      <c r="E43" s="1255" t="s">
        <v>549</v>
      </c>
      <c r="F43" s="1350">
        <f aca="true" t="shared" si="7" ref="F43:R43">F41-F39</f>
        <v>4216.610000000001</v>
      </c>
      <c r="G43" s="1350">
        <f t="shared" si="7"/>
        <v>4830.279999999999</v>
      </c>
      <c r="H43" s="1350">
        <f t="shared" si="7"/>
        <v>4356</v>
      </c>
      <c r="I43" s="1350">
        <f>I41-I39</f>
        <v>3789</v>
      </c>
      <c r="J43" s="1290">
        <f>J41-J39</f>
        <v>4415</v>
      </c>
      <c r="K43" s="1290">
        <f>K41-K39</f>
        <v>4335</v>
      </c>
      <c r="L43" s="1290">
        <v>5443</v>
      </c>
      <c r="M43" s="1084">
        <f>M41-M39</f>
        <v>0</v>
      </c>
      <c r="N43" s="1351">
        <f t="shared" si="7"/>
        <v>0</v>
      </c>
      <c r="O43" s="1290">
        <f t="shared" si="7"/>
        <v>1145</v>
      </c>
      <c r="P43" s="1290">
        <f t="shared" si="7"/>
        <v>0</v>
      </c>
      <c r="Q43" s="1290">
        <f t="shared" si="7"/>
        <v>0</v>
      </c>
      <c r="R43" s="1322">
        <f t="shared" si="7"/>
        <v>0</v>
      </c>
      <c r="S43" s="1326">
        <f t="shared" si="3"/>
        <v>1145</v>
      </c>
      <c r="T43" s="1302" t="e">
        <f t="shared" si="4"/>
        <v>#DIV/0!</v>
      </c>
      <c r="V43" s="1290">
        <f>V41-V39</f>
        <v>0</v>
      </c>
      <c r="W43" s="1290">
        <f>W41-W39</f>
        <v>0</v>
      </c>
      <c r="X43" s="1290">
        <f>X41-X39</f>
        <v>0</v>
      </c>
    </row>
    <row r="44" spans="1:24" ht="15" thickBot="1">
      <c r="A44" s="1419" t="s">
        <v>619</v>
      </c>
      <c r="B44" s="1420" t="s">
        <v>620</v>
      </c>
      <c r="C44" s="1421">
        <f>+C41-C35</f>
        <v>93</v>
      </c>
      <c r="D44" s="1421">
        <f>+D41-D35</f>
        <v>-465</v>
      </c>
      <c r="E44" s="1255" t="s">
        <v>549</v>
      </c>
      <c r="F44" s="1350">
        <f aca="true" t="shared" si="8" ref="F44:R44">F41-F35</f>
        <v>642.6100000000006</v>
      </c>
      <c r="G44" s="1350">
        <f t="shared" si="8"/>
        <v>88.52999999999884</v>
      </c>
      <c r="H44" s="1350">
        <f t="shared" si="8"/>
        <v>317</v>
      </c>
      <c r="I44" s="1350">
        <f>I41-I35</f>
        <v>144</v>
      </c>
      <c r="J44" s="1290">
        <f>J41-J35</f>
        <v>77</v>
      </c>
      <c r="K44" s="1290">
        <f>K41-K35</f>
        <v>98</v>
      </c>
      <c r="L44" s="1290">
        <v>4</v>
      </c>
      <c r="M44" s="1084">
        <f>M41-M35</f>
        <v>0</v>
      </c>
      <c r="N44" s="1351">
        <f t="shared" si="8"/>
        <v>0</v>
      </c>
      <c r="O44" s="1290">
        <f t="shared" si="8"/>
        <v>-209</v>
      </c>
      <c r="P44" s="1290">
        <f t="shared" si="8"/>
        <v>0</v>
      </c>
      <c r="Q44" s="1290">
        <f t="shared" si="8"/>
        <v>0</v>
      </c>
      <c r="R44" s="1322">
        <f t="shared" si="8"/>
        <v>0</v>
      </c>
      <c r="S44" s="1326">
        <f t="shared" si="3"/>
        <v>-209</v>
      </c>
      <c r="T44" s="1302" t="e">
        <f t="shared" si="4"/>
        <v>#DIV/0!</v>
      </c>
      <c r="V44" s="1290">
        <f>V41-V35</f>
        <v>0</v>
      </c>
      <c r="W44" s="1290">
        <f>W41-W35</f>
        <v>0</v>
      </c>
      <c r="X44" s="1290">
        <f>X41-X35</f>
        <v>0</v>
      </c>
    </row>
    <row r="45" spans="1:24" ht="15" thickBot="1">
      <c r="A45" s="1435" t="s">
        <v>621</v>
      </c>
      <c r="B45" s="1413" t="s">
        <v>580</v>
      </c>
      <c r="C45" s="1436">
        <f>+C44-C39</f>
        <v>-12379</v>
      </c>
      <c r="D45" s="1436">
        <f>+D44-D39</f>
        <v>-14193</v>
      </c>
      <c r="E45" s="1346" t="s">
        <v>549</v>
      </c>
      <c r="F45" s="1350">
        <f aca="true" t="shared" si="9" ref="F45:R45">F44-F39</f>
        <v>-33164.39</v>
      </c>
      <c r="G45" s="1350">
        <f t="shared" si="9"/>
        <v>-33152.47</v>
      </c>
      <c r="H45" s="1350">
        <f t="shared" si="9"/>
        <v>-33087</v>
      </c>
      <c r="I45" s="1350">
        <f t="shared" si="9"/>
        <v>-32087</v>
      </c>
      <c r="J45" s="1290">
        <f>J44-J39</f>
        <v>-31308</v>
      </c>
      <c r="K45" s="1290">
        <f>K44-K39</f>
        <v>-30673</v>
      </c>
      <c r="L45" s="1290">
        <v>31227</v>
      </c>
      <c r="M45" s="1084">
        <f t="shared" si="9"/>
        <v>-30412</v>
      </c>
      <c r="N45" s="1351">
        <f t="shared" si="9"/>
        <v>-30412</v>
      </c>
      <c r="O45" s="1290">
        <f t="shared" si="9"/>
        <v>-7829</v>
      </c>
      <c r="P45" s="1290">
        <f t="shared" si="9"/>
        <v>0</v>
      </c>
      <c r="Q45" s="1290">
        <f t="shared" si="9"/>
        <v>0</v>
      </c>
      <c r="R45" s="1322">
        <f t="shared" si="9"/>
        <v>0</v>
      </c>
      <c r="S45" s="1326">
        <f t="shared" si="3"/>
        <v>-7829</v>
      </c>
      <c r="T45" s="1317">
        <f t="shared" si="4"/>
        <v>25.74312771274497</v>
      </c>
      <c r="V45" s="1290">
        <f>V44-V39</f>
        <v>0</v>
      </c>
      <c r="W45" s="1290">
        <f>W44-W39</f>
        <v>0</v>
      </c>
      <c r="X45" s="1290">
        <f>X44-X39</f>
        <v>0</v>
      </c>
    </row>
    <row r="46" ht="12.75">
      <c r="A46" s="1056"/>
    </row>
    <row r="47" spans="1:5" ht="12.75">
      <c r="A47" s="1303"/>
      <c r="B47" s="1358"/>
      <c r="E47" s="1332"/>
    </row>
    <row r="48" ht="12.75">
      <c r="A48" s="1056"/>
    </row>
    <row r="49" spans="1:34" ht="14.25">
      <c r="A49" s="921" t="s">
        <v>729</v>
      </c>
      <c r="F49" s="492"/>
      <c r="G49" s="492"/>
      <c r="H49" s="492"/>
      <c r="I49" s="492"/>
      <c r="J49" s="535"/>
      <c r="K49" s="535"/>
      <c r="L49" s="535"/>
      <c r="M49" s="535"/>
      <c r="N49" s="535"/>
      <c r="O49" s="535"/>
      <c r="P49" s="535"/>
      <c r="Q49" s="535"/>
      <c r="R49" s="535"/>
      <c r="S49" s="492"/>
      <c r="T49" s="492"/>
      <c r="U49" s="492"/>
      <c r="V49" s="492"/>
      <c r="W49" s="492"/>
      <c r="X49" s="492"/>
      <c r="Y49" s="492"/>
      <c r="Z49" s="492"/>
      <c r="AA49" s="492"/>
      <c r="AB49" s="492"/>
      <c r="AC49" s="492"/>
      <c r="AD49" s="492"/>
      <c r="AE49" s="492"/>
      <c r="AF49" s="492"/>
      <c r="AG49" s="492"/>
      <c r="AH49" s="492"/>
    </row>
    <row r="50" spans="1:34" ht="14.25">
      <c r="A50" s="922" t="s">
        <v>730</v>
      </c>
      <c r="F50" s="492"/>
      <c r="G50" s="492"/>
      <c r="H50" s="492"/>
      <c r="I50" s="492"/>
      <c r="J50" s="535"/>
      <c r="K50" s="535"/>
      <c r="L50" s="535"/>
      <c r="M50" s="535"/>
      <c r="N50" s="535"/>
      <c r="O50" s="535"/>
      <c r="P50" s="535"/>
      <c r="Q50" s="535"/>
      <c r="R50" s="535"/>
      <c r="S50" s="492"/>
      <c r="T50" s="492"/>
      <c r="U50" s="492"/>
      <c r="V50" s="492"/>
      <c r="W50" s="492"/>
      <c r="X50" s="492"/>
      <c r="Y50" s="492"/>
      <c r="Z50" s="492"/>
      <c r="AA50" s="492"/>
      <c r="AB50" s="492"/>
      <c r="AC50" s="492"/>
      <c r="AD50" s="492"/>
      <c r="AE50" s="492"/>
      <c r="AF50" s="492"/>
      <c r="AG50" s="492"/>
      <c r="AH50" s="492"/>
    </row>
    <row r="51" spans="1:34" ht="14.25">
      <c r="A51" s="1333" t="s">
        <v>731</v>
      </c>
      <c r="F51" s="492"/>
      <c r="G51" s="492"/>
      <c r="H51" s="492"/>
      <c r="I51" s="492"/>
      <c r="J51" s="535"/>
      <c r="K51" s="535"/>
      <c r="L51" s="535"/>
      <c r="M51" s="535"/>
      <c r="N51" s="535"/>
      <c r="O51" s="535"/>
      <c r="P51" s="535"/>
      <c r="Q51" s="535"/>
      <c r="R51" s="535"/>
      <c r="S51" s="492"/>
      <c r="T51" s="492"/>
      <c r="U51" s="492"/>
      <c r="V51" s="492"/>
      <c r="W51" s="492"/>
      <c r="X51" s="492"/>
      <c r="Y51" s="492"/>
      <c r="Z51" s="492"/>
      <c r="AA51" s="492"/>
      <c r="AB51" s="492"/>
      <c r="AC51" s="492"/>
      <c r="AD51" s="492"/>
      <c r="AE51" s="492"/>
      <c r="AF51" s="492"/>
      <c r="AG51" s="492"/>
      <c r="AH51" s="492"/>
    </row>
    <row r="52" spans="1:34" ht="14.25">
      <c r="A52" s="1055"/>
      <c r="F52" s="492"/>
      <c r="G52" s="492"/>
      <c r="H52" s="492"/>
      <c r="I52" s="492"/>
      <c r="J52" s="535"/>
      <c r="K52" s="535"/>
      <c r="L52" s="535"/>
      <c r="M52" s="535"/>
      <c r="N52" s="535"/>
      <c r="O52" s="535"/>
      <c r="P52" s="535"/>
      <c r="Q52" s="535"/>
      <c r="R52" s="535"/>
      <c r="S52" s="492"/>
      <c r="T52" s="492"/>
      <c r="U52" s="492"/>
      <c r="V52" s="492"/>
      <c r="W52" s="492"/>
      <c r="X52" s="492"/>
      <c r="Y52" s="492"/>
      <c r="Z52" s="492"/>
      <c r="AA52" s="492"/>
      <c r="AB52" s="492"/>
      <c r="AC52" s="492"/>
      <c r="AD52" s="492"/>
      <c r="AE52" s="492"/>
      <c r="AF52" s="492"/>
      <c r="AG52" s="492"/>
      <c r="AH52" s="492"/>
    </row>
    <row r="53" spans="1:34" ht="12.75">
      <c r="A53" s="1056" t="s">
        <v>743</v>
      </c>
      <c r="F53" s="492"/>
      <c r="G53" s="492"/>
      <c r="H53" s="492"/>
      <c r="I53" s="492"/>
      <c r="J53" s="535"/>
      <c r="K53" s="535"/>
      <c r="L53" s="535"/>
      <c r="M53" s="535"/>
      <c r="N53" s="535"/>
      <c r="O53" s="535"/>
      <c r="P53" s="535"/>
      <c r="Q53" s="535"/>
      <c r="R53" s="535"/>
      <c r="S53" s="492"/>
      <c r="T53" s="492"/>
      <c r="U53" s="492"/>
      <c r="V53" s="492"/>
      <c r="W53" s="492"/>
      <c r="X53" s="492"/>
      <c r="Y53" s="492"/>
      <c r="Z53" s="492"/>
      <c r="AA53" s="492"/>
      <c r="AB53" s="492"/>
      <c r="AC53" s="492"/>
      <c r="AD53" s="492"/>
      <c r="AE53" s="492"/>
      <c r="AF53" s="492"/>
      <c r="AG53" s="492"/>
      <c r="AH53" s="492"/>
    </row>
    <row r="54" spans="1:34" ht="12.75">
      <c r="A54" s="1056"/>
      <c r="F54" s="492"/>
      <c r="G54" s="492"/>
      <c r="H54" s="492"/>
      <c r="I54" s="492"/>
      <c r="J54" s="535"/>
      <c r="K54" s="535"/>
      <c r="L54" s="535"/>
      <c r="M54" s="535"/>
      <c r="N54" s="535"/>
      <c r="O54" s="535"/>
      <c r="P54" s="535"/>
      <c r="Q54" s="535"/>
      <c r="R54" s="535"/>
      <c r="S54" s="492"/>
      <c r="T54" s="492"/>
      <c r="U54" s="492"/>
      <c r="V54" s="492"/>
      <c r="W54" s="492"/>
      <c r="X54" s="492"/>
      <c r="Y54" s="492"/>
      <c r="Z54" s="492"/>
      <c r="AA54" s="492"/>
      <c r="AB54" s="492"/>
      <c r="AC54" s="492"/>
      <c r="AD54" s="492"/>
      <c r="AE54" s="492"/>
      <c r="AF54" s="492"/>
      <c r="AG54" s="492"/>
      <c r="AH54" s="492"/>
    </row>
    <row r="55" spans="1:34" ht="12.75">
      <c r="A55" s="1056" t="s">
        <v>760</v>
      </c>
      <c r="F55" s="492"/>
      <c r="G55" s="492"/>
      <c r="H55" s="492"/>
      <c r="I55" s="492"/>
      <c r="J55" s="535"/>
      <c r="K55" s="535"/>
      <c r="L55" s="535"/>
      <c r="M55" s="535"/>
      <c r="N55" s="535"/>
      <c r="O55" s="535"/>
      <c r="P55" s="535"/>
      <c r="Q55" s="535"/>
      <c r="R55" s="535"/>
      <c r="S55" s="492"/>
      <c r="T55" s="492"/>
      <c r="U55" s="492"/>
      <c r="V55" s="492"/>
      <c r="W55" s="492"/>
      <c r="X55" s="492"/>
      <c r="Y55" s="492"/>
      <c r="Z55" s="492"/>
      <c r="AA55" s="492"/>
      <c r="AB55" s="492"/>
      <c r="AC55" s="492"/>
      <c r="AD55" s="492"/>
      <c r="AE55" s="492"/>
      <c r="AF55" s="492"/>
      <c r="AG55" s="492"/>
      <c r="AH55" s="492"/>
    </row>
    <row r="56" ht="12.75">
      <c r="A56" s="1056"/>
    </row>
    <row r="57" ht="12.75">
      <c r="A57" s="1056"/>
    </row>
    <row r="58" ht="12.75">
      <c r="A58" s="1056"/>
    </row>
    <row r="59" ht="12.75">
      <c r="A59" s="1056"/>
    </row>
  </sheetData>
  <sheetProtection/>
  <mergeCells count="12">
    <mergeCell ref="O7:R7"/>
    <mergeCell ref="V7:X7"/>
    <mergeCell ref="A1:X1"/>
    <mergeCell ref="A7:A8"/>
    <mergeCell ref="B7:B8"/>
    <mergeCell ref="E7:E8"/>
    <mergeCell ref="H7:H8"/>
    <mergeCell ref="I7:I8"/>
    <mergeCell ref="J7:J8"/>
    <mergeCell ref="K7:K8"/>
    <mergeCell ref="L7:L8"/>
    <mergeCell ref="M7:N7"/>
  </mergeCells>
  <printOptions/>
  <pageMargins left="1.299212598425197" right="0.7086614173228347" top="0.3937007874015748" bottom="0.3937007874015748" header="0.31496062992125984" footer="0.31496062992125984"/>
  <pageSetup horizontalDpi="600" verticalDpi="600" orientation="landscape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Y57"/>
  <sheetViews>
    <sheetView zoomScalePageLayoutView="0" workbookViewId="0" topLeftCell="A1">
      <selection activeCell="N22" sqref="N22"/>
    </sheetView>
  </sheetViews>
  <sheetFormatPr defaultColWidth="9.140625" defaultRowHeight="12.75"/>
  <cols>
    <col min="1" max="1" width="37.7109375" style="492" customWidth="1"/>
    <col min="2" max="2" width="13.57421875" style="492" customWidth="1"/>
    <col min="3" max="4" width="10.8515625" style="492" hidden="1" customWidth="1"/>
    <col min="5" max="5" width="6.421875" style="741" customWidth="1"/>
    <col min="6" max="6" width="11.7109375" style="492" hidden="1" customWidth="1"/>
    <col min="7" max="9" width="11.57421875" style="492" hidden="1" customWidth="1"/>
    <col min="10" max="12" width="11.57421875" style="535" hidden="1" customWidth="1"/>
    <col min="13" max="13" width="11.57421875" style="535" customWidth="1"/>
    <col min="14" max="14" width="11.421875" style="535" customWidth="1"/>
    <col min="15" max="15" width="9.8515625" style="535" customWidth="1"/>
    <col min="16" max="16" width="9.140625" style="535" hidden="1" customWidth="1"/>
    <col min="17" max="17" width="9.28125" style="535" hidden="1" customWidth="1"/>
    <col min="18" max="18" width="9.140625" style="535" hidden="1" customWidth="1"/>
    <col min="19" max="19" width="12.00390625" style="535" customWidth="1"/>
    <col min="20" max="20" width="9.140625" style="517" customWidth="1"/>
    <col min="21" max="21" width="3.421875" style="535" customWidth="1"/>
    <col min="22" max="22" width="12.57421875" style="535" hidden="1" customWidth="1"/>
    <col min="23" max="23" width="11.8515625" style="535" hidden="1" customWidth="1"/>
    <col min="24" max="24" width="12.00390625" style="535" hidden="1" customWidth="1"/>
    <col min="25" max="16384" width="9.140625" style="492" customWidth="1"/>
  </cols>
  <sheetData>
    <row r="1" spans="1:24" s="310" customFormat="1" ht="18">
      <c r="A1" s="1334" t="s">
        <v>695</v>
      </c>
      <c r="B1" s="1334"/>
      <c r="C1" s="1334"/>
      <c r="D1" s="1334"/>
      <c r="E1" s="1334"/>
      <c r="F1" s="1334"/>
      <c r="G1" s="1334"/>
      <c r="H1" s="1334"/>
      <c r="I1" s="1334"/>
      <c r="J1" s="1334"/>
      <c r="K1" s="1334"/>
      <c r="L1" s="1334"/>
      <c r="M1" s="1334"/>
      <c r="N1" s="1334"/>
      <c r="O1" s="1334"/>
      <c r="P1" s="1334"/>
      <c r="Q1" s="1334"/>
      <c r="R1" s="1334"/>
      <c r="S1" s="1334"/>
      <c r="T1" s="1334"/>
      <c r="U1" s="1334"/>
      <c r="V1" s="1334"/>
      <c r="W1" s="1334"/>
      <c r="X1" s="1334"/>
    </row>
    <row r="2" spans="1:15" ht="21.75" customHeight="1">
      <c r="A2" s="923" t="s">
        <v>623</v>
      </c>
      <c r="B2" s="924"/>
      <c r="N2" s="925"/>
      <c r="O2" s="925"/>
    </row>
    <row r="3" spans="1:15" ht="12.75">
      <c r="A3" s="930"/>
      <c r="N3" s="925"/>
      <c r="O3" s="925"/>
    </row>
    <row r="4" spans="1:15" ht="13.5" thickBot="1">
      <c r="A4" s="1056"/>
      <c r="B4" s="649"/>
      <c r="C4" s="649"/>
      <c r="D4" s="649"/>
      <c r="E4" s="742"/>
      <c r="F4" s="649"/>
      <c r="G4" s="649"/>
      <c r="N4" s="925"/>
      <c r="O4" s="925"/>
    </row>
    <row r="5" spans="1:15" ht="15.75" thickBot="1">
      <c r="A5" s="1234" t="s">
        <v>739</v>
      </c>
      <c r="B5" s="1235" t="s">
        <v>761</v>
      </c>
      <c r="C5" s="1210"/>
      <c r="D5" s="1210"/>
      <c r="E5" s="1236"/>
      <c r="F5" s="1210"/>
      <c r="G5" s="1211"/>
      <c r="H5" s="1210"/>
      <c r="I5" s="1210"/>
      <c r="J5" s="1212"/>
      <c r="K5" s="1189"/>
      <c r="L5" s="1189"/>
      <c r="M5" s="884"/>
      <c r="N5" s="929"/>
      <c r="O5" s="929"/>
    </row>
    <row r="6" spans="1:15" ht="23.25" customHeight="1" thickBot="1">
      <c r="A6" s="930" t="s">
        <v>522</v>
      </c>
      <c r="N6" s="925"/>
      <c r="O6" s="925"/>
    </row>
    <row r="7" spans="1:24" ht="13.5" thickBot="1">
      <c r="A7" s="1237" t="s">
        <v>27</v>
      </c>
      <c r="B7" s="1238" t="s">
        <v>526</v>
      </c>
      <c r="C7" s="496"/>
      <c r="D7" s="496"/>
      <c r="E7" s="1238" t="s">
        <v>529</v>
      </c>
      <c r="F7" s="496"/>
      <c r="G7" s="496"/>
      <c r="H7" s="1238" t="s">
        <v>762</v>
      </c>
      <c r="I7" s="1239" t="s">
        <v>699</v>
      </c>
      <c r="J7" s="1239" t="s">
        <v>700</v>
      </c>
      <c r="K7" s="1239" t="s">
        <v>701</v>
      </c>
      <c r="L7" s="1239" t="s">
        <v>702</v>
      </c>
      <c r="M7" s="1240" t="s">
        <v>703</v>
      </c>
      <c r="N7" s="1241"/>
      <c r="O7" s="1240" t="s">
        <v>704</v>
      </c>
      <c r="P7" s="1247"/>
      <c r="Q7" s="1247"/>
      <c r="R7" s="1241"/>
      <c r="S7" s="1244" t="s">
        <v>705</v>
      </c>
      <c r="T7" s="1245" t="s">
        <v>525</v>
      </c>
      <c r="V7" s="1246" t="s">
        <v>706</v>
      </c>
      <c r="W7" s="1247"/>
      <c r="X7" s="1241"/>
    </row>
    <row r="8" spans="1:24" ht="13.5" thickBot="1">
      <c r="A8" s="1248"/>
      <c r="B8" s="1249"/>
      <c r="C8" s="502" t="s">
        <v>527</v>
      </c>
      <c r="D8" s="502" t="s">
        <v>528</v>
      </c>
      <c r="E8" s="1249"/>
      <c r="F8" s="502" t="s">
        <v>697</v>
      </c>
      <c r="G8" s="502" t="s">
        <v>698</v>
      </c>
      <c r="H8" s="1249"/>
      <c r="I8" s="1249"/>
      <c r="J8" s="1249"/>
      <c r="K8" s="1249"/>
      <c r="L8" s="1249"/>
      <c r="M8" s="1250" t="s">
        <v>31</v>
      </c>
      <c r="N8" s="1250" t="s">
        <v>32</v>
      </c>
      <c r="O8" s="1251" t="s">
        <v>536</v>
      </c>
      <c r="P8" s="1252" t="s">
        <v>539</v>
      </c>
      <c r="Q8" s="1253" t="s">
        <v>542</v>
      </c>
      <c r="R8" s="1063" t="s">
        <v>545</v>
      </c>
      <c r="S8" s="1250" t="s">
        <v>546</v>
      </c>
      <c r="T8" s="1254" t="s">
        <v>547</v>
      </c>
      <c r="V8" s="1345" t="s">
        <v>708</v>
      </c>
      <c r="W8" s="1346" t="s">
        <v>709</v>
      </c>
      <c r="X8" s="1346" t="s">
        <v>710</v>
      </c>
    </row>
    <row r="9" spans="1:24" ht="12.75">
      <c r="A9" s="1256" t="s">
        <v>548</v>
      </c>
      <c r="B9" s="1257"/>
      <c r="C9" s="1258">
        <v>104</v>
      </c>
      <c r="D9" s="1258">
        <v>104</v>
      </c>
      <c r="E9" s="1259"/>
      <c r="F9" s="1260">
        <v>36</v>
      </c>
      <c r="G9" s="1260">
        <v>33</v>
      </c>
      <c r="H9" s="1260">
        <v>32</v>
      </c>
      <c r="I9" s="1335">
        <v>32</v>
      </c>
      <c r="J9" s="1192">
        <v>35</v>
      </c>
      <c r="K9" s="1192">
        <v>32</v>
      </c>
      <c r="L9" s="1192">
        <v>33</v>
      </c>
      <c r="M9" s="1261"/>
      <c r="N9" s="1261"/>
      <c r="O9" s="1213">
        <v>34</v>
      </c>
      <c r="P9" s="1069">
        <f>V9</f>
        <v>0</v>
      </c>
      <c r="Q9" s="1262">
        <f>W9</f>
        <v>0</v>
      </c>
      <c r="R9" s="1069">
        <f>X9</f>
        <v>0</v>
      </c>
      <c r="S9" s="1196" t="s">
        <v>549</v>
      </c>
      <c r="T9" s="1263" t="s">
        <v>549</v>
      </c>
      <c r="U9" s="1071"/>
      <c r="V9" s="1264"/>
      <c r="W9" s="1264"/>
      <c r="X9" s="1192"/>
    </row>
    <row r="10" spans="1:24" ht="13.5" thickBot="1">
      <c r="A10" s="1265" t="s">
        <v>550</v>
      </c>
      <c r="B10" s="519"/>
      <c r="C10" s="1266">
        <v>101</v>
      </c>
      <c r="D10" s="1266">
        <v>104</v>
      </c>
      <c r="E10" s="1267"/>
      <c r="F10" s="1268">
        <v>36</v>
      </c>
      <c r="G10" s="1268">
        <v>33</v>
      </c>
      <c r="H10" s="1268">
        <v>32</v>
      </c>
      <c r="I10" s="1269">
        <v>32</v>
      </c>
      <c r="J10" s="1193">
        <v>34</v>
      </c>
      <c r="K10" s="1193">
        <v>33.7</v>
      </c>
      <c r="L10" s="1193">
        <v>32</v>
      </c>
      <c r="M10" s="1269"/>
      <c r="N10" s="1269"/>
      <c r="O10" s="1214">
        <v>32.6</v>
      </c>
      <c r="P10" s="1073">
        <f aca="true" t="shared" si="0" ref="P10:R21">V10</f>
        <v>0</v>
      </c>
      <c r="Q10" s="1416">
        <f t="shared" si="0"/>
        <v>0</v>
      </c>
      <c r="R10" s="1348">
        <f t="shared" si="0"/>
        <v>0</v>
      </c>
      <c r="S10" s="1193" t="s">
        <v>549</v>
      </c>
      <c r="T10" s="1271" t="s">
        <v>549</v>
      </c>
      <c r="U10" s="1071"/>
      <c r="V10" s="1272"/>
      <c r="W10" s="1272"/>
      <c r="X10" s="1193"/>
    </row>
    <row r="11" spans="1:24" ht="12.75">
      <c r="A11" s="1273" t="s">
        <v>551</v>
      </c>
      <c r="B11" s="1274" t="s">
        <v>552</v>
      </c>
      <c r="C11" s="540">
        <v>37915</v>
      </c>
      <c r="D11" s="540">
        <v>39774</v>
      </c>
      <c r="E11" s="1275" t="s">
        <v>553</v>
      </c>
      <c r="F11" s="1276">
        <v>9128</v>
      </c>
      <c r="G11" s="1276">
        <v>9847</v>
      </c>
      <c r="H11" s="1276">
        <v>10246</v>
      </c>
      <c r="I11" s="1281">
        <v>9923</v>
      </c>
      <c r="J11" s="1194">
        <v>10193</v>
      </c>
      <c r="K11" s="1194">
        <v>10562</v>
      </c>
      <c r="L11" s="1195">
        <v>10907</v>
      </c>
      <c r="M11" s="1277" t="s">
        <v>549</v>
      </c>
      <c r="N11" s="1277" t="s">
        <v>549</v>
      </c>
      <c r="O11" s="1215">
        <v>10961</v>
      </c>
      <c r="P11" s="1069">
        <f t="shared" si="0"/>
        <v>0</v>
      </c>
      <c r="Q11" s="1353">
        <f t="shared" si="0"/>
        <v>0</v>
      </c>
      <c r="R11" s="1069">
        <f t="shared" si="0"/>
        <v>0</v>
      </c>
      <c r="S11" s="1194" t="s">
        <v>549</v>
      </c>
      <c r="T11" s="1278" t="s">
        <v>549</v>
      </c>
      <c r="U11" s="1071"/>
      <c r="V11" s="1264"/>
      <c r="W11" s="1264"/>
      <c r="X11" s="1194"/>
    </row>
    <row r="12" spans="1:24" ht="12.75">
      <c r="A12" s="1279" t="s">
        <v>554</v>
      </c>
      <c r="B12" s="1280" t="s">
        <v>555</v>
      </c>
      <c r="C12" s="530">
        <v>-16164</v>
      </c>
      <c r="D12" s="530">
        <v>-17825</v>
      </c>
      <c r="E12" s="1275" t="s">
        <v>556</v>
      </c>
      <c r="F12" s="1276">
        <v>-8254</v>
      </c>
      <c r="G12" s="1276">
        <v>-9049</v>
      </c>
      <c r="H12" s="1276">
        <v>-9430</v>
      </c>
      <c r="I12" s="1281">
        <v>8973</v>
      </c>
      <c r="J12" s="1194">
        <v>9341</v>
      </c>
      <c r="K12" s="1194">
        <v>9745</v>
      </c>
      <c r="L12" s="1194">
        <v>10084</v>
      </c>
      <c r="M12" s="1281" t="s">
        <v>549</v>
      </c>
      <c r="N12" s="1281" t="s">
        <v>549</v>
      </c>
      <c r="O12" s="1216">
        <v>10162</v>
      </c>
      <c r="P12" s="1080">
        <f t="shared" si="0"/>
        <v>0</v>
      </c>
      <c r="Q12" s="1353">
        <f t="shared" si="0"/>
        <v>0</v>
      </c>
      <c r="R12" s="1087">
        <f t="shared" si="0"/>
        <v>0</v>
      </c>
      <c r="S12" s="1194" t="s">
        <v>549</v>
      </c>
      <c r="T12" s="1278" t="s">
        <v>549</v>
      </c>
      <c r="U12" s="1071"/>
      <c r="V12" s="1276"/>
      <c r="W12" s="1276"/>
      <c r="X12" s="1194"/>
    </row>
    <row r="13" spans="1:24" ht="12.75">
      <c r="A13" s="1279" t="s">
        <v>557</v>
      </c>
      <c r="B13" s="1280" t="s">
        <v>711</v>
      </c>
      <c r="C13" s="530">
        <v>604</v>
      </c>
      <c r="D13" s="530">
        <v>619</v>
      </c>
      <c r="E13" s="1275" t="s">
        <v>559</v>
      </c>
      <c r="F13" s="1276">
        <v>155</v>
      </c>
      <c r="G13" s="1276">
        <v>171</v>
      </c>
      <c r="H13" s="1276">
        <v>231</v>
      </c>
      <c r="I13" s="1281">
        <v>222</v>
      </c>
      <c r="J13" s="1194">
        <v>127</v>
      </c>
      <c r="K13" s="1194">
        <v>114</v>
      </c>
      <c r="L13" s="1194">
        <v>82</v>
      </c>
      <c r="M13" s="1281" t="s">
        <v>549</v>
      </c>
      <c r="N13" s="1281" t="s">
        <v>549</v>
      </c>
      <c r="O13" s="1216">
        <v>115</v>
      </c>
      <c r="P13" s="1080">
        <f t="shared" si="0"/>
        <v>0</v>
      </c>
      <c r="Q13" s="1353">
        <f t="shared" si="0"/>
        <v>0</v>
      </c>
      <c r="R13" s="1080">
        <f t="shared" si="0"/>
        <v>0</v>
      </c>
      <c r="S13" s="1194" t="s">
        <v>549</v>
      </c>
      <c r="T13" s="1278" t="s">
        <v>549</v>
      </c>
      <c r="U13" s="1071"/>
      <c r="V13" s="1276"/>
      <c r="W13" s="1276"/>
      <c r="X13" s="1194"/>
    </row>
    <row r="14" spans="1:24" ht="12.75">
      <c r="A14" s="1279" t="s">
        <v>560</v>
      </c>
      <c r="B14" s="1280" t="s">
        <v>712</v>
      </c>
      <c r="C14" s="530">
        <v>221</v>
      </c>
      <c r="D14" s="530">
        <v>610</v>
      </c>
      <c r="E14" s="1275" t="s">
        <v>549</v>
      </c>
      <c r="F14" s="1276">
        <v>1778</v>
      </c>
      <c r="G14" s="1276">
        <v>1611</v>
      </c>
      <c r="H14" s="1276">
        <v>1677</v>
      </c>
      <c r="I14" s="1281">
        <v>1597</v>
      </c>
      <c r="J14" s="1194">
        <v>1651</v>
      </c>
      <c r="K14" s="1194">
        <v>1722</v>
      </c>
      <c r="L14" s="1194">
        <v>1525</v>
      </c>
      <c r="M14" s="1281" t="s">
        <v>549</v>
      </c>
      <c r="N14" s="1281" t="s">
        <v>549</v>
      </c>
      <c r="O14" s="1216">
        <v>3859</v>
      </c>
      <c r="P14" s="1080">
        <f t="shared" si="0"/>
        <v>0</v>
      </c>
      <c r="Q14" s="1353">
        <f t="shared" si="0"/>
        <v>0</v>
      </c>
      <c r="R14" s="1080">
        <f t="shared" si="0"/>
        <v>0</v>
      </c>
      <c r="S14" s="1194" t="s">
        <v>549</v>
      </c>
      <c r="T14" s="1278" t="s">
        <v>549</v>
      </c>
      <c r="U14" s="1071"/>
      <c r="V14" s="1276"/>
      <c r="W14" s="1276"/>
      <c r="X14" s="1194"/>
    </row>
    <row r="15" spans="1:24" ht="13.5" thickBot="1">
      <c r="A15" s="1256" t="s">
        <v>562</v>
      </c>
      <c r="B15" s="1282" t="s">
        <v>713</v>
      </c>
      <c r="C15" s="1283">
        <v>2021</v>
      </c>
      <c r="D15" s="1283">
        <v>852</v>
      </c>
      <c r="E15" s="1284" t="s">
        <v>564</v>
      </c>
      <c r="F15" s="1285">
        <v>2151</v>
      </c>
      <c r="G15" s="1285">
        <v>1665</v>
      </c>
      <c r="H15" s="1285">
        <v>1411</v>
      </c>
      <c r="I15" s="1336">
        <v>1629</v>
      </c>
      <c r="J15" s="1196">
        <v>2235</v>
      </c>
      <c r="K15" s="1196">
        <v>2199</v>
      </c>
      <c r="L15" s="1196">
        <v>1554</v>
      </c>
      <c r="M15" s="1286" t="s">
        <v>549</v>
      </c>
      <c r="N15" s="1286" t="s">
        <v>549</v>
      </c>
      <c r="O15" s="1217">
        <v>3038</v>
      </c>
      <c r="P15" s="1348">
        <f t="shared" si="0"/>
        <v>0</v>
      </c>
      <c r="Q15" s="1353">
        <f t="shared" si="0"/>
        <v>0</v>
      </c>
      <c r="R15" s="1073">
        <f t="shared" si="0"/>
        <v>0</v>
      </c>
      <c r="S15" s="1196" t="s">
        <v>549</v>
      </c>
      <c r="T15" s="1263" t="s">
        <v>549</v>
      </c>
      <c r="U15" s="1071"/>
      <c r="V15" s="1268"/>
      <c r="W15" s="1268"/>
      <c r="X15" s="1196"/>
    </row>
    <row r="16" spans="1:24" ht="15" thickBot="1">
      <c r="A16" s="1287" t="s">
        <v>565</v>
      </c>
      <c r="B16" s="1288"/>
      <c r="C16" s="549">
        <v>24618</v>
      </c>
      <c r="D16" s="549">
        <v>24087</v>
      </c>
      <c r="E16" s="1289"/>
      <c r="F16" s="1290">
        <v>4978</v>
      </c>
      <c r="G16" s="1290">
        <v>4288</v>
      </c>
      <c r="H16" s="1290">
        <v>4157</v>
      </c>
      <c r="I16" s="1084">
        <v>4398</v>
      </c>
      <c r="J16" s="1350">
        <f>J11-J12+J13+J14+J15</f>
        <v>4865</v>
      </c>
      <c r="K16" s="1350">
        <f>K11-K12+K13+K14+K15</f>
        <v>4852</v>
      </c>
      <c r="L16" s="1350">
        <f>L11-L12+L13+L14+L15</f>
        <v>3984</v>
      </c>
      <c r="M16" s="1084" t="s">
        <v>549</v>
      </c>
      <c r="N16" s="1084" t="s">
        <v>549</v>
      </c>
      <c r="O16" s="1352">
        <f>O11-O12+O13+O14+O15</f>
        <v>7811</v>
      </c>
      <c r="P16" s="1352">
        <f>P11-P12+P13+P14+P15</f>
        <v>0</v>
      </c>
      <c r="Q16" s="1352">
        <f>Q11-Q12+Q13+Q14+Q15</f>
        <v>0</v>
      </c>
      <c r="R16" s="1350">
        <f>R11-R12+R13+R14+R15</f>
        <v>0</v>
      </c>
      <c r="S16" s="1293" t="s">
        <v>549</v>
      </c>
      <c r="T16" s="1294" t="s">
        <v>549</v>
      </c>
      <c r="U16" s="1071"/>
      <c r="V16" s="1350">
        <f>V11-V12+V13+V14+V15</f>
        <v>0</v>
      </c>
      <c r="W16" s="1350">
        <f>W11-W12+W13+W14+W15</f>
        <v>0</v>
      </c>
      <c r="X16" s="1350">
        <f>X11-X12+X13+X14+X15</f>
        <v>0</v>
      </c>
    </row>
    <row r="17" spans="1:24" ht="12.75">
      <c r="A17" s="1256" t="s">
        <v>566</v>
      </c>
      <c r="B17" s="1274" t="s">
        <v>567</v>
      </c>
      <c r="C17" s="540">
        <v>7043</v>
      </c>
      <c r="D17" s="540">
        <v>7240</v>
      </c>
      <c r="E17" s="1284">
        <v>401</v>
      </c>
      <c r="F17" s="1285">
        <v>919</v>
      </c>
      <c r="G17" s="1285">
        <v>843</v>
      </c>
      <c r="H17" s="1285">
        <v>861</v>
      </c>
      <c r="I17" s="1336">
        <v>994</v>
      </c>
      <c r="J17" s="1196">
        <v>897</v>
      </c>
      <c r="K17" s="1196">
        <v>861</v>
      </c>
      <c r="L17" s="1196">
        <v>868</v>
      </c>
      <c r="M17" s="1277" t="s">
        <v>549</v>
      </c>
      <c r="N17" s="1277" t="s">
        <v>549</v>
      </c>
      <c r="O17" s="1217">
        <v>844</v>
      </c>
      <c r="P17" s="1087">
        <f t="shared" si="0"/>
        <v>0</v>
      </c>
      <c r="Q17" s="1353">
        <f>W17</f>
        <v>0</v>
      </c>
      <c r="R17" s="1069">
        <f t="shared" si="0"/>
        <v>0</v>
      </c>
      <c r="S17" s="1196" t="s">
        <v>549</v>
      </c>
      <c r="T17" s="1263" t="s">
        <v>549</v>
      </c>
      <c r="U17" s="1071"/>
      <c r="V17" s="1296"/>
      <c r="W17" s="1296"/>
      <c r="X17" s="1196"/>
    </row>
    <row r="18" spans="1:24" ht="12.75">
      <c r="A18" s="1279" t="s">
        <v>568</v>
      </c>
      <c r="B18" s="1280" t="s">
        <v>569</v>
      </c>
      <c r="C18" s="530">
        <v>1001</v>
      </c>
      <c r="D18" s="530">
        <v>820</v>
      </c>
      <c r="E18" s="1275" t="s">
        <v>570</v>
      </c>
      <c r="F18" s="1276">
        <v>366</v>
      </c>
      <c r="G18" s="1276">
        <v>428</v>
      </c>
      <c r="H18" s="1276">
        <v>383</v>
      </c>
      <c r="I18" s="1281">
        <v>285</v>
      </c>
      <c r="J18" s="1194">
        <v>736</v>
      </c>
      <c r="K18" s="1194">
        <v>310</v>
      </c>
      <c r="L18" s="1194">
        <v>315</v>
      </c>
      <c r="M18" s="1281" t="s">
        <v>549</v>
      </c>
      <c r="N18" s="1281" t="s">
        <v>549</v>
      </c>
      <c r="O18" s="1216">
        <v>346</v>
      </c>
      <c r="P18" s="1080">
        <f t="shared" si="0"/>
        <v>0</v>
      </c>
      <c r="Q18" s="1353">
        <f>W18</f>
        <v>0</v>
      </c>
      <c r="R18" s="1080">
        <f t="shared" si="0"/>
        <v>0</v>
      </c>
      <c r="S18" s="1194" t="s">
        <v>549</v>
      </c>
      <c r="T18" s="1278" t="s">
        <v>549</v>
      </c>
      <c r="U18" s="1071"/>
      <c r="V18" s="1276"/>
      <c r="W18" s="1276"/>
      <c r="X18" s="1194"/>
    </row>
    <row r="19" spans="1:24" ht="12.75">
      <c r="A19" s="1279" t="s">
        <v>571</v>
      </c>
      <c r="B19" s="1280" t="s">
        <v>714</v>
      </c>
      <c r="C19" s="530">
        <v>14718</v>
      </c>
      <c r="D19" s="530">
        <v>14718</v>
      </c>
      <c r="E19" s="1275" t="s">
        <v>549</v>
      </c>
      <c r="F19" s="1276">
        <v>0</v>
      </c>
      <c r="G19" s="1276">
        <v>0</v>
      </c>
      <c r="H19" s="1276">
        <v>0</v>
      </c>
      <c r="I19" s="1281">
        <v>0</v>
      </c>
      <c r="J19" s="1194">
        <v>0</v>
      </c>
      <c r="K19" s="1194">
        <v>534</v>
      </c>
      <c r="L19" s="1194"/>
      <c r="M19" s="1281" t="s">
        <v>549</v>
      </c>
      <c r="N19" s="1281" t="s">
        <v>549</v>
      </c>
      <c r="O19" s="1216">
        <v>0</v>
      </c>
      <c r="P19" s="1080">
        <f t="shared" si="0"/>
        <v>0</v>
      </c>
      <c r="Q19" s="1353">
        <f>W19</f>
        <v>0</v>
      </c>
      <c r="R19" s="1080">
        <f t="shared" si="0"/>
        <v>0</v>
      </c>
      <c r="S19" s="1194" t="s">
        <v>549</v>
      </c>
      <c r="T19" s="1278" t="s">
        <v>549</v>
      </c>
      <c r="U19" s="1071"/>
      <c r="V19" s="1276"/>
      <c r="W19" s="1276"/>
      <c r="X19" s="1194"/>
    </row>
    <row r="20" spans="1:24" ht="12.75">
      <c r="A20" s="1279" t="s">
        <v>573</v>
      </c>
      <c r="B20" s="1280" t="s">
        <v>572</v>
      </c>
      <c r="C20" s="530">
        <v>1758</v>
      </c>
      <c r="D20" s="530">
        <v>1762</v>
      </c>
      <c r="E20" s="1275" t="s">
        <v>549</v>
      </c>
      <c r="F20" s="1276">
        <v>2121</v>
      </c>
      <c r="G20" s="1276">
        <v>1263</v>
      </c>
      <c r="H20" s="1276">
        <v>1314</v>
      </c>
      <c r="I20" s="1281">
        <v>3005</v>
      </c>
      <c r="J20" s="1194">
        <v>3165</v>
      </c>
      <c r="K20" s="1194">
        <v>3109</v>
      </c>
      <c r="L20" s="1194">
        <v>2750</v>
      </c>
      <c r="M20" s="1281" t="s">
        <v>549</v>
      </c>
      <c r="N20" s="1281" t="s">
        <v>549</v>
      </c>
      <c r="O20" s="1216">
        <v>6448</v>
      </c>
      <c r="P20" s="1080">
        <f t="shared" si="0"/>
        <v>0</v>
      </c>
      <c r="Q20" s="1353">
        <f>W20</f>
        <v>0</v>
      </c>
      <c r="R20" s="1080">
        <f t="shared" si="0"/>
        <v>0</v>
      </c>
      <c r="S20" s="1194" t="s">
        <v>549</v>
      </c>
      <c r="T20" s="1278" t="s">
        <v>549</v>
      </c>
      <c r="U20" s="1071"/>
      <c r="V20" s="1276"/>
      <c r="W20" s="1276"/>
      <c r="X20" s="1194"/>
    </row>
    <row r="21" spans="1:24" ht="13.5" thickBot="1">
      <c r="A21" s="1265" t="s">
        <v>575</v>
      </c>
      <c r="B21" s="1297"/>
      <c r="C21" s="1298">
        <v>0</v>
      </c>
      <c r="D21" s="1298">
        <v>0</v>
      </c>
      <c r="E21" s="1299" t="s">
        <v>549</v>
      </c>
      <c r="F21" s="1276">
        <v>0</v>
      </c>
      <c r="G21" s="1276">
        <v>0</v>
      </c>
      <c r="H21" s="1276">
        <v>0</v>
      </c>
      <c r="I21" s="1269">
        <v>0</v>
      </c>
      <c r="J21" s="1197">
        <v>0</v>
      </c>
      <c r="K21" s="1197">
        <v>0</v>
      </c>
      <c r="L21" s="1197"/>
      <c r="M21" s="1269" t="s">
        <v>549</v>
      </c>
      <c r="N21" s="1269" t="s">
        <v>549</v>
      </c>
      <c r="O21" s="1218">
        <v>0</v>
      </c>
      <c r="P21" s="1073">
        <f t="shared" si="0"/>
        <v>0</v>
      </c>
      <c r="Q21" s="1270">
        <f>W21</f>
        <v>0</v>
      </c>
      <c r="R21" s="1073">
        <f t="shared" si="0"/>
        <v>0</v>
      </c>
      <c r="S21" s="1197" t="s">
        <v>549</v>
      </c>
      <c r="T21" s="1300" t="s">
        <v>549</v>
      </c>
      <c r="U21" s="1071"/>
      <c r="V21" s="1272"/>
      <c r="W21" s="1272"/>
      <c r="X21" s="1197"/>
    </row>
    <row r="22" spans="1:25" ht="14.25">
      <c r="A22" s="1301" t="s">
        <v>577</v>
      </c>
      <c r="B22" s="1274"/>
      <c r="C22" s="540">
        <v>12472</v>
      </c>
      <c r="D22" s="540">
        <v>13728</v>
      </c>
      <c r="E22" s="1198" t="s">
        <v>549</v>
      </c>
      <c r="F22" s="1264">
        <v>16044</v>
      </c>
      <c r="G22" s="1264">
        <v>16453</v>
      </c>
      <c r="H22" s="1264">
        <v>15723</v>
      </c>
      <c r="I22" s="1199">
        <v>15041</v>
      </c>
      <c r="J22" s="1199">
        <v>15699</v>
      </c>
      <c r="K22" s="1199">
        <v>16448</v>
      </c>
      <c r="L22" s="1199">
        <v>16959</v>
      </c>
      <c r="M22" s="1219">
        <f>M35</f>
        <v>16156</v>
      </c>
      <c r="N22" s="1219">
        <f>SUM(N25:N34)</f>
        <v>16156</v>
      </c>
      <c r="O22" s="1220">
        <v>3860</v>
      </c>
      <c r="P22" s="1318"/>
      <c r="Q22" s="1069">
        <f>W22-V22</f>
        <v>0</v>
      </c>
      <c r="R22" s="1069">
        <f>X22-W22</f>
        <v>0</v>
      </c>
      <c r="S22" s="1326">
        <f>SUM(O22:R22)</f>
        <v>3860</v>
      </c>
      <c r="T22" s="1302">
        <f>(S22/N22)*100</f>
        <v>23.892052488239663</v>
      </c>
      <c r="U22" s="1071"/>
      <c r="V22" s="1264"/>
      <c r="W22" s="1264"/>
      <c r="X22" s="1199"/>
      <c r="Y22" s="1303"/>
    </row>
    <row r="23" spans="1:24" ht="14.25">
      <c r="A23" s="1279" t="s">
        <v>579</v>
      </c>
      <c r="B23" s="1280" t="s">
        <v>580</v>
      </c>
      <c r="C23" s="530">
        <v>0</v>
      </c>
      <c r="D23" s="530">
        <v>0</v>
      </c>
      <c r="E23" s="1200" t="s">
        <v>549</v>
      </c>
      <c r="F23" s="1276">
        <v>0</v>
      </c>
      <c r="G23" s="1276">
        <v>0</v>
      </c>
      <c r="H23" s="1276">
        <v>0</v>
      </c>
      <c r="I23" s="1201">
        <v>0</v>
      </c>
      <c r="J23" s="1201">
        <v>0</v>
      </c>
      <c r="K23" s="1201">
        <v>0</v>
      </c>
      <c r="L23" s="1201">
        <v>0</v>
      </c>
      <c r="M23" s="1222"/>
      <c r="N23" s="1223"/>
      <c r="O23" s="1222">
        <v>0</v>
      </c>
      <c r="P23" s="1318"/>
      <c r="Q23" s="1080">
        <f aca="true" t="shared" si="1" ref="Q23:R40">W23-V23</f>
        <v>0</v>
      </c>
      <c r="R23" s="1087">
        <f t="shared" si="1"/>
        <v>0</v>
      </c>
      <c r="S23" s="1437">
        <f aca="true" t="shared" si="2" ref="S23:S45">SUM(O23:R23)</f>
        <v>0</v>
      </c>
      <c r="T23" s="1310" t="e">
        <f aca="true" t="shared" si="3" ref="T23:T45">(S23/N23)*100</f>
        <v>#DIV/0!</v>
      </c>
      <c r="U23" s="1071"/>
      <c r="V23" s="1276"/>
      <c r="W23" s="1276"/>
      <c r="X23" s="1201"/>
    </row>
    <row r="24" spans="1:24" ht="15" thickBot="1">
      <c r="A24" s="1265" t="s">
        <v>581</v>
      </c>
      <c r="B24" s="1297" t="s">
        <v>580</v>
      </c>
      <c r="C24" s="1298">
        <v>0</v>
      </c>
      <c r="D24" s="1298">
        <v>1215</v>
      </c>
      <c r="E24" s="1202">
        <v>672</v>
      </c>
      <c r="F24" s="1306">
        <v>4494</v>
      </c>
      <c r="G24" s="1306">
        <v>5315</v>
      </c>
      <c r="H24" s="1306">
        <v>4983</v>
      </c>
      <c r="I24" s="1203">
        <v>4700</v>
      </c>
      <c r="J24" s="1203">
        <v>4400</v>
      </c>
      <c r="K24" s="1203">
        <v>4500</v>
      </c>
      <c r="L24" s="1203">
        <v>4510</v>
      </c>
      <c r="M24" s="1225">
        <f>M25+M26+M27+M28+M29</f>
        <v>4250</v>
      </c>
      <c r="N24" s="1225">
        <f>N25+N26+N27+N28+N29</f>
        <v>4250</v>
      </c>
      <c r="O24" s="1226">
        <v>1062</v>
      </c>
      <c r="P24" s="1424"/>
      <c r="Q24" s="1073">
        <f t="shared" si="1"/>
        <v>0</v>
      </c>
      <c r="R24" s="1098">
        <f t="shared" si="1"/>
        <v>0</v>
      </c>
      <c r="S24" s="1438">
        <f t="shared" si="2"/>
        <v>1062</v>
      </c>
      <c r="T24" s="1307">
        <f t="shared" si="3"/>
        <v>24.988235294117647</v>
      </c>
      <c r="U24" s="1071"/>
      <c r="V24" s="1268"/>
      <c r="W24" s="1268"/>
      <c r="X24" s="1203"/>
    </row>
    <row r="25" spans="1:24" ht="14.25">
      <c r="A25" s="1273" t="s">
        <v>582</v>
      </c>
      <c r="B25" s="1308" t="s">
        <v>715</v>
      </c>
      <c r="C25" s="540">
        <v>6341</v>
      </c>
      <c r="D25" s="540">
        <v>6960</v>
      </c>
      <c r="E25" s="1204">
        <v>501</v>
      </c>
      <c r="F25" s="1276">
        <v>2712</v>
      </c>
      <c r="G25" s="1276">
        <v>3239</v>
      </c>
      <c r="H25" s="1276">
        <v>2518</v>
      </c>
      <c r="I25" s="1205">
        <v>2062</v>
      </c>
      <c r="J25" s="1205">
        <v>2587</v>
      </c>
      <c r="K25" s="1205">
        <v>2208</v>
      </c>
      <c r="L25" s="1205">
        <v>2632</v>
      </c>
      <c r="M25" s="1219">
        <v>800</v>
      </c>
      <c r="N25" s="1219">
        <v>800</v>
      </c>
      <c r="O25" s="1219">
        <v>582</v>
      </c>
      <c r="P25" s="1068"/>
      <c r="Q25" s="1069">
        <f t="shared" si="1"/>
        <v>0</v>
      </c>
      <c r="R25" s="1069">
        <f t="shared" si="1"/>
        <v>0</v>
      </c>
      <c r="S25" s="1199">
        <f t="shared" si="2"/>
        <v>582</v>
      </c>
      <c r="T25" s="1439">
        <f t="shared" si="3"/>
        <v>72.75</v>
      </c>
      <c r="U25" s="1071"/>
      <c r="V25" s="1296"/>
      <c r="W25" s="1296"/>
      <c r="X25" s="1205"/>
    </row>
    <row r="26" spans="1:24" ht="14.25">
      <c r="A26" s="1279" t="s">
        <v>584</v>
      </c>
      <c r="B26" s="1309" t="s">
        <v>716</v>
      </c>
      <c r="C26" s="530">
        <v>1745</v>
      </c>
      <c r="D26" s="530">
        <v>2223</v>
      </c>
      <c r="E26" s="1206">
        <v>502</v>
      </c>
      <c r="F26" s="1276">
        <v>1777</v>
      </c>
      <c r="G26" s="1276">
        <v>1284</v>
      </c>
      <c r="H26" s="1276">
        <v>1847</v>
      </c>
      <c r="I26" s="1201">
        <v>1950</v>
      </c>
      <c r="J26" s="1201">
        <v>1731</v>
      </c>
      <c r="K26" s="1201">
        <v>1777</v>
      </c>
      <c r="L26" s="1201">
        <v>1929</v>
      </c>
      <c r="M26" s="1222">
        <v>2050</v>
      </c>
      <c r="N26" s="1222">
        <v>2050</v>
      </c>
      <c r="O26" s="1222">
        <v>581</v>
      </c>
      <c r="P26" s="1318"/>
      <c r="Q26" s="1080">
        <f t="shared" si="1"/>
        <v>0</v>
      </c>
      <c r="R26" s="1087">
        <f t="shared" si="1"/>
        <v>0</v>
      </c>
      <c r="S26" s="1201">
        <f t="shared" si="2"/>
        <v>581</v>
      </c>
      <c r="T26" s="1440">
        <f t="shared" si="3"/>
        <v>28.341463414634145</v>
      </c>
      <c r="U26" s="1071"/>
      <c r="V26" s="1276"/>
      <c r="W26" s="1276"/>
      <c r="X26" s="1201"/>
    </row>
    <row r="27" spans="1:24" ht="14.25">
      <c r="A27" s="1279" t="s">
        <v>586</v>
      </c>
      <c r="B27" s="1309" t="s">
        <v>717</v>
      </c>
      <c r="C27" s="530">
        <v>0</v>
      </c>
      <c r="D27" s="530">
        <v>0</v>
      </c>
      <c r="E27" s="1206">
        <v>504</v>
      </c>
      <c r="F27" s="1276">
        <v>173</v>
      </c>
      <c r="G27" s="1276">
        <v>145</v>
      </c>
      <c r="H27" s="1276">
        <v>109</v>
      </c>
      <c r="I27" s="1201">
        <v>108</v>
      </c>
      <c r="J27" s="1201">
        <v>12</v>
      </c>
      <c r="K27" s="1201">
        <v>0</v>
      </c>
      <c r="L27" s="1201"/>
      <c r="M27" s="1222"/>
      <c r="N27" s="1222"/>
      <c r="O27" s="1222">
        <v>0</v>
      </c>
      <c r="P27" s="1318"/>
      <c r="Q27" s="1080">
        <f t="shared" si="1"/>
        <v>0</v>
      </c>
      <c r="R27" s="1087">
        <f t="shared" si="1"/>
        <v>0</v>
      </c>
      <c r="S27" s="1201">
        <f t="shared" si="2"/>
        <v>0</v>
      </c>
      <c r="T27" s="1440" t="e">
        <f t="shared" si="3"/>
        <v>#DIV/0!</v>
      </c>
      <c r="U27" s="1071"/>
      <c r="V27" s="1276"/>
      <c r="W27" s="1276"/>
      <c r="X27" s="1201"/>
    </row>
    <row r="28" spans="1:24" ht="14.25">
      <c r="A28" s="1279" t="s">
        <v>588</v>
      </c>
      <c r="B28" s="1309" t="s">
        <v>718</v>
      </c>
      <c r="C28" s="530">
        <v>428</v>
      </c>
      <c r="D28" s="530">
        <v>253</v>
      </c>
      <c r="E28" s="1206">
        <v>511</v>
      </c>
      <c r="F28" s="1276">
        <v>1044</v>
      </c>
      <c r="G28" s="1276">
        <v>1388</v>
      </c>
      <c r="H28" s="1276">
        <v>2056</v>
      </c>
      <c r="I28" s="1201">
        <v>1213</v>
      </c>
      <c r="J28" s="1201">
        <v>985</v>
      </c>
      <c r="K28" s="1201">
        <v>813</v>
      </c>
      <c r="L28" s="1201">
        <v>886</v>
      </c>
      <c r="M28" s="1222">
        <v>600</v>
      </c>
      <c r="N28" s="1222">
        <v>600</v>
      </c>
      <c r="O28" s="1222">
        <v>87</v>
      </c>
      <c r="P28" s="1318"/>
      <c r="Q28" s="1080">
        <f t="shared" si="1"/>
        <v>0</v>
      </c>
      <c r="R28" s="1087">
        <f t="shared" si="1"/>
        <v>0</v>
      </c>
      <c r="S28" s="1201">
        <f t="shared" si="2"/>
        <v>87</v>
      </c>
      <c r="T28" s="1440">
        <f t="shared" si="3"/>
        <v>14.499999999999998</v>
      </c>
      <c r="U28" s="1071"/>
      <c r="V28" s="1276"/>
      <c r="W28" s="1276"/>
      <c r="X28" s="1201"/>
    </row>
    <row r="29" spans="1:24" ht="14.25">
      <c r="A29" s="1279" t="s">
        <v>590</v>
      </c>
      <c r="B29" s="1309" t="s">
        <v>719</v>
      </c>
      <c r="C29" s="530">
        <v>1057</v>
      </c>
      <c r="D29" s="530">
        <v>1451</v>
      </c>
      <c r="E29" s="1206">
        <v>518</v>
      </c>
      <c r="F29" s="1276">
        <v>589</v>
      </c>
      <c r="G29" s="1276">
        <v>715</v>
      </c>
      <c r="H29" s="1276">
        <v>566</v>
      </c>
      <c r="I29" s="1201">
        <v>630</v>
      </c>
      <c r="J29" s="1201">
        <v>716</v>
      </c>
      <c r="K29" s="1201">
        <v>773</v>
      </c>
      <c r="L29" s="1201">
        <v>672</v>
      </c>
      <c r="M29" s="1222">
        <v>800</v>
      </c>
      <c r="N29" s="1222">
        <v>800</v>
      </c>
      <c r="O29" s="1222">
        <v>202</v>
      </c>
      <c r="P29" s="1318"/>
      <c r="Q29" s="1080">
        <f t="shared" si="1"/>
        <v>0</v>
      </c>
      <c r="R29" s="1087">
        <f t="shared" si="1"/>
        <v>0</v>
      </c>
      <c r="S29" s="1201">
        <f t="shared" si="2"/>
        <v>202</v>
      </c>
      <c r="T29" s="1440">
        <f t="shared" si="3"/>
        <v>25.25</v>
      </c>
      <c r="U29" s="1071"/>
      <c r="V29" s="1276"/>
      <c r="W29" s="1276"/>
      <c r="X29" s="1201"/>
    </row>
    <row r="30" spans="1:24" ht="14.25">
      <c r="A30" s="1279" t="s">
        <v>592</v>
      </c>
      <c r="B30" s="1207" t="s">
        <v>720</v>
      </c>
      <c r="C30" s="530">
        <v>10408</v>
      </c>
      <c r="D30" s="530">
        <v>11792</v>
      </c>
      <c r="E30" s="1206">
        <v>521</v>
      </c>
      <c r="F30" s="1276">
        <v>8361</v>
      </c>
      <c r="G30" s="1276">
        <v>8126</v>
      </c>
      <c r="H30" s="1276">
        <v>7842</v>
      </c>
      <c r="I30" s="1201">
        <v>7812</v>
      </c>
      <c r="J30" s="1201">
        <v>8393</v>
      </c>
      <c r="K30" s="1201">
        <v>9158</v>
      </c>
      <c r="L30" s="1201">
        <v>9223</v>
      </c>
      <c r="M30" s="1222">
        <v>8592</v>
      </c>
      <c r="N30" s="1222">
        <v>8592</v>
      </c>
      <c r="O30" s="1222">
        <v>2122</v>
      </c>
      <c r="P30" s="1318"/>
      <c r="Q30" s="1080">
        <f t="shared" si="1"/>
        <v>0</v>
      </c>
      <c r="R30" s="1087">
        <f t="shared" si="1"/>
        <v>0</v>
      </c>
      <c r="S30" s="1201">
        <f t="shared" si="2"/>
        <v>2122</v>
      </c>
      <c r="T30" s="1440">
        <f t="shared" si="3"/>
        <v>24.697392923649907</v>
      </c>
      <c r="U30" s="1071"/>
      <c r="V30" s="1276"/>
      <c r="W30" s="1276"/>
      <c r="X30" s="1201"/>
    </row>
    <row r="31" spans="1:24" ht="14.25">
      <c r="A31" s="1279" t="s">
        <v>594</v>
      </c>
      <c r="B31" s="1207" t="s">
        <v>721</v>
      </c>
      <c r="C31" s="530">
        <v>3640</v>
      </c>
      <c r="D31" s="530">
        <v>4174</v>
      </c>
      <c r="E31" s="1206" t="s">
        <v>596</v>
      </c>
      <c r="F31" s="1276">
        <v>3075</v>
      </c>
      <c r="G31" s="1276">
        <v>2969</v>
      </c>
      <c r="H31" s="1276">
        <v>2737</v>
      </c>
      <c r="I31" s="1201">
        <v>2860</v>
      </c>
      <c r="J31" s="1201">
        <v>2965</v>
      </c>
      <c r="K31" s="1201">
        <v>3153</v>
      </c>
      <c r="L31" s="1201">
        <v>3211</v>
      </c>
      <c r="M31" s="1222">
        <v>3007</v>
      </c>
      <c r="N31" s="1222">
        <v>3007</v>
      </c>
      <c r="O31" s="1222">
        <v>750</v>
      </c>
      <c r="P31" s="1318"/>
      <c r="Q31" s="1080">
        <f t="shared" si="1"/>
        <v>0</v>
      </c>
      <c r="R31" s="1087">
        <f t="shared" si="1"/>
        <v>0</v>
      </c>
      <c r="S31" s="1201">
        <f t="shared" si="2"/>
        <v>750</v>
      </c>
      <c r="T31" s="1440">
        <f t="shared" si="3"/>
        <v>24.94180246092451</v>
      </c>
      <c r="U31" s="1071"/>
      <c r="V31" s="1276"/>
      <c r="W31" s="1276"/>
      <c r="X31" s="1201"/>
    </row>
    <row r="32" spans="1:24" ht="14.25">
      <c r="A32" s="1279" t="s">
        <v>597</v>
      </c>
      <c r="B32" s="1309" t="s">
        <v>722</v>
      </c>
      <c r="C32" s="530">
        <v>0</v>
      </c>
      <c r="D32" s="530">
        <v>0</v>
      </c>
      <c r="E32" s="1206">
        <v>557</v>
      </c>
      <c r="F32" s="1276">
        <v>0</v>
      </c>
      <c r="G32" s="1276">
        <v>0</v>
      </c>
      <c r="H32" s="1276">
        <v>0</v>
      </c>
      <c r="I32" s="1201">
        <v>0</v>
      </c>
      <c r="J32" s="1201">
        <v>0</v>
      </c>
      <c r="K32" s="1201">
        <v>0</v>
      </c>
      <c r="L32" s="1201"/>
      <c r="M32" s="1222"/>
      <c r="N32" s="1222"/>
      <c r="O32" s="1222">
        <v>0</v>
      </c>
      <c r="P32" s="1318"/>
      <c r="Q32" s="1080">
        <f t="shared" si="1"/>
        <v>0</v>
      </c>
      <c r="R32" s="1087">
        <f t="shared" si="1"/>
        <v>0</v>
      </c>
      <c r="S32" s="1201">
        <f t="shared" si="2"/>
        <v>0</v>
      </c>
      <c r="T32" s="1440" t="e">
        <f t="shared" si="3"/>
        <v>#DIV/0!</v>
      </c>
      <c r="U32" s="1071"/>
      <c r="V32" s="1276"/>
      <c r="W32" s="1276"/>
      <c r="X32" s="1201"/>
    </row>
    <row r="33" spans="1:24" ht="14.25">
      <c r="A33" s="1279" t="s">
        <v>599</v>
      </c>
      <c r="B33" s="1309" t="s">
        <v>723</v>
      </c>
      <c r="C33" s="530">
        <v>1711</v>
      </c>
      <c r="D33" s="530">
        <v>1801</v>
      </c>
      <c r="E33" s="1206">
        <v>551</v>
      </c>
      <c r="F33" s="1276">
        <v>80</v>
      </c>
      <c r="G33" s="1276">
        <v>73</v>
      </c>
      <c r="H33" s="1276">
        <v>95</v>
      </c>
      <c r="I33" s="1201">
        <v>97</v>
      </c>
      <c r="J33" s="1201">
        <v>97</v>
      </c>
      <c r="K33" s="1201">
        <v>93</v>
      </c>
      <c r="L33" s="1201">
        <v>83</v>
      </c>
      <c r="M33" s="1222"/>
      <c r="N33" s="1222"/>
      <c r="O33" s="1222">
        <v>24</v>
      </c>
      <c r="P33" s="1318"/>
      <c r="Q33" s="1080">
        <f t="shared" si="1"/>
        <v>0</v>
      </c>
      <c r="R33" s="1087">
        <f t="shared" si="1"/>
        <v>0</v>
      </c>
      <c r="S33" s="1201">
        <f t="shared" si="2"/>
        <v>24</v>
      </c>
      <c r="T33" s="1440" t="e">
        <f t="shared" si="3"/>
        <v>#DIV/0!</v>
      </c>
      <c r="U33" s="1071"/>
      <c r="V33" s="1276"/>
      <c r="W33" s="1276"/>
      <c r="X33" s="1201"/>
    </row>
    <row r="34" spans="1:24" ht="15" thickBot="1">
      <c r="A34" s="1256" t="s">
        <v>601</v>
      </c>
      <c r="B34" s="1311" t="s">
        <v>724</v>
      </c>
      <c r="C34" s="1283">
        <v>569</v>
      </c>
      <c r="D34" s="1283">
        <v>614</v>
      </c>
      <c r="E34" s="1208" t="s">
        <v>602</v>
      </c>
      <c r="F34" s="1285">
        <v>88</v>
      </c>
      <c r="G34" s="1285">
        <v>138</v>
      </c>
      <c r="H34" s="1285">
        <v>106</v>
      </c>
      <c r="I34" s="1209">
        <v>37</v>
      </c>
      <c r="J34" s="1209">
        <v>46</v>
      </c>
      <c r="K34" s="1209">
        <v>540</v>
      </c>
      <c r="L34" s="1209">
        <v>555</v>
      </c>
      <c r="M34" s="1229">
        <v>307</v>
      </c>
      <c r="N34" s="1229">
        <v>307</v>
      </c>
      <c r="O34" s="1230">
        <v>64</v>
      </c>
      <c r="P34" s="1097"/>
      <c r="Q34" s="1073">
        <f t="shared" si="1"/>
        <v>0</v>
      </c>
      <c r="R34" s="1098">
        <f t="shared" si="1"/>
        <v>0</v>
      </c>
      <c r="S34" s="1209">
        <f t="shared" si="2"/>
        <v>64</v>
      </c>
      <c r="T34" s="1441">
        <f t="shared" si="3"/>
        <v>20.846905537459286</v>
      </c>
      <c r="U34" s="1071"/>
      <c r="V34" s="1272"/>
      <c r="W34" s="1272"/>
      <c r="X34" s="1209"/>
    </row>
    <row r="35" spans="1:24" ht="15" thickBot="1">
      <c r="A35" s="1312" t="s">
        <v>603</v>
      </c>
      <c r="B35" s="1313" t="s">
        <v>604</v>
      </c>
      <c r="C35" s="576">
        <f>SUM(C25:C34)</f>
        <v>25899</v>
      </c>
      <c r="D35" s="576">
        <f>SUM(D25:D34)</f>
        <v>29268</v>
      </c>
      <c r="E35" s="1314"/>
      <c r="F35" s="1290">
        <f>SUM(F25:F34)</f>
        <v>17899</v>
      </c>
      <c r="G35" s="1290">
        <f>SUM(G25:G34)</f>
        <v>18077</v>
      </c>
      <c r="H35" s="1290">
        <f>SUM(H25:H34)</f>
        <v>17876</v>
      </c>
      <c r="I35" s="1290">
        <v>16769</v>
      </c>
      <c r="J35" s="1290">
        <f aca="true" t="shared" si="4" ref="J35:R35">SUM(J25:J34)</f>
        <v>17532</v>
      </c>
      <c r="K35" s="1290">
        <f t="shared" si="4"/>
        <v>18515</v>
      </c>
      <c r="L35" s="1290">
        <f t="shared" si="4"/>
        <v>19191</v>
      </c>
      <c r="M35" s="1315">
        <f t="shared" si="4"/>
        <v>16156</v>
      </c>
      <c r="N35" s="1108">
        <f t="shared" si="4"/>
        <v>16156</v>
      </c>
      <c r="O35" s="1108">
        <f t="shared" si="4"/>
        <v>4412</v>
      </c>
      <c r="P35" s="1354">
        <f t="shared" si="4"/>
        <v>0</v>
      </c>
      <c r="Q35" s="1108">
        <f t="shared" si="4"/>
        <v>0</v>
      </c>
      <c r="R35" s="1316">
        <f t="shared" si="4"/>
        <v>0</v>
      </c>
      <c r="S35" s="1290">
        <f t="shared" si="2"/>
        <v>4412</v>
      </c>
      <c r="T35" s="1442">
        <f t="shared" si="3"/>
        <v>27.308739787076007</v>
      </c>
      <c r="U35" s="1071"/>
      <c r="V35" s="1290">
        <f>SUM(V25:V34)</f>
        <v>0</v>
      </c>
      <c r="W35" s="1290">
        <f>SUM(W25:W34)</f>
        <v>0</v>
      </c>
      <c r="X35" s="1290">
        <f>SUM(X25:X34)</f>
        <v>0</v>
      </c>
    </row>
    <row r="36" spans="1:24" ht="14.25">
      <c r="A36" s="1273" t="s">
        <v>605</v>
      </c>
      <c r="B36" s="1308" t="s">
        <v>725</v>
      </c>
      <c r="C36" s="540">
        <v>0</v>
      </c>
      <c r="D36" s="540">
        <v>0</v>
      </c>
      <c r="E36" s="1204">
        <v>601</v>
      </c>
      <c r="F36" s="1296">
        <v>0</v>
      </c>
      <c r="G36" s="1296">
        <v>0</v>
      </c>
      <c r="H36" s="1296">
        <v>0</v>
      </c>
      <c r="I36" s="1205">
        <v>0</v>
      </c>
      <c r="J36" s="1205">
        <v>0</v>
      </c>
      <c r="K36" s="1205">
        <v>0</v>
      </c>
      <c r="L36" s="1205">
        <v>0</v>
      </c>
      <c r="M36" s="1219"/>
      <c r="N36" s="1232"/>
      <c r="O36" s="1220">
        <v>0</v>
      </c>
      <c r="P36" s="1318"/>
      <c r="Q36" s="1069">
        <f t="shared" si="1"/>
        <v>0</v>
      </c>
      <c r="R36" s="1069">
        <f t="shared" si="1"/>
        <v>0</v>
      </c>
      <c r="S36" s="1199">
        <f t="shared" si="2"/>
        <v>0</v>
      </c>
      <c r="T36" s="1302" t="e">
        <f t="shared" si="3"/>
        <v>#DIV/0!</v>
      </c>
      <c r="U36" s="1071"/>
      <c r="V36" s="1296"/>
      <c r="W36" s="1296"/>
      <c r="X36" s="1205"/>
    </row>
    <row r="37" spans="1:24" ht="14.25">
      <c r="A37" s="1279" t="s">
        <v>607</v>
      </c>
      <c r="B37" s="1309" t="s">
        <v>726</v>
      </c>
      <c r="C37" s="530">
        <v>1190</v>
      </c>
      <c r="D37" s="530">
        <v>1857</v>
      </c>
      <c r="E37" s="1206">
        <v>602</v>
      </c>
      <c r="F37" s="1276">
        <v>1507</v>
      </c>
      <c r="G37" s="1276">
        <v>1622</v>
      </c>
      <c r="H37" s="1276">
        <v>1604</v>
      </c>
      <c r="I37" s="1201">
        <v>1461</v>
      </c>
      <c r="J37" s="1201">
        <v>1519</v>
      </c>
      <c r="K37" s="1201">
        <v>1866</v>
      </c>
      <c r="L37" s="1201">
        <v>2078</v>
      </c>
      <c r="M37" s="1222"/>
      <c r="N37" s="1223"/>
      <c r="O37" s="1222">
        <v>597</v>
      </c>
      <c r="P37" s="1318"/>
      <c r="Q37" s="1080">
        <f t="shared" si="1"/>
        <v>0</v>
      </c>
      <c r="R37" s="1087">
        <f t="shared" si="1"/>
        <v>0</v>
      </c>
      <c r="S37" s="1201">
        <f t="shared" si="2"/>
        <v>597</v>
      </c>
      <c r="T37" s="1310" t="e">
        <f t="shared" si="3"/>
        <v>#DIV/0!</v>
      </c>
      <c r="U37" s="1071"/>
      <c r="V37" s="1276"/>
      <c r="W37" s="1276"/>
      <c r="X37" s="1201"/>
    </row>
    <row r="38" spans="1:24" ht="14.25">
      <c r="A38" s="1279" t="s">
        <v>609</v>
      </c>
      <c r="B38" s="1309" t="s">
        <v>727</v>
      </c>
      <c r="C38" s="530">
        <v>0</v>
      </c>
      <c r="D38" s="530">
        <v>0</v>
      </c>
      <c r="E38" s="1206">
        <v>604</v>
      </c>
      <c r="F38" s="1276">
        <v>193</v>
      </c>
      <c r="G38" s="1276">
        <v>163</v>
      </c>
      <c r="H38" s="1276">
        <v>124</v>
      </c>
      <c r="I38" s="1201">
        <v>124</v>
      </c>
      <c r="J38" s="1201">
        <v>14</v>
      </c>
      <c r="K38" s="1201">
        <v>0</v>
      </c>
      <c r="L38" s="1201">
        <v>0</v>
      </c>
      <c r="M38" s="1222"/>
      <c r="N38" s="1223"/>
      <c r="O38" s="1222">
        <v>0</v>
      </c>
      <c r="P38" s="1318"/>
      <c r="Q38" s="1080">
        <f t="shared" si="1"/>
        <v>0</v>
      </c>
      <c r="R38" s="1087">
        <f t="shared" si="1"/>
        <v>0</v>
      </c>
      <c r="S38" s="1201">
        <f t="shared" si="2"/>
        <v>0</v>
      </c>
      <c r="T38" s="1310" t="e">
        <f t="shared" si="3"/>
        <v>#DIV/0!</v>
      </c>
      <c r="U38" s="1071"/>
      <c r="V38" s="1276"/>
      <c r="W38" s="1276"/>
      <c r="X38" s="1201"/>
    </row>
    <row r="39" spans="1:24" ht="14.25">
      <c r="A39" s="1279" t="s">
        <v>611</v>
      </c>
      <c r="B39" s="1309" t="s">
        <v>728</v>
      </c>
      <c r="C39" s="530">
        <v>12472</v>
      </c>
      <c r="D39" s="530">
        <v>13728</v>
      </c>
      <c r="E39" s="1206" t="s">
        <v>613</v>
      </c>
      <c r="F39" s="1276">
        <v>16044</v>
      </c>
      <c r="G39" s="1276">
        <v>16453</v>
      </c>
      <c r="H39" s="1276">
        <v>15723</v>
      </c>
      <c r="I39" s="1201">
        <v>15041</v>
      </c>
      <c r="J39" s="1201">
        <v>15699</v>
      </c>
      <c r="K39" s="1201">
        <v>16448</v>
      </c>
      <c r="L39" s="1201">
        <v>16959</v>
      </c>
      <c r="M39" s="1222">
        <f>M35</f>
        <v>16156</v>
      </c>
      <c r="N39" s="1223">
        <v>16156</v>
      </c>
      <c r="O39" s="1222">
        <v>3860</v>
      </c>
      <c r="P39" s="1318"/>
      <c r="Q39" s="1080">
        <f t="shared" si="1"/>
        <v>0</v>
      </c>
      <c r="R39" s="1087">
        <f t="shared" si="1"/>
        <v>0</v>
      </c>
      <c r="S39" s="1201">
        <f t="shared" si="2"/>
        <v>3860</v>
      </c>
      <c r="T39" s="1310">
        <f t="shared" si="3"/>
        <v>23.892052488239663</v>
      </c>
      <c r="U39" s="1071"/>
      <c r="V39" s="1276"/>
      <c r="W39" s="1276"/>
      <c r="X39" s="1201"/>
    </row>
    <row r="40" spans="1:24" ht="15" thickBot="1">
      <c r="A40" s="1256" t="s">
        <v>614</v>
      </c>
      <c r="B40" s="1311" t="s">
        <v>724</v>
      </c>
      <c r="C40" s="1283">
        <v>12330</v>
      </c>
      <c r="D40" s="1283">
        <v>13218</v>
      </c>
      <c r="E40" s="1208" t="s">
        <v>615</v>
      </c>
      <c r="F40" s="1285">
        <v>198</v>
      </c>
      <c r="G40" s="1285">
        <v>138</v>
      </c>
      <c r="H40" s="1285">
        <v>452</v>
      </c>
      <c r="I40" s="1209">
        <v>257</v>
      </c>
      <c r="J40" s="1209">
        <v>366</v>
      </c>
      <c r="K40" s="1209">
        <v>239</v>
      </c>
      <c r="L40" s="1209">
        <v>204</v>
      </c>
      <c r="M40" s="1229"/>
      <c r="N40" s="1233"/>
      <c r="O40" s="1230">
        <v>77</v>
      </c>
      <c r="P40" s="1318"/>
      <c r="Q40" s="1073">
        <f t="shared" si="1"/>
        <v>0</v>
      </c>
      <c r="R40" s="1098">
        <f t="shared" si="1"/>
        <v>0</v>
      </c>
      <c r="S40" s="1209">
        <f t="shared" si="2"/>
        <v>77</v>
      </c>
      <c r="T40" s="1443" t="e">
        <f t="shared" si="3"/>
        <v>#DIV/0!</v>
      </c>
      <c r="U40" s="1071"/>
      <c r="V40" s="1272"/>
      <c r="W40" s="1272"/>
      <c r="X40" s="1209"/>
    </row>
    <row r="41" spans="1:24" ht="15" thickBot="1">
      <c r="A41" s="1312" t="s">
        <v>616</v>
      </c>
      <c r="B41" s="1313" t="s">
        <v>617</v>
      </c>
      <c r="C41" s="576">
        <f>SUM(C36:C40)</f>
        <v>25992</v>
      </c>
      <c r="D41" s="576">
        <f>SUM(D36:D40)</f>
        <v>28803</v>
      </c>
      <c r="E41" s="1314" t="s">
        <v>549</v>
      </c>
      <c r="F41" s="1290">
        <f aca="true" t="shared" si="5" ref="F41:R41">SUM(F36:F40)</f>
        <v>17942</v>
      </c>
      <c r="G41" s="1290">
        <f t="shared" si="5"/>
        <v>18376</v>
      </c>
      <c r="H41" s="1290">
        <f t="shared" si="5"/>
        <v>17903</v>
      </c>
      <c r="I41" s="1290">
        <f t="shared" si="5"/>
        <v>16883</v>
      </c>
      <c r="J41" s="1290">
        <f>SUM(J36:J40)</f>
        <v>17598</v>
      </c>
      <c r="K41" s="1290">
        <f>SUM(K36:K40)</f>
        <v>18553</v>
      </c>
      <c r="L41" s="1290">
        <f>SUM(L36:L40)</f>
        <v>19241</v>
      </c>
      <c r="M41" s="1315">
        <f t="shared" si="5"/>
        <v>16156</v>
      </c>
      <c r="N41" s="1108">
        <f t="shared" si="5"/>
        <v>16156</v>
      </c>
      <c r="O41" s="1290">
        <f t="shared" si="5"/>
        <v>4534</v>
      </c>
      <c r="P41" s="1290">
        <f t="shared" si="5"/>
        <v>0</v>
      </c>
      <c r="Q41" s="1290">
        <f t="shared" si="5"/>
        <v>0</v>
      </c>
      <c r="R41" s="1444">
        <f t="shared" si="5"/>
        <v>0</v>
      </c>
      <c r="S41" s="1290">
        <f t="shared" si="2"/>
        <v>4534</v>
      </c>
      <c r="T41" s="1317">
        <f t="shared" si="3"/>
        <v>28.06387719732607</v>
      </c>
      <c r="U41" s="1071"/>
      <c r="V41" s="1290">
        <f>SUM(V36:V40)</f>
        <v>0</v>
      </c>
      <c r="W41" s="1290">
        <f>SUM(W36:W40)</f>
        <v>0</v>
      </c>
      <c r="X41" s="1290">
        <f>SUM(X36:X40)</f>
        <v>0</v>
      </c>
    </row>
    <row r="42" spans="1:24" ht="6.75" customHeight="1" thickBot="1">
      <c r="A42" s="1256"/>
      <c r="B42" s="508"/>
      <c r="C42" s="542"/>
      <c r="D42" s="542"/>
      <c r="E42" s="1146"/>
      <c r="F42" s="1285"/>
      <c r="G42" s="1285"/>
      <c r="H42" s="1285"/>
      <c r="I42" s="1322"/>
      <c r="J42" s="1322"/>
      <c r="K42" s="1322"/>
      <c r="L42" s="1322"/>
      <c r="M42" s="1323"/>
      <c r="N42" s="1324"/>
      <c r="O42" s="1285"/>
      <c r="P42" s="1087"/>
      <c r="Q42" s="1325"/>
      <c r="R42" s="1048"/>
      <c r="S42" s="1326"/>
      <c r="T42" s="1302"/>
      <c r="U42" s="1071"/>
      <c r="V42" s="1285"/>
      <c r="W42" s="1285"/>
      <c r="X42" s="1322"/>
    </row>
    <row r="43" spans="1:24" ht="15" thickBot="1">
      <c r="A43" s="1327" t="s">
        <v>618</v>
      </c>
      <c r="B43" s="1328" t="s">
        <v>580</v>
      </c>
      <c r="C43" s="576">
        <f>+C41-C39</f>
        <v>13520</v>
      </c>
      <c r="D43" s="576">
        <f>+D41-D39</f>
        <v>15075</v>
      </c>
      <c r="E43" s="1314" t="s">
        <v>549</v>
      </c>
      <c r="F43" s="1317">
        <f aca="true" t="shared" si="6" ref="F43:R43">F41-F39</f>
        <v>1898</v>
      </c>
      <c r="G43" s="1317">
        <f t="shared" si="6"/>
        <v>1923</v>
      </c>
      <c r="H43" s="1317">
        <f t="shared" si="6"/>
        <v>2180</v>
      </c>
      <c r="I43" s="1290">
        <f>I41-I39</f>
        <v>1842</v>
      </c>
      <c r="J43" s="1290">
        <f>J41-J39</f>
        <v>1899</v>
      </c>
      <c r="K43" s="1290">
        <f>K41-K39</f>
        <v>2105</v>
      </c>
      <c r="L43" s="1290">
        <f>L41-L39</f>
        <v>2282</v>
      </c>
      <c r="M43" s="1290">
        <f>M41-M39</f>
        <v>0</v>
      </c>
      <c r="N43" s="1317">
        <f t="shared" si="6"/>
        <v>0</v>
      </c>
      <c r="O43" s="1290">
        <f t="shared" si="6"/>
        <v>674</v>
      </c>
      <c r="P43" s="1290">
        <f t="shared" si="6"/>
        <v>0</v>
      </c>
      <c r="Q43" s="1290">
        <f t="shared" si="6"/>
        <v>0</v>
      </c>
      <c r="R43" s="1322">
        <f t="shared" si="6"/>
        <v>0</v>
      </c>
      <c r="S43" s="1326">
        <f t="shared" si="2"/>
        <v>674</v>
      </c>
      <c r="T43" s="1302" t="e">
        <f t="shared" si="3"/>
        <v>#DIV/0!</v>
      </c>
      <c r="U43" s="1071"/>
      <c r="V43" s="1290">
        <f>V41-V39</f>
        <v>0</v>
      </c>
      <c r="W43" s="1290">
        <f>W41-W39</f>
        <v>0</v>
      </c>
      <c r="X43" s="1290">
        <f>X41-X39</f>
        <v>0</v>
      </c>
    </row>
    <row r="44" spans="1:24" ht="15" thickBot="1">
      <c r="A44" s="1312" t="s">
        <v>619</v>
      </c>
      <c r="B44" s="1328" t="s">
        <v>620</v>
      </c>
      <c r="C44" s="576">
        <f>+C41-C35</f>
        <v>93</v>
      </c>
      <c r="D44" s="576">
        <f>+D41-D35</f>
        <v>-465</v>
      </c>
      <c r="E44" s="1314" t="s">
        <v>549</v>
      </c>
      <c r="F44" s="1317">
        <f aca="true" t="shared" si="7" ref="F44:R44">F41-F35</f>
        <v>43</v>
      </c>
      <c r="G44" s="1317">
        <f t="shared" si="7"/>
        <v>299</v>
      </c>
      <c r="H44" s="1317">
        <f t="shared" si="7"/>
        <v>27</v>
      </c>
      <c r="I44" s="1290">
        <f t="shared" si="7"/>
        <v>114</v>
      </c>
      <c r="J44" s="1290">
        <f t="shared" si="7"/>
        <v>66</v>
      </c>
      <c r="K44" s="1290">
        <f t="shared" si="7"/>
        <v>38</v>
      </c>
      <c r="L44" s="1290">
        <f t="shared" si="7"/>
        <v>50</v>
      </c>
      <c r="M44" s="1290">
        <f t="shared" si="7"/>
        <v>0</v>
      </c>
      <c r="N44" s="1290">
        <f t="shared" si="7"/>
        <v>0</v>
      </c>
      <c r="O44" s="1290">
        <f t="shared" si="7"/>
        <v>122</v>
      </c>
      <c r="P44" s="1290">
        <f t="shared" si="7"/>
        <v>0</v>
      </c>
      <c r="Q44" s="1290">
        <f t="shared" si="7"/>
        <v>0</v>
      </c>
      <c r="R44" s="1290">
        <f t="shared" si="7"/>
        <v>0</v>
      </c>
      <c r="S44" s="1326">
        <f t="shared" si="2"/>
        <v>122</v>
      </c>
      <c r="T44" s="1302" t="e">
        <f t="shared" si="3"/>
        <v>#DIV/0!</v>
      </c>
      <c r="U44" s="1071"/>
      <c r="V44" s="1290">
        <f>V41-V35</f>
        <v>0</v>
      </c>
      <c r="W44" s="1290">
        <f>W41-W35</f>
        <v>0</v>
      </c>
      <c r="X44" s="1290">
        <f>X41-X35</f>
        <v>0</v>
      </c>
    </row>
    <row r="45" spans="1:24" ht="15" thickBot="1">
      <c r="A45" s="1329" t="s">
        <v>621</v>
      </c>
      <c r="B45" s="1330" t="s">
        <v>580</v>
      </c>
      <c r="C45" s="564">
        <f>+C44-C39</f>
        <v>-12379</v>
      </c>
      <c r="D45" s="564">
        <f>+D44-D39</f>
        <v>-14193</v>
      </c>
      <c r="E45" s="1147" t="s">
        <v>549</v>
      </c>
      <c r="F45" s="1317">
        <f aca="true" t="shared" si="8" ref="F45:R45">F44-F39</f>
        <v>-16001</v>
      </c>
      <c r="G45" s="1317">
        <f t="shared" si="8"/>
        <v>-16154</v>
      </c>
      <c r="H45" s="1317">
        <f t="shared" si="8"/>
        <v>-15696</v>
      </c>
      <c r="I45" s="1290">
        <f t="shared" si="8"/>
        <v>-14927</v>
      </c>
      <c r="J45" s="1290">
        <f>J44-J39</f>
        <v>-15633</v>
      </c>
      <c r="K45" s="1290">
        <f>K44-K39</f>
        <v>-16410</v>
      </c>
      <c r="L45" s="1290">
        <f>L44-L39</f>
        <v>-16909</v>
      </c>
      <c r="M45" s="1290">
        <f t="shared" si="8"/>
        <v>-16156</v>
      </c>
      <c r="N45" s="1317">
        <f t="shared" si="8"/>
        <v>-16156</v>
      </c>
      <c r="O45" s="1290">
        <f t="shared" si="8"/>
        <v>-3738</v>
      </c>
      <c r="P45" s="1290">
        <f t="shared" si="8"/>
        <v>0</v>
      </c>
      <c r="Q45" s="1290">
        <f t="shared" si="8"/>
        <v>0</v>
      </c>
      <c r="R45" s="1322">
        <f t="shared" si="8"/>
        <v>0</v>
      </c>
      <c r="S45" s="1326">
        <f t="shared" si="2"/>
        <v>-3738</v>
      </c>
      <c r="T45" s="1317">
        <f t="shared" si="3"/>
        <v>23.1369150779896</v>
      </c>
      <c r="U45" s="1071"/>
      <c r="V45" s="1290">
        <f>V44-V39</f>
        <v>0</v>
      </c>
      <c r="W45" s="1290">
        <f>W44-W39</f>
        <v>0</v>
      </c>
      <c r="X45" s="1290">
        <f>X44-X39</f>
        <v>0</v>
      </c>
    </row>
    <row r="46" ht="12.75">
      <c r="A46" s="1056"/>
    </row>
    <row r="47" spans="1:5" ht="12.75">
      <c r="A47" s="1303"/>
      <c r="B47" s="1358"/>
      <c r="E47" s="1332"/>
    </row>
    <row r="48" ht="12.75">
      <c r="A48" s="1056"/>
    </row>
    <row r="49" spans="1:24" ht="14.25">
      <c r="A49" s="921" t="s">
        <v>729</v>
      </c>
      <c r="S49" s="492"/>
      <c r="T49" s="492"/>
      <c r="U49" s="492"/>
      <c r="V49" s="492"/>
      <c r="W49" s="492"/>
      <c r="X49" s="492"/>
    </row>
    <row r="50" spans="1:24" ht="14.25">
      <c r="A50" s="922" t="s">
        <v>730</v>
      </c>
      <c r="S50" s="492"/>
      <c r="T50" s="492"/>
      <c r="U50" s="492"/>
      <c r="V50" s="492"/>
      <c r="W50" s="492"/>
      <c r="X50" s="492"/>
    </row>
    <row r="51" spans="1:24" ht="14.25">
      <c r="A51" s="1333" t="s">
        <v>731</v>
      </c>
      <c r="S51" s="492"/>
      <c r="T51" s="492"/>
      <c r="U51" s="492"/>
      <c r="V51" s="492"/>
      <c r="W51" s="492"/>
      <c r="X51" s="492"/>
    </row>
    <row r="52" spans="1:24" ht="14.25">
      <c r="A52" s="1055"/>
      <c r="S52" s="492"/>
      <c r="T52" s="492"/>
      <c r="U52" s="492"/>
      <c r="V52" s="492"/>
      <c r="W52" s="492"/>
      <c r="X52" s="492"/>
    </row>
    <row r="53" spans="1:24" ht="12.75">
      <c r="A53" s="1056" t="s">
        <v>763</v>
      </c>
      <c r="S53" s="492"/>
      <c r="T53" s="492"/>
      <c r="U53" s="492"/>
      <c r="V53" s="492"/>
      <c r="W53" s="492"/>
      <c r="X53" s="492"/>
    </row>
    <row r="54" spans="1:24" ht="12.75">
      <c r="A54" s="1056"/>
      <c r="S54" s="492"/>
      <c r="T54" s="492"/>
      <c r="U54" s="492"/>
      <c r="V54" s="492"/>
      <c r="W54" s="492"/>
      <c r="X54" s="492"/>
    </row>
    <row r="55" spans="1:24" ht="12.75">
      <c r="A55" s="1056" t="s">
        <v>764</v>
      </c>
      <c r="S55" s="492"/>
      <c r="T55" s="492"/>
      <c r="U55" s="492"/>
      <c r="V55" s="492"/>
      <c r="W55" s="492"/>
      <c r="X55" s="492"/>
    </row>
    <row r="56" ht="12.75">
      <c r="A56" s="1056"/>
    </row>
    <row r="57" spans="1:15" ht="12.75">
      <c r="A57" s="1056"/>
      <c r="O57" s="535" t="s">
        <v>765</v>
      </c>
    </row>
  </sheetData>
  <sheetProtection/>
  <mergeCells count="12">
    <mergeCell ref="O7:R7"/>
    <mergeCell ref="V7:X7"/>
    <mergeCell ref="A1:X1"/>
    <mergeCell ref="A7:A8"/>
    <mergeCell ref="B7:B8"/>
    <mergeCell ref="E7:E8"/>
    <mergeCell ref="H7:H8"/>
    <mergeCell ref="I7:I8"/>
    <mergeCell ref="J7:J8"/>
    <mergeCell ref="K7:K8"/>
    <mergeCell ref="L7:L8"/>
    <mergeCell ref="M7:N7"/>
  </mergeCells>
  <printOptions/>
  <pageMargins left="1.299212598425197" right="0.7086614173228347" top="0.3937007874015748" bottom="0.3937007874015748" header="0.31496062992125984" footer="0.31496062992125984"/>
  <pageSetup horizontalDpi="600" verticalDpi="600" orientation="landscape" paperSize="9" scale="70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Y61"/>
  <sheetViews>
    <sheetView zoomScalePageLayoutView="0" workbookViewId="0" topLeftCell="A1">
      <selection activeCell="T4" sqref="T4"/>
    </sheetView>
  </sheetViews>
  <sheetFormatPr defaultColWidth="9.140625" defaultRowHeight="12.75"/>
  <cols>
    <col min="1" max="1" width="37.7109375" style="492" customWidth="1"/>
    <col min="2" max="2" width="13.57421875" style="492" hidden="1" customWidth="1"/>
    <col min="3" max="4" width="10.8515625" style="492" hidden="1" customWidth="1"/>
    <col min="5" max="5" width="6.421875" style="741" customWidth="1"/>
    <col min="6" max="6" width="11.7109375" style="492" hidden="1" customWidth="1"/>
    <col min="7" max="9" width="11.57421875" style="492" hidden="1" customWidth="1"/>
    <col min="10" max="12" width="11.57421875" style="535" hidden="1" customWidth="1"/>
    <col min="13" max="13" width="11.57421875" style="535" customWidth="1"/>
    <col min="14" max="14" width="11.421875" style="535" customWidth="1"/>
    <col min="15" max="15" width="9.8515625" style="535" customWidth="1"/>
    <col min="16" max="16" width="9.140625" style="535" hidden="1" customWidth="1"/>
    <col min="17" max="17" width="9.28125" style="535" hidden="1" customWidth="1"/>
    <col min="18" max="18" width="9.7109375" style="535" hidden="1" customWidth="1"/>
    <col min="19" max="19" width="12.00390625" style="535" customWidth="1"/>
    <col min="20" max="20" width="12.57421875" style="517" customWidth="1"/>
    <col min="21" max="21" width="3.421875" style="535" customWidth="1"/>
    <col min="22" max="22" width="12.57421875" style="535" hidden="1" customWidth="1"/>
    <col min="23" max="23" width="11.8515625" style="535" hidden="1" customWidth="1"/>
    <col min="24" max="24" width="12.00390625" style="535" hidden="1" customWidth="1"/>
    <col min="25" max="16384" width="9.140625" style="492" customWidth="1"/>
  </cols>
  <sheetData>
    <row r="1" spans="1:24" s="310" customFormat="1" ht="18">
      <c r="A1" s="1334" t="s">
        <v>695</v>
      </c>
      <c r="B1" s="1334"/>
      <c r="C1" s="1334"/>
      <c r="D1" s="1334"/>
      <c r="E1" s="1334"/>
      <c r="F1" s="1334"/>
      <c r="G1" s="1334"/>
      <c r="H1" s="1334"/>
      <c r="I1" s="1334"/>
      <c r="J1" s="1334"/>
      <c r="K1" s="1334"/>
      <c r="L1" s="1334"/>
      <c r="M1" s="1334"/>
      <c r="N1" s="1334"/>
      <c r="O1" s="1334"/>
      <c r="P1" s="1334"/>
      <c r="Q1" s="1334"/>
      <c r="R1" s="1334"/>
      <c r="S1" s="1334"/>
      <c r="T1" s="1334"/>
      <c r="U1" s="1334"/>
      <c r="V1" s="1334"/>
      <c r="W1" s="1334"/>
      <c r="X1" s="1334"/>
    </row>
    <row r="2" spans="1:15" ht="21.75" customHeight="1">
      <c r="A2" s="923" t="s">
        <v>623</v>
      </c>
      <c r="B2" s="924"/>
      <c r="N2" s="925"/>
      <c r="O2" s="925"/>
    </row>
    <row r="3" spans="1:15" ht="12.75">
      <c r="A3" s="930"/>
      <c r="N3" s="925"/>
      <c r="O3" s="925"/>
    </row>
    <row r="4" spans="1:15" ht="13.5" thickBot="1">
      <c r="A4" s="1056"/>
      <c r="B4" s="649"/>
      <c r="C4" s="649"/>
      <c r="D4" s="649"/>
      <c r="E4" s="742"/>
      <c r="F4" s="649"/>
      <c r="G4" s="649"/>
      <c r="N4" s="925"/>
      <c r="O4" s="925"/>
    </row>
    <row r="5" spans="1:15" ht="15.75" thickBot="1">
      <c r="A5" s="1234" t="s">
        <v>739</v>
      </c>
      <c r="B5" s="1235"/>
      <c r="C5" s="1210"/>
      <c r="D5" s="1210"/>
      <c r="E5" s="1235" t="s">
        <v>766</v>
      </c>
      <c r="F5" s="1210"/>
      <c r="G5" s="1211"/>
      <c r="H5" s="1210"/>
      <c r="I5" s="1210"/>
      <c r="J5" s="1212"/>
      <c r="K5" s="1189"/>
      <c r="L5" s="1189"/>
      <c r="M5" s="884"/>
      <c r="N5" s="929"/>
      <c r="O5" s="929"/>
    </row>
    <row r="6" spans="1:15" ht="23.25" customHeight="1" thickBot="1">
      <c r="A6" s="930" t="s">
        <v>522</v>
      </c>
      <c r="N6" s="925"/>
      <c r="O6" s="925"/>
    </row>
    <row r="7" spans="1:24" ht="13.5" thickBot="1">
      <c r="A7" s="1237" t="s">
        <v>27</v>
      </c>
      <c r="B7" s="1238" t="s">
        <v>526</v>
      </c>
      <c r="C7" s="496"/>
      <c r="D7" s="496"/>
      <c r="E7" s="1238" t="s">
        <v>529</v>
      </c>
      <c r="F7" s="496"/>
      <c r="G7" s="496"/>
      <c r="H7" s="1238" t="s">
        <v>762</v>
      </c>
      <c r="I7" s="1239" t="s">
        <v>699</v>
      </c>
      <c r="J7" s="1239" t="s">
        <v>700</v>
      </c>
      <c r="K7" s="1239" t="s">
        <v>701</v>
      </c>
      <c r="L7" s="1239" t="s">
        <v>702</v>
      </c>
      <c r="M7" s="1240" t="s">
        <v>703</v>
      </c>
      <c r="N7" s="1241"/>
      <c r="O7" s="1240" t="s">
        <v>704</v>
      </c>
      <c r="P7" s="1242"/>
      <c r="Q7" s="1242"/>
      <c r="R7" s="1243"/>
      <c r="S7" s="1244" t="s">
        <v>705</v>
      </c>
      <c r="T7" s="1245" t="s">
        <v>525</v>
      </c>
      <c r="V7" s="1246" t="s">
        <v>706</v>
      </c>
      <c r="W7" s="1247"/>
      <c r="X7" s="1241"/>
    </row>
    <row r="8" spans="1:24" ht="13.5" thickBot="1">
      <c r="A8" s="1248"/>
      <c r="B8" s="1249"/>
      <c r="C8" s="502" t="s">
        <v>527</v>
      </c>
      <c r="D8" s="502" t="s">
        <v>528</v>
      </c>
      <c r="E8" s="1249"/>
      <c r="F8" s="502" t="s">
        <v>697</v>
      </c>
      <c r="G8" s="502" t="s">
        <v>698</v>
      </c>
      <c r="H8" s="1249"/>
      <c r="I8" s="1249"/>
      <c r="J8" s="1249"/>
      <c r="K8" s="1249"/>
      <c r="L8" s="1249"/>
      <c r="M8" s="1250" t="s">
        <v>31</v>
      </c>
      <c r="N8" s="1250" t="s">
        <v>32</v>
      </c>
      <c r="O8" s="1251" t="s">
        <v>536</v>
      </c>
      <c r="P8" s="1252" t="s">
        <v>539</v>
      </c>
      <c r="Q8" s="1253" t="s">
        <v>542</v>
      </c>
      <c r="R8" s="1063" t="s">
        <v>545</v>
      </c>
      <c r="S8" s="1250" t="s">
        <v>546</v>
      </c>
      <c r="T8" s="1254" t="s">
        <v>547</v>
      </c>
      <c r="V8" s="1345" t="s">
        <v>708</v>
      </c>
      <c r="W8" s="1346" t="s">
        <v>709</v>
      </c>
      <c r="X8" s="1346" t="s">
        <v>710</v>
      </c>
    </row>
    <row r="9" spans="1:24" ht="12.75">
      <c r="A9" s="1256" t="s">
        <v>548</v>
      </c>
      <c r="B9" s="1257"/>
      <c r="C9" s="1258">
        <v>104</v>
      </c>
      <c r="D9" s="1258">
        <v>104</v>
      </c>
      <c r="E9" s="1128"/>
      <c r="F9" s="1260">
        <v>84</v>
      </c>
      <c r="G9" s="1260">
        <v>84</v>
      </c>
      <c r="H9" s="1260">
        <v>89</v>
      </c>
      <c r="I9" s="1192">
        <v>73</v>
      </c>
      <c r="J9" s="1192">
        <v>72</v>
      </c>
      <c r="K9" s="1192">
        <v>71</v>
      </c>
      <c r="L9" s="1192">
        <v>71</v>
      </c>
      <c r="M9" s="1261"/>
      <c r="N9" s="1261"/>
      <c r="O9" s="1213">
        <v>72</v>
      </c>
      <c r="P9" s="1069">
        <f>V9</f>
        <v>0</v>
      </c>
      <c r="Q9" s="1262">
        <f>W9</f>
        <v>0</v>
      </c>
      <c r="R9" s="1069">
        <f>X9</f>
        <v>0</v>
      </c>
      <c r="S9" s="1196" t="s">
        <v>549</v>
      </c>
      <c r="T9" s="1263" t="s">
        <v>549</v>
      </c>
      <c r="U9" s="1071"/>
      <c r="V9" s="1264"/>
      <c r="W9" s="1192"/>
      <c r="X9" s="1192"/>
    </row>
    <row r="10" spans="1:24" ht="13.5" thickBot="1">
      <c r="A10" s="1265" t="s">
        <v>550</v>
      </c>
      <c r="B10" s="519"/>
      <c r="C10" s="1266">
        <v>101</v>
      </c>
      <c r="D10" s="1266">
        <v>104</v>
      </c>
      <c r="E10" s="1449"/>
      <c r="F10" s="1268">
        <v>64</v>
      </c>
      <c r="G10" s="1268">
        <v>65</v>
      </c>
      <c r="H10" s="1268">
        <v>65</v>
      </c>
      <c r="I10" s="1193">
        <v>67.4</v>
      </c>
      <c r="J10" s="1193">
        <v>68</v>
      </c>
      <c r="K10" s="1193">
        <v>69</v>
      </c>
      <c r="L10" s="1193">
        <v>69</v>
      </c>
      <c r="M10" s="1269"/>
      <c r="N10" s="1269"/>
      <c r="O10" s="1214">
        <v>70</v>
      </c>
      <c r="P10" s="1073">
        <f aca="true" t="shared" si="0" ref="P10:R21">V10</f>
        <v>0</v>
      </c>
      <c r="Q10" s="1416">
        <f t="shared" si="0"/>
        <v>0</v>
      </c>
      <c r="R10" s="1073">
        <f t="shared" si="0"/>
        <v>0</v>
      </c>
      <c r="S10" s="1193" t="s">
        <v>549</v>
      </c>
      <c r="T10" s="1271" t="s">
        <v>549</v>
      </c>
      <c r="U10" s="1071"/>
      <c r="V10" s="1272"/>
      <c r="W10" s="1193"/>
      <c r="X10" s="1193"/>
    </row>
    <row r="11" spans="1:24" ht="12.75">
      <c r="A11" s="1273" t="s">
        <v>551</v>
      </c>
      <c r="B11" s="1274" t="s">
        <v>552</v>
      </c>
      <c r="C11" s="540">
        <v>37915</v>
      </c>
      <c r="D11" s="540">
        <v>39774</v>
      </c>
      <c r="E11" s="1450" t="s">
        <v>553</v>
      </c>
      <c r="F11" s="1276">
        <v>18212</v>
      </c>
      <c r="G11" s="1276">
        <v>18633</v>
      </c>
      <c r="H11" s="1276">
        <v>19883</v>
      </c>
      <c r="I11" s="1261">
        <v>20972</v>
      </c>
      <c r="J11" s="1194">
        <v>20786</v>
      </c>
      <c r="K11" s="1194">
        <v>21122</v>
      </c>
      <c r="L11" s="1195">
        <v>22689</v>
      </c>
      <c r="M11" s="1277" t="s">
        <v>549</v>
      </c>
      <c r="N11" s="1277" t="s">
        <v>549</v>
      </c>
      <c r="O11" s="1215">
        <v>22779</v>
      </c>
      <c r="P11" s="1069">
        <f t="shared" si="0"/>
        <v>0</v>
      </c>
      <c r="Q11" s="1353">
        <f t="shared" si="0"/>
        <v>0</v>
      </c>
      <c r="R11" s="1069">
        <f t="shared" si="0"/>
        <v>0</v>
      </c>
      <c r="S11" s="1194" t="s">
        <v>549</v>
      </c>
      <c r="T11" s="1278" t="s">
        <v>549</v>
      </c>
      <c r="U11" s="1071"/>
      <c r="V11" s="1264"/>
      <c r="W11" s="1194"/>
      <c r="X11" s="1194"/>
    </row>
    <row r="12" spans="1:24" ht="12.75">
      <c r="A12" s="1279" t="s">
        <v>554</v>
      </c>
      <c r="B12" s="1280" t="s">
        <v>555</v>
      </c>
      <c r="C12" s="530">
        <v>-16164</v>
      </c>
      <c r="D12" s="530">
        <v>-17825</v>
      </c>
      <c r="E12" s="1450" t="s">
        <v>556</v>
      </c>
      <c r="F12" s="1276">
        <v>-14504</v>
      </c>
      <c r="G12" s="1276">
        <v>-15065</v>
      </c>
      <c r="H12" s="1276">
        <v>-16622</v>
      </c>
      <c r="I12" s="1281">
        <v>17548</v>
      </c>
      <c r="J12" s="1194">
        <v>17222</v>
      </c>
      <c r="K12" s="1194">
        <v>17745</v>
      </c>
      <c r="L12" s="1194">
        <v>19170</v>
      </c>
      <c r="M12" s="1281" t="s">
        <v>549</v>
      </c>
      <c r="N12" s="1281" t="s">
        <v>549</v>
      </c>
      <c r="O12" s="1216">
        <v>19313</v>
      </c>
      <c r="P12" s="1080">
        <f t="shared" si="0"/>
        <v>0</v>
      </c>
      <c r="Q12" s="1353">
        <f t="shared" si="0"/>
        <v>0</v>
      </c>
      <c r="R12" s="1080">
        <f t="shared" si="0"/>
        <v>0</v>
      </c>
      <c r="S12" s="1194" t="s">
        <v>549</v>
      </c>
      <c r="T12" s="1278" t="s">
        <v>549</v>
      </c>
      <c r="U12" s="1071"/>
      <c r="V12" s="1276"/>
      <c r="W12" s="1194"/>
      <c r="X12" s="1194"/>
    </row>
    <row r="13" spans="1:24" ht="12.75">
      <c r="A13" s="1279" t="s">
        <v>557</v>
      </c>
      <c r="B13" s="1280" t="s">
        <v>711</v>
      </c>
      <c r="C13" s="530">
        <v>604</v>
      </c>
      <c r="D13" s="530">
        <v>619</v>
      </c>
      <c r="E13" s="1450" t="s">
        <v>559</v>
      </c>
      <c r="F13" s="1276">
        <v>365</v>
      </c>
      <c r="G13" s="1276">
        <v>465</v>
      </c>
      <c r="H13" s="1276">
        <v>413</v>
      </c>
      <c r="I13" s="1281">
        <v>323</v>
      </c>
      <c r="J13" s="1194">
        <v>236</v>
      </c>
      <c r="K13" s="1194">
        <v>202</v>
      </c>
      <c r="L13" s="1194">
        <v>223</v>
      </c>
      <c r="M13" s="1281" t="s">
        <v>549</v>
      </c>
      <c r="N13" s="1281" t="s">
        <v>549</v>
      </c>
      <c r="O13" s="1216">
        <v>314</v>
      </c>
      <c r="P13" s="1080">
        <f t="shared" si="0"/>
        <v>0</v>
      </c>
      <c r="Q13" s="1353">
        <f t="shared" si="0"/>
        <v>0</v>
      </c>
      <c r="R13" s="1080">
        <f t="shared" si="0"/>
        <v>0</v>
      </c>
      <c r="S13" s="1194" t="s">
        <v>549</v>
      </c>
      <c r="T13" s="1278" t="s">
        <v>549</v>
      </c>
      <c r="U13" s="1071"/>
      <c r="V13" s="1276"/>
      <c r="W13" s="1194"/>
      <c r="X13" s="1194"/>
    </row>
    <row r="14" spans="1:24" ht="12.75">
      <c r="A14" s="1279" t="s">
        <v>560</v>
      </c>
      <c r="B14" s="1280" t="s">
        <v>712</v>
      </c>
      <c r="C14" s="530">
        <v>221</v>
      </c>
      <c r="D14" s="530">
        <v>610</v>
      </c>
      <c r="E14" s="1450" t="s">
        <v>549</v>
      </c>
      <c r="F14" s="1276">
        <v>677</v>
      </c>
      <c r="G14" s="1276">
        <v>2368</v>
      </c>
      <c r="H14" s="1276">
        <v>751</v>
      </c>
      <c r="I14" s="1281">
        <v>5507</v>
      </c>
      <c r="J14" s="1194">
        <v>2614</v>
      </c>
      <c r="K14" s="1194">
        <v>2184</v>
      </c>
      <c r="L14" s="1194">
        <v>2210</v>
      </c>
      <c r="M14" s="1281" t="s">
        <v>549</v>
      </c>
      <c r="N14" s="1281" t="s">
        <v>549</v>
      </c>
      <c r="O14" s="1445">
        <v>999</v>
      </c>
      <c r="P14" s="1080">
        <f t="shared" si="0"/>
        <v>0</v>
      </c>
      <c r="Q14" s="1353">
        <f t="shared" si="0"/>
        <v>0</v>
      </c>
      <c r="R14" s="1080">
        <f t="shared" si="0"/>
        <v>0</v>
      </c>
      <c r="S14" s="1194" t="s">
        <v>549</v>
      </c>
      <c r="T14" s="1278" t="s">
        <v>549</v>
      </c>
      <c r="U14" s="1071"/>
      <c r="V14" s="1341"/>
      <c r="W14" s="1194"/>
      <c r="X14" s="1194"/>
    </row>
    <row r="15" spans="1:24" ht="13.5" thickBot="1">
      <c r="A15" s="1256" t="s">
        <v>562</v>
      </c>
      <c r="B15" s="1282" t="s">
        <v>713</v>
      </c>
      <c r="C15" s="1283">
        <v>2021</v>
      </c>
      <c r="D15" s="1283">
        <v>852</v>
      </c>
      <c r="E15" s="1120" t="s">
        <v>564</v>
      </c>
      <c r="F15" s="1285">
        <v>3986</v>
      </c>
      <c r="G15" s="1285">
        <v>4614</v>
      </c>
      <c r="H15" s="1285">
        <v>5607</v>
      </c>
      <c r="I15" s="1336">
        <v>4827</v>
      </c>
      <c r="J15" s="1196">
        <v>7399</v>
      </c>
      <c r="K15" s="1196">
        <v>7321</v>
      </c>
      <c r="L15" s="1196">
        <v>6397</v>
      </c>
      <c r="M15" s="1286" t="s">
        <v>549</v>
      </c>
      <c r="N15" s="1286" t="s">
        <v>549</v>
      </c>
      <c r="O15" s="1217">
        <v>8927</v>
      </c>
      <c r="P15" s="1348">
        <f t="shared" si="0"/>
        <v>0</v>
      </c>
      <c r="Q15" s="1353">
        <f t="shared" si="0"/>
        <v>0</v>
      </c>
      <c r="R15" s="1073">
        <f t="shared" si="0"/>
        <v>0</v>
      </c>
      <c r="S15" s="1196" t="s">
        <v>549</v>
      </c>
      <c r="T15" s="1263" t="s">
        <v>549</v>
      </c>
      <c r="U15" s="1071"/>
      <c r="V15" s="1268"/>
      <c r="W15" s="1196"/>
      <c r="X15" s="1196"/>
    </row>
    <row r="16" spans="1:24" ht="15" thickBot="1">
      <c r="A16" s="1287" t="s">
        <v>565</v>
      </c>
      <c r="B16" s="1288"/>
      <c r="C16" s="549">
        <v>24618</v>
      </c>
      <c r="D16" s="549">
        <v>24087</v>
      </c>
      <c r="E16" s="550"/>
      <c r="F16" s="1290">
        <v>8777</v>
      </c>
      <c r="G16" s="1290">
        <v>11030</v>
      </c>
      <c r="H16" s="1290">
        <v>10110</v>
      </c>
      <c r="I16" s="1084">
        <v>11494</v>
      </c>
      <c r="J16" s="1350">
        <f>J11-J12+J13+J14+J15</f>
        <v>13813</v>
      </c>
      <c r="K16" s="1350">
        <f>K11-K12+K13+K14+K15</f>
        <v>13084</v>
      </c>
      <c r="L16" s="1350">
        <f>L11-L12+L13+L14+L15</f>
        <v>12349</v>
      </c>
      <c r="M16" s="1084" t="s">
        <v>549</v>
      </c>
      <c r="N16" s="1084" t="s">
        <v>549</v>
      </c>
      <c r="O16" s="1451">
        <f>O11-O12+O13+O14+O15</f>
        <v>13706</v>
      </c>
      <c r="P16" s="1452">
        <f t="shared" si="0"/>
        <v>0</v>
      </c>
      <c r="Q16" s="1453">
        <f>W16</f>
        <v>0</v>
      </c>
      <c r="R16" s="1452">
        <f>X16</f>
        <v>0</v>
      </c>
      <c r="S16" s="1293" t="s">
        <v>549</v>
      </c>
      <c r="T16" s="1294" t="s">
        <v>549</v>
      </c>
      <c r="U16" s="1071"/>
      <c r="V16" s="1350">
        <f>V11-V12+V13+V14+V15</f>
        <v>0</v>
      </c>
      <c r="W16" s="1350">
        <f>W11-W12+W13+W14+W15</f>
        <v>0</v>
      </c>
      <c r="X16" s="1350">
        <f>X11-X12+X13+X14+X15</f>
        <v>0</v>
      </c>
    </row>
    <row r="17" spans="1:24" ht="12.75">
      <c r="A17" s="1256" t="s">
        <v>566</v>
      </c>
      <c r="B17" s="1274" t="s">
        <v>567</v>
      </c>
      <c r="C17" s="540">
        <v>7043</v>
      </c>
      <c r="D17" s="540">
        <v>7240</v>
      </c>
      <c r="E17" s="1120">
        <v>401</v>
      </c>
      <c r="F17" s="1285">
        <v>3708</v>
      </c>
      <c r="G17" s="1285">
        <v>3568</v>
      </c>
      <c r="H17" s="1285">
        <v>3261</v>
      </c>
      <c r="I17" s="1336">
        <v>3424</v>
      </c>
      <c r="J17" s="1196">
        <v>3564</v>
      </c>
      <c r="K17" s="1196">
        <v>3377</v>
      </c>
      <c r="L17" s="1196">
        <v>3519</v>
      </c>
      <c r="M17" s="1277" t="s">
        <v>549</v>
      </c>
      <c r="N17" s="1277" t="s">
        <v>549</v>
      </c>
      <c r="O17" s="1217">
        <v>3466</v>
      </c>
      <c r="P17" s="1087">
        <f t="shared" si="0"/>
        <v>0</v>
      </c>
      <c r="Q17" s="1353">
        <f>W17</f>
        <v>0</v>
      </c>
      <c r="R17" s="1069">
        <f t="shared" si="0"/>
        <v>0</v>
      </c>
      <c r="S17" s="1196" t="s">
        <v>549</v>
      </c>
      <c r="T17" s="1263" t="s">
        <v>549</v>
      </c>
      <c r="U17" s="1071"/>
      <c r="V17" s="1296"/>
      <c r="W17" s="1196"/>
      <c r="X17" s="1196"/>
    </row>
    <row r="18" spans="1:24" ht="12.75">
      <c r="A18" s="1279" t="s">
        <v>568</v>
      </c>
      <c r="B18" s="1280" t="s">
        <v>569</v>
      </c>
      <c r="C18" s="530">
        <v>1001</v>
      </c>
      <c r="D18" s="530">
        <v>820</v>
      </c>
      <c r="E18" s="1450" t="s">
        <v>570</v>
      </c>
      <c r="F18" s="1276">
        <v>1446</v>
      </c>
      <c r="G18" s="1276">
        <v>1406</v>
      </c>
      <c r="H18" s="1276">
        <v>1723</v>
      </c>
      <c r="I18" s="1281">
        <v>1691</v>
      </c>
      <c r="J18" s="1194">
        <v>3304</v>
      </c>
      <c r="K18" s="1194">
        <v>2273</v>
      </c>
      <c r="L18" s="1194">
        <v>1980</v>
      </c>
      <c r="M18" s="1281" t="s">
        <v>549</v>
      </c>
      <c r="N18" s="1281" t="s">
        <v>549</v>
      </c>
      <c r="O18" s="1216">
        <v>1875</v>
      </c>
      <c r="P18" s="1080">
        <f t="shared" si="0"/>
        <v>0</v>
      </c>
      <c r="Q18" s="1353">
        <f>W18</f>
        <v>0</v>
      </c>
      <c r="R18" s="1080">
        <f t="shared" si="0"/>
        <v>0</v>
      </c>
      <c r="S18" s="1194" t="s">
        <v>549</v>
      </c>
      <c r="T18" s="1278" t="s">
        <v>549</v>
      </c>
      <c r="U18" s="1071"/>
      <c r="V18" s="1276"/>
      <c r="W18" s="1194"/>
      <c r="X18" s="1194"/>
    </row>
    <row r="19" spans="1:24" ht="12.75">
      <c r="A19" s="1279" t="s">
        <v>571</v>
      </c>
      <c r="B19" s="1280" t="s">
        <v>714</v>
      </c>
      <c r="C19" s="530">
        <v>14718</v>
      </c>
      <c r="D19" s="530">
        <v>14718</v>
      </c>
      <c r="E19" s="1450" t="s">
        <v>549</v>
      </c>
      <c r="F19" s="1276">
        <v>0</v>
      </c>
      <c r="G19" s="1276">
        <v>0</v>
      </c>
      <c r="H19" s="1276">
        <v>0</v>
      </c>
      <c r="I19" s="1281">
        <v>0</v>
      </c>
      <c r="J19" s="1194">
        <v>0</v>
      </c>
      <c r="K19" s="1194">
        <v>0</v>
      </c>
      <c r="L19" s="1194">
        <v>0</v>
      </c>
      <c r="M19" s="1281" t="s">
        <v>549</v>
      </c>
      <c r="N19" s="1281" t="s">
        <v>549</v>
      </c>
      <c r="O19" s="1216">
        <v>0</v>
      </c>
      <c r="P19" s="1080">
        <f t="shared" si="0"/>
        <v>0</v>
      </c>
      <c r="Q19" s="1353">
        <f>W19</f>
        <v>0</v>
      </c>
      <c r="R19" s="1080">
        <f t="shared" si="0"/>
        <v>0</v>
      </c>
      <c r="S19" s="1194" t="s">
        <v>549</v>
      </c>
      <c r="T19" s="1278" t="s">
        <v>549</v>
      </c>
      <c r="U19" s="1071"/>
      <c r="V19" s="1276"/>
      <c r="W19" s="1194"/>
      <c r="X19" s="1194"/>
    </row>
    <row r="20" spans="1:24" ht="12.75">
      <c r="A20" s="1279" t="s">
        <v>573</v>
      </c>
      <c r="B20" s="1280" t="s">
        <v>572</v>
      </c>
      <c r="C20" s="530">
        <v>1758</v>
      </c>
      <c r="D20" s="530">
        <v>1762</v>
      </c>
      <c r="E20" s="1450" t="s">
        <v>549</v>
      </c>
      <c r="F20" s="1276">
        <v>2986</v>
      </c>
      <c r="G20" s="1276">
        <v>3621</v>
      </c>
      <c r="H20" s="1276">
        <v>4335</v>
      </c>
      <c r="I20" s="1281">
        <v>6129</v>
      </c>
      <c r="J20" s="1194">
        <v>6779</v>
      </c>
      <c r="K20" s="1194">
        <v>6858</v>
      </c>
      <c r="L20" s="1194">
        <v>6754</v>
      </c>
      <c r="M20" s="1281" t="s">
        <v>549</v>
      </c>
      <c r="N20" s="1281" t="s">
        <v>549</v>
      </c>
      <c r="O20" s="1216">
        <v>8268</v>
      </c>
      <c r="P20" s="1080">
        <f t="shared" si="0"/>
        <v>0</v>
      </c>
      <c r="Q20" s="1353">
        <f>W20</f>
        <v>0</v>
      </c>
      <c r="R20" s="1080">
        <f t="shared" si="0"/>
        <v>0</v>
      </c>
      <c r="S20" s="1194" t="s">
        <v>549</v>
      </c>
      <c r="T20" s="1278" t="s">
        <v>549</v>
      </c>
      <c r="U20" s="1071"/>
      <c r="V20" s="1276"/>
      <c r="W20" s="1194"/>
      <c r="X20" s="1194"/>
    </row>
    <row r="21" spans="1:24" ht="13.5" thickBot="1">
      <c r="A21" s="1265" t="s">
        <v>575</v>
      </c>
      <c r="B21" s="1297"/>
      <c r="C21" s="1298">
        <v>0</v>
      </c>
      <c r="D21" s="1298">
        <v>0</v>
      </c>
      <c r="E21" s="1454" t="s">
        <v>549</v>
      </c>
      <c r="F21" s="1276">
        <v>0</v>
      </c>
      <c r="G21" s="1276">
        <v>0</v>
      </c>
      <c r="H21" s="1276">
        <v>0</v>
      </c>
      <c r="I21" s="1269">
        <v>0</v>
      </c>
      <c r="J21" s="1197">
        <v>0</v>
      </c>
      <c r="K21" s="1197">
        <v>0</v>
      </c>
      <c r="L21" s="1197">
        <v>0</v>
      </c>
      <c r="M21" s="1269" t="s">
        <v>549</v>
      </c>
      <c r="N21" s="1269" t="s">
        <v>549</v>
      </c>
      <c r="O21" s="1218">
        <v>0</v>
      </c>
      <c r="P21" s="1073">
        <f t="shared" si="0"/>
        <v>0</v>
      </c>
      <c r="Q21" s="1270">
        <f>W21</f>
        <v>0</v>
      </c>
      <c r="R21" s="1073">
        <f t="shared" si="0"/>
        <v>0</v>
      </c>
      <c r="S21" s="1197" t="s">
        <v>549</v>
      </c>
      <c r="T21" s="1300" t="s">
        <v>549</v>
      </c>
      <c r="U21" s="1071"/>
      <c r="V21" s="1272"/>
      <c r="W21" s="1197"/>
      <c r="X21" s="1197"/>
    </row>
    <row r="22" spans="1:25" ht="14.25">
      <c r="A22" s="1301" t="s">
        <v>577</v>
      </c>
      <c r="B22" s="1274" t="s">
        <v>578</v>
      </c>
      <c r="C22" s="540">
        <v>12472</v>
      </c>
      <c r="D22" s="540">
        <v>13728</v>
      </c>
      <c r="E22" s="1198" t="s">
        <v>549</v>
      </c>
      <c r="F22" s="1264">
        <v>29448</v>
      </c>
      <c r="G22" s="1264">
        <v>31500.443</v>
      </c>
      <c r="H22" s="1264">
        <v>34304</v>
      </c>
      <c r="I22" s="1199">
        <v>34233</v>
      </c>
      <c r="J22" s="1302">
        <v>33458.5</v>
      </c>
      <c r="K22" s="1302">
        <v>35582</v>
      </c>
      <c r="L22" s="1302">
        <v>37370.4</v>
      </c>
      <c r="M22" s="1219">
        <f>M35</f>
        <v>34305</v>
      </c>
      <c r="N22" s="1232">
        <f>N35</f>
        <v>34305</v>
      </c>
      <c r="O22" s="1446">
        <v>34413.7</v>
      </c>
      <c r="P22" s="1068"/>
      <c r="Q22" s="1069">
        <f>W22-V22</f>
        <v>0</v>
      </c>
      <c r="R22" s="1455">
        <f>X22-W22</f>
        <v>0</v>
      </c>
      <c r="S22" s="1302">
        <f aca="true" t="shared" si="1" ref="S22:S41">SUM(O22:R22)</f>
        <v>34413.7</v>
      </c>
      <c r="T22" s="1302">
        <f>(S22/M22)*100</f>
        <v>100.31686343098673</v>
      </c>
      <c r="U22" s="1071"/>
      <c r="V22" s="1264"/>
      <c r="W22" s="1221"/>
      <c r="X22" s="1302"/>
      <c r="Y22" s="1303"/>
    </row>
    <row r="23" spans="1:24" ht="14.25">
      <c r="A23" s="1279" t="s">
        <v>579</v>
      </c>
      <c r="B23" s="1280" t="s">
        <v>580</v>
      </c>
      <c r="C23" s="530">
        <v>0</v>
      </c>
      <c r="D23" s="530">
        <v>0</v>
      </c>
      <c r="E23" s="1200" t="s">
        <v>549</v>
      </c>
      <c r="F23" s="1276">
        <v>0</v>
      </c>
      <c r="G23" s="1276">
        <v>0</v>
      </c>
      <c r="H23" s="1276">
        <v>0</v>
      </c>
      <c r="I23" s="1201">
        <v>0</v>
      </c>
      <c r="J23" s="1201">
        <v>0</v>
      </c>
      <c r="K23" s="1201">
        <v>60</v>
      </c>
      <c r="L23" s="1201">
        <v>0</v>
      </c>
      <c r="M23" s="1222">
        <v>0</v>
      </c>
      <c r="N23" s="1223">
        <v>0</v>
      </c>
      <c r="O23" s="1447">
        <v>0</v>
      </c>
      <c r="P23" s="1318"/>
      <c r="Q23" s="1080">
        <f aca="true" t="shared" si="2" ref="Q23:R40">W23-V23</f>
        <v>0</v>
      </c>
      <c r="R23" s="1456">
        <f t="shared" si="2"/>
        <v>0</v>
      </c>
      <c r="S23" s="1310">
        <f t="shared" si="1"/>
        <v>0</v>
      </c>
      <c r="T23" s="1310" t="e">
        <f>(S23/M23)*100</f>
        <v>#DIV/0!</v>
      </c>
      <c r="U23" s="1071"/>
      <c r="V23" s="1276"/>
      <c r="W23" s="1224"/>
      <c r="X23" s="1201"/>
    </row>
    <row r="24" spans="1:24" ht="15" thickBot="1">
      <c r="A24" s="1265" t="s">
        <v>581</v>
      </c>
      <c r="B24" s="1297" t="s">
        <v>580</v>
      </c>
      <c r="C24" s="1298">
        <v>0</v>
      </c>
      <c r="D24" s="1298">
        <v>1215</v>
      </c>
      <c r="E24" s="1202">
        <v>672</v>
      </c>
      <c r="F24" s="1306">
        <v>6343</v>
      </c>
      <c r="G24" s="1306">
        <v>7266.443</v>
      </c>
      <c r="H24" s="1306">
        <v>8793</v>
      </c>
      <c r="I24" s="1203">
        <v>9520</v>
      </c>
      <c r="J24" s="1203">
        <v>8500</v>
      </c>
      <c r="K24" s="1203">
        <v>8700</v>
      </c>
      <c r="L24" s="1307">
        <v>8714.8</v>
      </c>
      <c r="M24" s="1225">
        <f>M25+M26+M28+M29</f>
        <v>8150</v>
      </c>
      <c r="N24" s="1340">
        <f>N25+N26+N28+N29</f>
        <v>8150</v>
      </c>
      <c r="O24" s="1448">
        <v>8150</v>
      </c>
      <c r="P24" s="1097"/>
      <c r="Q24" s="1348">
        <f t="shared" si="2"/>
        <v>0</v>
      </c>
      <c r="R24" s="1457">
        <f t="shared" si="2"/>
        <v>0</v>
      </c>
      <c r="S24" s="1307">
        <f t="shared" si="1"/>
        <v>8150</v>
      </c>
      <c r="T24" s="1307">
        <f>(S24/M24)*100</f>
        <v>100</v>
      </c>
      <c r="U24" s="1071"/>
      <c r="V24" s="1268"/>
      <c r="W24" s="1227"/>
      <c r="X24" s="1203"/>
    </row>
    <row r="25" spans="1:24" ht="14.25">
      <c r="A25" s="1273" t="s">
        <v>582</v>
      </c>
      <c r="B25" s="1308" t="s">
        <v>715</v>
      </c>
      <c r="C25" s="540">
        <v>6341</v>
      </c>
      <c r="D25" s="540">
        <v>6960</v>
      </c>
      <c r="E25" s="1204">
        <v>501</v>
      </c>
      <c r="F25" s="1276">
        <v>4283</v>
      </c>
      <c r="G25" s="1276">
        <v>3784</v>
      </c>
      <c r="H25" s="1276">
        <v>5008</v>
      </c>
      <c r="I25" s="1205">
        <v>4722</v>
      </c>
      <c r="J25" s="1205">
        <v>4771</v>
      </c>
      <c r="K25" s="1205">
        <v>3927</v>
      </c>
      <c r="L25" s="1205">
        <v>5172</v>
      </c>
      <c r="M25" s="1219">
        <v>2700</v>
      </c>
      <c r="N25" s="1232">
        <v>2700</v>
      </c>
      <c r="O25" s="1219">
        <v>1127</v>
      </c>
      <c r="P25" s="1355"/>
      <c r="Q25" s="1069">
        <f t="shared" si="2"/>
        <v>0</v>
      </c>
      <c r="R25" s="1455">
        <f t="shared" si="2"/>
        <v>0</v>
      </c>
      <c r="S25" s="1302">
        <f t="shared" si="1"/>
        <v>1127</v>
      </c>
      <c r="T25" s="1302">
        <f aca="true" t="shared" si="3" ref="T25:T45">(S25/N25)*100</f>
        <v>41.74074074074074</v>
      </c>
      <c r="U25" s="1071"/>
      <c r="V25" s="1296"/>
      <c r="W25" s="1228"/>
      <c r="X25" s="1205"/>
    </row>
    <row r="26" spans="1:24" ht="14.25">
      <c r="A26" s="1279" t="s">
        <v>584</v>
      </c>
      <c r="B26" s="1309" t="s">
        <v>716</v>
      </c>
      <c r="C26" s="530">
        <v>1745</v>
      </c>
      <c r="D26" s="530">
        <v>2223</v>
      </c>
      <c r="E26" s="1206">
        <v>502</v>
      </c>
      <c r="F26" s="1276">
        <v>2338</v>
      </c>
      <c r="G26" s="1276">
        <v>2512</v>
      </c>
      <c r="H26" s="1276">
        <v>2824</v>
      </c>
      <c r="I26" s="1201">
        <v>2774</v>
      </c>
      <c r="J26" s="1201">
        <v>3399</v>
      </c>
      <c r="K26" s="1201">
        <v>3068</v>
      </c>
      <c r="L26" s="1201">
        <v>2196</v>
      </c>
      <c r="M26" s="1222">
        <v>2600</v>
      </c>
      <c r="N26" s="1223">
        <v>2600</v>
      </c>
      <c r="O26" s="1222">
        <v>99</v>
      </c>
      <c r="P26" s="1355"/>
      <c r="Q26" s="1080">
        <f t="shared" si="2"/>
        <v>0</v>
      </c>
      <c r="R26" s="1456">
        <f t="shared" si="2"/>
        <v>0</v>
      </c>
      <c r="S26" s="1310">
        <f t="shared" si="1"/>
        <v>99</v>
      </c>
      <c r="T26" s="1310">
        <f t="shared" si="3"/>
        <v>3.807692307692308</v>
      </c>
      <c r="U26" s="1071"/>
      <c r="V26" s="1276"/>
      <c r="W26" s="1224"/>
      <c r="X26" s="1201"/>
    </row>
    <row r="27" spans="1:24" ht="14.25">
      <c r="A27" s="1279" t="s">
        <v>586</v>
      </c>
      <c r="B27" s="1309" t="s">
        <v>717</v>
      </c>
      <c r="C27" s="530">
        <v>0</v>
      </c>
      <c r="D27" s="530">
        <v>0</v>
      </c>
      <c r="E27" s="1206">
        <v>504</v>
      </c>
      <c r="F27" s="1276">
        <v>723</v>
      </c>
      <c r="G27" s="1276">
        <v>701</v>
      </c>
      <c r="H27" s="1276">
        <v>656</v>
      </c>
      <c r="I27" s="1201">
        <v>708</v>
      </c>
      <c r="J27" s="1201">
        <v>627</v>
      </c>
      <c r="K27" s="1201">
        <v>556</v>
      </c>
      <c r="L27" s="1201">
        <v>420</v>
      </c>
      <c r="M27" s="1222"/>
      <c r="N27" s="1223"/>
      <c r="O27" s="1222">
        <v>95</v>
      </c>
      <c r="P27" s="1355"/>
      <c r="Q27" s="1080">
        <f t="shared" si="2"/>
        <v>0</v>
      </c>
      <c r="R27" s="1456">
        <f t="shared" si="2"/>
        <v>0</v>
      </c>
      <c r="S27" s="1310">
        <f t="shared" si="1"/>
        <v>95</v>
      </c>
      <c r="T27" s="1310" t="e">
        <f t="shared" si="3"/>
        <v>#DIV/0!</v>
      </c>
      <c r="U27" s="1071"/>
      <c r="V27" s="1276"/>
      <c r="W27" s="1224"/>
      <c r="X27" s="1201"/>
    </row>
    <row r="28" spans="1:24" ht="14.25">
      <c r="A28" s="1279" t="s">
        <v>588</v>
      </c>
      <c r="B28" s="1309" t="s">
        <v>718</v>
      </c>
      <c r="C28" s="530">
        <v>428</v>
      </c>
      <c r="D28" s="530">
        <v>253</v>
      </c>
      <c r="E28" s="1206">
        <v>511</v>
      </c>
      <c r="F28" s="1276">
        <v>1225</v>
      </c>
      <c r="G28" s="1276">
        <v>1363</v>
      </c>
      <c r="H28" s="1276">
        <v>1724</v>
      </c>
      <c r="I28" s="1201">
        <v>2384</v>
      </c>
      <c r="J28" s="1201">
        <v>1531</v>
      </c>
      <c r="K28" s="1201">
        <v>1362</v>
      </c>
      <c r="L28" s="1201">
        <v>1764</v>
      </c>
      <c r="M28" s="1222">
        <v>1100</v>
      </c>
      <c r="N28" s="1223">
        <v>1100</v>
      </c>
      <c r="O28" s="1222">
        <v>246</v>
      </c>
      <c r="P28" s="1355"/>
      <c r="Q28" s="1080">
        <f t="shared" si="2"/>
        <v>0</v>
      </c>
      <c r="R28" s="1456">
        <f t="shared" si="2"/>
        <v>0</v>
      </c>
      <c r="S28" s="1310">
        <f t="shared" si="1"/>
        <v>246</v>
      </c>
      <c r="T28" s="1310">
        <f t="shared" si="3"/>
        <v>22.363636363636363</v>
      </c>
      <c r="U28" s="1071"/>
      <c r="V28" s="1276"/>
      <c r="W28" s="1224"/>
      <c r="X28" s="1201"/>
    </row>
    <row r="29" spans="1:24" ht="14.25">
      <c r="A29" s="1279" t="s">
        <v>590</v>
      </c>
      <c r="B29" s="1309" t="s">
        <v>719</v>
      </c>
      <c r="C29" s="530">
        <v>1057</v>
      </c>
      <c r="D29" s="530">
        <v>1451</v>
      </c>
      <c r="E29" s="1206">
        <v>518</v>
      </c>
      <c r="F29" s="1276">
        <v>1299</v>
      </c>
      <c r="G29" s="1276">
        <v>2398</v>
      </c>
      <c r="H29" s="1276">
        <v>2068</v>
      </c>
      <c r="I29" s="1201">
        <v>2099</v>
      </c>
      <c r="J29" s="1201">
        <v>1556</v>
      </c>
      <c r="K29" s="1201">
        <v>1327</v>
      </c>
      <c r="L29" s="1201">
        <v>1933</v>
      </c>
      <c r="M29" s="1222">
        <v>1750</v>
      </c>
      <c r="N29" s="1223">
        <v>1750</v>
      </c>
      <c r="O29" s="1222">
        <v>409</v>
      </c>
      <c r="P29" s="1355"/>
      <c r="Q29" s="1080">
        <f t="shared" si="2"/>
        <v>0</v>
      </c>
      <c r="R29" s="1456">
        <f t="shared" si="2"/>
        <v>0</v>
      </c>
      <c r="S29" s="1310">
        <f t="shared" si="1"/>
        <v>409</v>
      </c>
      <c r="T29" s="1310">
        <f t="shared" si="3"/>
        <v>23.37142857142857</v>
      </c>
      <c r="U29" s="1071"/>
      <c r="V29" s="1341"/>
      <c r="W29" s="1224"/>
      <c r="X29" s="1201"/>
    </row>
    <row r="30" spans="1:24" ht="14.25">
      <c r="A30" s="1279" t="s">
        <v>592</v>
      </c>
      <c r="B30" s="1207" t="s">
        <v>720</v>
      </c>
      <c r="C30" s="530">
        <v>10408</v>
      </c>
      <c r="D30" s="530">
        <v>11792</v>
      </c>
      <c r="E30" s="1206">
        <v>521</v>
      </c>
      <c r="F30" s="1276">
        <v>16440</v>
      </c>
      <c r="G30" s="1276">
        <v>17442</v>
      </c>
      <c r="H30" s="1276">
        <v>18411</v>
      </c>
      <c r="I30" s="1201">
        <v>18226</v>
      </c>
      <c r="J30" s="1201">
        <v>18656</v>
      </c>
      <c r="K30" s="1201">
        <v>19946</v>
      </c>
      <c r="L30" s="1201">
        <v>20442</v>
      </c>
      <c r="M30" s="1222">
        <v>18795</v>
      </c>
      <c r="N30" s="1223">
        <v>18795</v>
      </c>
      <c r="O30" s="1222">
        <v>4877</v>
      </c>
      <c r="P30" s="1355"/>
      <c r="Q30" s="1080">
        <f t="shared" si="2"/>
        <v>0</v>
      </c>
      <c r="R30" s="1456">
        <f t="shared" si="2"/>
        <v>0</v>
      </c>
      <c r="S30" s="1310">
        <f t="shared" si="1"/>
        <v>4877</v>
      </c>
      <c r="T30" s="1310">
        <f t="shared" si="3"/>
        <v>25.948390529396114</v>
      </c>
      <c r="U30" s="1071"/>
      <c r="V30" s="1276"/>
      <c r="W30" s="1224"/>
      <c r="X30" s="1201"/>
    </row>
    <row r="31" spans="1:24" ht="14.25">
      <c r="A31" s="1279" t="s">
        <v>594</v>
      </c>
      <c r="B31" s="1207" t="s">
        <v>721</v>
      </c>
      <c r="C31" s="530">
        <v>3640</v>
      </c>
      <c r="D31" s="530">
        <v>4174</v>
      </c>
      <c r="E31" s="1206" t="s">
        <v>596</v>
      </c>
      <c r="F31" s="1276">
        <v>6157</v>
      </c>
      <c r="G31" s="1276">
        <v>6485</v>
      </c>
      <c r="H31" s="1276">
        <v>6549</v>
      </c>
      <c r="I31" s="1201">
        <v>6762</v>
      </c>
      <c r="J31" s="1201">
        <v>6647</v>
      </c>
      <c r="K31" s="1201">
        <v>6781</v>
      </c>
      <c r="L31" s="1201">
        <v>6865</v>
      </c>
      <c r="M31" s="1222">
        <v>6578</v>
      </c>
      <c r="N31" s="1223">
        <v>6578</v>
      </c>
      <c r="O31" s="1222">
        <v>1640</v>
      </c>
      <c r="P31" s="1355"/>
      <c r="Q31" s="1080">
        <f t="shared" si="2"/>
        <v>0</v>
      </c>
      <c r="R31" s="1456">
        <f t="shared" si="2"/>
        <v>0</v>
      </c>
      <c r="S31" s="1310">
        <f t="shared" si="1"/>
        <v>1640</v>
      </c>
      <c r="T31" s="1310">
        <f t="shared" si="3"/>
        <v>24.931590148981453</v>
      </c>
      <c r="U31" s="1071"/>
      <c r="V31" s="1276"/>
      <c r="W31" s="1224"/>
      <c r="X31" s="1201"/>
    </row>
    <row r="32" spans="1:24" ht="14.25">
      <c r="A32" s="1279" t="s">
        <v>597</v>
      </c>
      <c r="B32" s="1309" t="s">
        <v>722</v>
      </c>
      <c r="C32" s="530">
        <v>0</v>
      </c>
      <c r="D32" s="530">
        <v>0</v>
      </c>
      <c r="E32" s="1206">
        <v>557</v>
      </c>
      <c r="F32" s="1276">
        <v>0</v>
      </c>
      <c r="G32" s="1276">
        <v>0</v>
      </c>
      <c r="H32" s="1276">
        <v>26</v>
      </c>
      <c r="I32" s="1201">
        <v>0</v>
      </c>
      <c r="J32" s="1201">
        <v>3</v>
      </c>
      <c r="K32" s="1201">
        <v>0</v>
      </c>
      <c r="L32" s="1201"/>
      <c r="M32" s="1222"/>
      <c r="N32" s="1223"/>
      <c r="O32" s="1222">
        <v>0</v>
      </c>
      <c r="P32" s="1355"/>
      <c r="Q32" s="1080">
        <f t="shared" si="2"/>
        <v>0</v>
      </c>
      <c r="R32" s="1456">
        <f t="shared" si="2"/>
        <v>0</v>
      </c>
      <c r="S32" s="1310">
        <f t="shared" si="1"/>
        <v>0</v>
      </c>
      <c r="T32" s="1310" t="e">
        <f t="shared" si="3"/>
        <v>#DIV/0!</v>
      </c>
      <c r="U32" s="1071"/>
      <c r="V32" s="1276"/>
      <c r="W32" s="1224"/>
      <c r="X32" s="1201"/>
    </row>
    <row r="33" spans="1:24" ht="14.25">
      <c r="A33" s="1279" t="s">
        <v>599</v>
      </c>
      <c r="B33" s="1309" t="s">
        <v>723</v>
      </c>
      <c r="C33" s="530">
        <v>1711</v>
      </c>
      <c r="D33" s="530">
        <v>1801</v>
      </c>
      <c r="E33" s="1206">
        <v>551</v>
      </c>
      <c r="F33" s="1276">
        <v>284</v>
      </c>
      <c r="G33" s="1276">
        <v>325</v>
      </c>
      <c r="H33" s="1276">
        <v>307</v>
      </c>
      <c r="I33" s="1201">
        <v>274</v>
      </c>
      <c r="J33" s="1201">
        <v>281</v>
      </c>
      <c r="K33" s="1201">
        <v>247</v>
      </c>
      <c r="L33" s="1201">
        <v>251</v>
      </c>
      <c r="M33" s="1222"/>
      <c r="N33" s="1223"/>
      <c r="O33" s="1222">
        <v>53</v>
      </c>
      <c r="P33" s="1355"/>
      <c r="Q33" s="1080">
        <f t="shared" si="2"/>
        <v>0</v>
      </c>
      <c r="R33" s="1456">
        <f t="shared" si="2"/>
        <v>0</v>
      </c>
      <c r="S33" s="1310">
        <f t="shared" si="1"/>
        <v>53</v>
      </c>
      <c r="T33" s="1310" t="e">
        <f t="shared" si="3"/>
        <v>#DIV/0!</v>
      </c>
      <c r="U33" s="1071"/>
      <c r="V33" s="1276"/>
      <c r="W33" s="1224"/>
      <c r="X33" s="1201"/>
    </row>
    <row r="34" spans="1:24" ht="15" thickBot="1">
      <c r="A34" s="1256" t="s">
        <v>601</v>
      </c>
      <c r="B34" s="1311" t="s">
        <v>724</v>
      </c>
      <c r="C34" s="1283">
        <v>569</v>
      </c>
      <c r="D34" s="1283">
        <v>614</v>
      </c>
      <c r="E34" s="1208" t="s">
        <v>602</v>
      </c>
      <c r="F34" s="1285">
        <v>830</v>
      </c>
      <c r="G34" s="1285">
        <v>1054</v>
      </c>
      <c r="H34" s="1285">
        <v>598</v>
      </c>
      <c r="I34" s="1209">
        <v>849</v>
      </c>
      <c r="J34" s="1209">
        <v>452</v>
      </c>
      <c r="K34" s="1209">
        <v>3103</v>
      </c>
      <c r="L34" s="1209">
        <v>3271</v>
      </c>
      <c r="M34" s="1229">
        <v>782</v>
      </c>
      <c r="N34" s="1233">
        <v>782</v>
      </c>
      <c r="O34" s="1230">
        <v>381</v>
      </c>
      <c r="P34" s="1355"/>
      <c r="Q34" s="1073">
        <f t="shared" si="2"/>
        <v>0</v>
      </c>
      <c r="R34" s="1457">
        <f t="shared" si="2"/>
        <v>0</v>
      </c>
      <c r="S34" s="1307">
        <f t="shared" si="1"/>
        <v>381</v>
      </c>
      <c r="T34" s="1307">
        <f t="shared" si="3"/>
        <v>48.72122762148338</v>
      </c>
      <c r="U34" s="1071"/>
      <c r="V34" s="1342"/>
      <c r="W34" s="1231"/>
      <c r="X34" s="1209"/>
    </row>
    <row r="35" spans="1:24" ht="15" thickBot="1">
      <c r="A35" s="1312" t="s">
        <v>603</v>
      </c>
      <c r="B35" s="1313" t="s">
        <v>604</v>
      </c>
      <c r="C35" s="576">
        <f>SUM(C25:C34)</f>
        <v>25899</v>
      </c>
      <c r="D35" s="576">
        <f>SUM(D25:D34)</f>
        <v>29268</v>
      </c>
      <c r="E35" s="1314"/>
      <c r="F35" s="1290">
        <f aca="true" t="shared" si="4" ref="F35:K35">SUM(F25:F34)</f>
        <v>33579</v>
      </c>
      <c r="G35" s="1290">
        <f t="shared" si="4"/>
        <v>36064</v>
      </c>
      <c r="H35" s="1290">
        <f t="shared" si="4"/>
        <v>38171</v>
      </c>
      <c r="I35" s="1290">
        <f t="shared" si="4"/>
        <v>38798</v>
      </c>
      <c r="J35" s="1290">
        <f t="shared" si="4"/>
        <v>37923</v>
      </c>
      <c r="K35" s="1290">
        <f t="shared" si="4"/>
        <v>40317</v>
      </c>
      <c r="L35" s="1290">
        <f aca="true" t="shared" si="5" ref="L35:R35">SUM(L25:L34)</f>
        <v>42314</v>
      </c>
      <c r="M35" s="1290">
        <f t="shared" si="5"/>
        <v>34305</v>
      </c>
      <c r="N35" s="1290">
        <f t="shared" si="5"/>
        <v>34305</v>
      </c>
      <c r="O35" s="1290">
        <f t="shared" si="5"/>
        <v>8927</v>
      </c>
      <c r="P35" s="1290">
        <f t="shared" si="5"/>
        <v>0</v>
      </c>
      <c r="Q35" s="1290">
        <f t="shared" si="5"/>
        <v>0</v>
      </c>
      <c r="R35" s="1290">
        <f t="shared" si="5"/>
        <v>0</v>
      </c>
      <c r="S35" s="1317">
        <f t="shared" si="1"/>
        <v>8927</v>
      </c>
      <c r="T35" s="1317">
        <f t="shared" si="3"/>
        <v>26.022445707622794</v>
      </c>
      <c r="U35" s="1071"/>
      <c r="V35" s="1290">
        <f>SUM(V25:V34)</f>
        <v>0</v>
      </c>
      <c r="W35" s="1290">
        <f>SUM(W25:W34)</f>
        <v>0</v>
      </c>
      <c r="X35" s="1290">
        <f>SUM(X25:X34)</f>
        <v>0</v>
      </c>
    </row>
    <row r="36" spans="1:24" ht="14.25">
      <c r="A36" s="1273" t="s">
        <v>605</v>
      </c>
      <c r="B36" s="1308" t="s">
        <v>725</v>
      </c>
      <c r="C36" s="540">
        <v>0</v>
      </c>
      <c r="D36" s="540">
        <v>0</v>
      </c>
      <c r="E36" s="1204">
        <v>601</v>
      </c>
      <c r="F36" s="1296">
        <v>2142</v>
      </c>
      <c r="G36" s="1296">
        <v>2321</v>
      </c>
      <c r="H36" s="1296">
        <v>2334</v>
      </c>
      <c r="I36" s="1205">
        <v>2667</v>
      </c>
      <c r="J36" s="1205">
        <v>3032</v>
      </c>
      <c r="K36" s="1205">
        <v>3286</v>
      </c>
      <c r="L36" s="1205">
        <v>3567</v>
      </c>
      <c r="M36" s="1219"/>
      <c r="N36" s="1232"/>
      <c r="O36" s="1220">
        <v>1051</v>
      </c>
      <c r="P36" s="1355"/>
      <c r="Q36" s="1069">
        <f t="shared" si="2"/>
        <v>0</v>
      </c>
      <c r="R36" s="1455">
        <f t="shared" si="2"/>
        <v>0</v>
      </c>
      <c r="S36" s="1302">
        <f t="shared" si="1"/>
        <v>1051</v>
      </c>
      <c r="T36" s="1302" t="e">
        <f t="shared" si="3"/>
        <v>#DIV/0!</v>
      </c>
      <c r="U36" s="1071"/>
      <c r="V36" s="1296"/>
      <c r="W36" s="1228"/>
      <c r="X36" s="1205"/>
    </row>
    <row r="37" spans="1:24" ht="14.25">
      <c r="A37" s="1279" t="s">
        <v>607</v>
      </c>
      <c r="B37" s="1309" t="s">
        <v>726</v>
      </c>
      <c r="C37" s="530">
        <v>1190</v>
      </c>
      <c r="D37" s="530">
        <v>1857</v>
      </c>
      <c r="E37" s="1206">
        <v>602</v>
      </c>
      <c r="F37" s="1276">
        <v>380</v>
      </c>
      <c r="G37" s="1276">
        <v>367</v>
      </c>
      <c r="H37" s="1276">
        <v>359</v>
      </c>
      <c r="I37" s="1201">
        <v>111</v>
      </c>
      <c r="J37" s="1201">
        <v>97</v>
      </c>
      <c r="K37" s="1201">
        <v>141</v>
      </c>
      <c r="L37" s="1201">
        <v>154</v>
      </c>
      <c r="M37" s="1222"/>
      <c r="N37" s="1223"/>
      <c r="O37" s="1222">
        <v>49</v>
      </c>
      <c r="P37" s="1355"/>
      <c r="Q37" s="1080">
        <f t="shared" si="2"/>
        <v>0</v>
      </c>
      <c r="R37" s="1456">
        <f t="shared" si="2"/>
        <v>0</v>
      </c>
      <c r="S37" s="1310">
        <f t="shared" si="1"/>
        <v>49</v>
      </c>
      <c r="T37" s="1310" t="e">
        <f t="shared" si="3"/>
        <v>#DIV/0!</v>
      </c>
      <c r="U37" s="1071"/>
      <c r="V37" s="1341"/>
      <c r="W37" s="1224"/>
      <c r="X37" s="1201"/>
    </row>
    <row r="38" spans="1:24" ht="14.25">
      <c r="A38" s="1279" t="s">
        <v>609</v>
      </c>
      <c r="B38" s="1309" t="s">
        <v>727</v>
      </c>
      <c r="C38" s="530">
        <v>0</v>
      </c>
      <c r="D38" s="530">
        <v>0</v>
      </c>
      <c r="E38" s="1206">
        <v>604</v>
      </c>
      <c r="F38" s="1276">
        <v>813</v>
      </c>
      <c r="G38" s="1276">
        <v>799</v>
      </c>
      <c r="H38" s="1276">
        <v>658</v>
      </c>
      <c r="I38" s="1201">
        <v>712</v>
      </c>
      <c r="J38" s="1201">
        <v>636</v>
      </c>
      <c r="K38" s="1201">
        <v>561</v>
      </c>
      <c r="L38" s="1201">
        <v>422</v>
      </c>
      <c r="M38" s="1222"/>
      <c r="N38" s="1223"/>
      <c r="O38" s="1222">
        <v>85</v>
      </c>
      <c r="P38" s="1355"/>
      <c r="Q38" s="1080">
        <f t="shared" si="2"/>
        <v>0</v>
      </c>
      <c r="R38" s="1456">
        <f t="shared" si="2"/>
        <v>0</v>
      </c>
      <c r="S38" s="1310">
        <f t="shared" si="1"/>
        <v>85</v>
      </c>
      <c r="T38" s="1310" t="e">
        <f t="shared" si="3"/>
        <v>#DIV/0!</v>
      </c>
      <c r="U38" s="1071"/>
      <c r="V38" s="1276"/>
      <c r="W38" s="1224"/>
      <c r="X38" s="1201"/>
    </row>
    <row r="39" spans="1:24" ht="14.25">
      <c r="A39" s="1279" t="s">
        <v>611</v>
      </c>
      <c r="B39" s="1309" t="s">
        <v>728</v>
      </c>
      <c r="C39" s="530">
        <v>12472</v>
      </c>
      <c r="D39" s="530">
        <v>13728</v>
      </c>
      <c r="E39" s="1206" t="s">
        <v>613</v>
      </c>
      <c r="F39" s="1276">
        <v>29448</v>
      </c>
      <c r="G39" s="1276">
        <v>31500</v>
      </c>
      <c r="H39" s="1276">
        <v>34304</v>
      </c>
      <c r="I39" s="1201">
        <v>34233</v>
      </c>
      <c r="J39" s="1310">
        <v>33458.5</v>
      </c>
      <c r="K39" s="1310">
        <v>35582</v>
      </c>
      <c r="L39" s="1310">
        <v>37370.4</v>
      </c>
      <c r="M39" s="1222">
        <f>M35</f>
        <v>34305</v>
      </c>
      <c r="N39" s="1223">
        <v>34305</v>
      </c>
      <c r="O39" s="1222">
        <v>7525</v>
      </c>
      <c r="P39" s="1355"/>
      <c r="Q39" s="1080">
        <f t="shared" si="2"/>
        <v>0</v>
      </c>
      <c r="R39" s="1456">
        <f t="shared" si="2"/>
        <v>0</v>
      </c>
      <c r="S39" s="1310">
        <f t="shared" si="1"/>
        <v>7525</v>
      </c>
      <c r="T39" s="1310">
        <f t="shared" si="3"/>
        <v>21.935577904095613</v>
      </c>
      <c r="U39" s="1071"/>
      <c r="V39" s="1276"/>
      <c r="W39" s="1224"/>
      <c r="X39" s="1310"/>
    </row>
    <row r="40" spans="1:24" ht="15" thickBot="1">
      <c r="A40" s="1256" t="s">
        <v>614</v>
      </c>
      <c r="B40" s="1311" t="s">
        <v>724</v>
      </c>
      <c r="C40" s="1283">
        <v>12330</v>
      </c>
      <c r="D40" s="1283">
        <v>13218</v>
      </c>
      <c r="E40" s="1208" t="s">
        <v>615</v>
      </c>
      <c r="F40" s="1285">
        <v>925.58</v>
      </c>
      <c r="G40" s="1285">
        <v>1078</v>
      </c>
      <c r="H40" s="1285">
        <v>689</v>
      </c>
      <c r="I40" s="1209">
        <v>1325</v>
      </c>
      <c r="J40" s="1209">
        <v>864</v>
      </c>
      <c r="K40" s="1209">
        <v>1323</v>
      </c>
      <c r="L40" s="1209">
        <v>897</v>
      </c>
      <c r="M40" s="1229"/>
      <c r="N40" s="1233"/>
      <c r="O40" s="1230">
        <v>217</v>
      </c>
      <c r="P40" s="1355"/>
      <c r="Q40" s="1073">
        <f t="shared" si="2"/>
        <v>0</v>
      </c>
      <c r="R40" s="1457">
        <f t="shared" si="2"/>
        <v>0</v>
      </c>
      <c r="S40" s="1307">
        <f t="shared" si="1"/>
        <v>217</v>
      </c>
      <c r="T40" s="1443" t="e">
        <f t="shared" si="3"/>
        <v>#DIV/0!</v>
      </c>
      <c r="U40" s="1071"/>
      <c r="V40" s="1342"/>
      <c r="W40" s="1231"/>
      <c r="X40" s="1209"/>
    </row>
    <row r="41" spans="1:24" ht="15" thickBot="1">
      <c r="A41" s="1312" t="s">
        <v>616</v>
      </c>
      <c r="B41" s="1313" t="s">
        <v>617</v>
      </c>
      <c r="C41" s="576">
        <f>SUM(C36:C40)</f>
        <v>25992</v>
      </c>
      <c r="D41" s="576">
        <f>SUM(D36:D40)</f>
        <v>28803</v>
      </c>
      <c r="E41" s="1314" t="s">
        <v>549</v>
      </c>
      <c r="F41" s="1290">
        <f>SUM(F36:F40)</f>
        <v>33708.58</v>
      </c>
      <c r="G41" s="1290">
        <f>SUM(G36:G40)</f>
        <v>36065</v>
      </c>
      <c r="H41" s="1290">
        <v>38344</v>
      </c>
      <c r="I41" s="1290">
        <f aca="true" t="shared" si="6" ref="I41:R41">SUM(I36:I40)</f>
        <v>39048</v>
      </c>
      <c r="J41" s="1290">
        <f>SUM(J36:J40)</f>
        <v>38087.5</v>
      </c>
      <c r="K41" s="1290">
        <f>SUM(K36:K40)</f>
        <v>40893</v>
      </c>
      <c r="L41" s="1317">
        <f>SUM(L36:L40)</f>
        <v>42410.4</v>
      </c>
      <c r="M41" s="1315">
        <f t="shared" si="6"/>
        <v>34305</v>
      </c>
      <c r="N41" s="1108">
        <f t="shared" si="6"/>
        <v>34305</v>
      </c>
      <c r="O41" s="1290">
        <f t="shared" si="6"/>
        <v>8927</v>
      </c>
      <c r="P41" s="1290">
        <f t="shared" si="6"/>
        <v>0</v>
      </c>
      <c r="Q41" s="1290">
        <f t="shared" si="6"/>
        <v>0</v>
      </c>
      <c r="R41" s="1317">
        <f t="shared" si="6"/>
        <v>0</v>
      </c>
      <c r="S41" s="1317">
        <f t="shared" si="1"/>
        <v>8927</v>
      </c>
      <c r="T41" s="1317">
        <f t="shared" si="3"/>
        <v>26.022445707622794</v>
      </c>
      <c r="U41" s="1071"/>
      <c r="V41" s="1290">
        <f>SUM(V36:V40)</f>
        <v>0</v>
      </c>
      <c r="W41" s="1290">
        <f>SUM(W36:W40)</f>
        <v>0</v>
      </c>
      <c r="X41" s="1290">
        <f>SUM(X36:X40)</f>
        <v>0</v>
      </c>
    </row>
    <row r="42" spans="1:24" ht="6.75" customHeight="1" thickBot="1">
      <c r="A42" s="1256"/>
      <c r="B42" s="508"/>
      <c r="C42" s="542"/>
      <c r="D42" s="542"/>
      <c r="E42" s="1146"/>
      <c r="F42" s="1285"/>
      <c r="G42" s="1285"/>
      <c r="H42" s="1285"/>
      <c r="I42" s="1322"/>
      <c r="J42" s="1322"/>
      <c r="K42" s="1322"/>
      <c r="L42" s="1322"/>
      <c r="M42" s="1323"/>
      <c r="N42" s="1323"/>
      <c r="O42" s="1285"/>
      <c r="P42" s="1458"/>
      <c r="Q42" s="1325"/>
      <c r="R42" s="1459"/>
      <c r="S42" s="1460"/>
      <c r="T42" s="1319"/>
      <c r="U42" s="1071"/>
      <c r="V42" s="1285"/>
      <c r="W42" s="1322"/>
      <c r="X42" s="1322"/>
    </row>
    <row r="43" spans="1:24" ht="15" thickBot="1">
      <c r="A43" s="1327" t="s">
        <v>618</v>
      </c>
      <c r="B43" s="1328" t="s">
        <v>580</v>
      </c>
      <c r="C43" s="576">
        <f>+C41-C39</f>
        <v>13520</v>
      </c>
      <c r="D43" s="576">
        <f>+D41-D39</f>
        <v>15075</v>
      </c>
      <c r="E43" s="1314" t="s">
        <v>549</v>
      </c>
      <c r="F43" s="1317">
        <f aca="true" t="shared" si="7" ref="F43:R43">F41-F39</f>
        <v>4260.580000000002</v>
      </c>
      <c r="G43" s="1317">
        <f t="shared" si="7"/>
        <v>4565</v>
      </c>
      <c r="H43" s="1317">
        <f t="shared" si="7"/>
        <v>4040</v>
      </c>
      <c r="I43" s="1290">
        <f>I41-I39</f>
        <v>4815</v>
      </c>
      <c r="J43" s="1290">
        <f>J41-J39</f>
        <v>4629</v>
      </c>
      <c r="K43" s="1290">
        <f>K41-K39</f>
        <v>5311</v>
      </c>
      <c r="L43" s="1317">
        <f>L41-L39</f>
        <v>5040</v>
      </c>
      <c r="M43" s="1290">
        <f>M41-M39</f>
        <v>0</v>
      </c>
      <c r="N43" s="1317">
        <f t="shared" si="7"/>
        <v>0</v>
      </c>
      <c r="O43" s="1290">
        <f t="shared" si="7"/>
        <v>1402</v>
      </c>
      <c r="P43" s="1290">
        <f t="shared" si="7"/>
        <v>0</v>
      </c>
      <c r="Q43" s="1290">
        <f t="shared" si="7"/>
        <v>0</v>
      </c>
      <c r="R43" s="1442">
        <f t="shared" si="7"/>
        <v>0</v>
      </c>
      <c r="S43" s="1461">
        <f>SUM(O43:R43)</f>
        <v>1402</v>
      </c>
      <c r="T43" s="1302" t="e">
        <f t="shared" si="3"/>
        <v>#DIV/0!</v>
      </c>
      <c r="U43" s="1071"/>
      <c r="V43" s="1290">
        <f>V41-V39</f>
        <v>0</v>
      </c>
      <c r="W43" s="1290">
        <f>W41-W39</f>
        <v>0</v>
      </c>
      <c r="X43" s="1290">
        <f>X41-X39</f>
        <v>0</v>
      </c>
    </row>
    <row r="44" spans="1:24" ht="15" thickBot="1">
      <c r="A44" s="1312" t="s">
        <v>619</v>
      </c>
      <c r="B44" s="1328" t="s">
        <v>620</v>
      </c>
      <c r="C44" s="576">
        <f>+C41-C35</f>
        <v>93</v>
      </c>
      <c r="D44" s="576">
        <f>+D41-D35</f>
        <v>-465</v>
      </c>
      <c r="E44" s="1314" t="s">
        <v>549</v>
      </c>
      <c r="F44" s="1317">
        <f aca="true" t="shared" si="8" ref="F44:R44">F41-F35</f>
        <v>129.58000000000175</v>
      </c>
      <c r="G44" s="1317">
        <f t="shared" si="8"/>
        <v>1</v>
      </c>
      <c r="H44" s="1317">
        <f t="shared" si="8"/>
        <v>173</v>
      </c>
      <c r="I44" s="1290">
        <f>I41-I35</f>
        <v>250</v>
      </c>
      <c r="J44" s="1290">
        <f>J41-J35</f>
        <v>164.5</v>
      </c>
      <c r="K44" s="1290">
        <f>K41-K35</f>
        <v>576</v>
      </c>
      <c r="L44" s="1317">
        <f>L41-L35</f>
        <v>96.40000000000146</v>
      </c>
      <c r="M44" s="1290">
        <f>M41-M35</f>
        <v>0</v>
      </c>
      <c r="N44" s="1317">
        <f t="shared" si="8"/>
        <v>0</v>
      </c>
      <c r="O44" s="1290">
        <f t="shared" si="8"/>
        <v>0</v>
      </c>
      <c r="P44" s="1290">
        <f t="shared" si="8"/>
        <v>0</v>
      </c>
      <c r="Q44" s="1290">
        <f t="shared" si="8"/>
        <v>0</v>
      </c>
      <c r="R44" s="1442">
        <f t="shared" si="8"/>
        <v>0</v>
      </c>
      <c r="S44" s="1461">
        <f>SUM(O44:R44)</f>
        <v>0</v>
      </c>
      <c r="T44" s="1302" t="e">
        <f t="shared" si="3"/>
        <v>#DIV/0!</v>
      </c>
      <c r="U44" s="1071"/>
      <c r="V44" s="1290">
        <f>V41-V35</f>
        <v>0</v>
      </c>
      <c r="W44" s="1290">
        <f>W41-W35</f>
        <v>0</v>
      </c>
      <c r="X44" s="1290">
        <f>X41-X35</f>
        <v>0</v>
      </c>
    </row>
    <row r="45" spans="1:24" ht="15" thickBot="1">
      <c r="A45" s="1329" t="s">
        <v>621</v>
      </c>
      <c r="B45" s="1330" t="s">
        <v>580</v>
      </c>
      <c r="C45" s="564">
        <f>+C44-C39</f>
        <v>-12379</v>
      </c>
      <c r="D45" s="564">
        <f>+D44-D39</f>
        <v>-14193</v>
      </c>
      <c r="E45" s="1147" t="s">
        <v>549</v>
      </c>
      <c r="F45" s="1317">
        <f aca="true" t="shared" si="9" ref="F45:R45">F44-F39</f>
        <v>-29318.42</v>
      </c>
      <c r="G45" s="1317">
        <f t="shared" si="9"/>
        <v>-31499</v>
      </c>
      <c r="H45" s="1317">
        <f t="shared" si="9"/>
        <v>-34131</v>
      </c>
      <c r="I45" s="1290">
        <f t="shared" si="9"/>
        <v>-33983</v>
      </c>
      <c r="J45" s="1290">
        <f>J44-J39</f>
        <v>-33294</v>
      </c>
      <c r="K45" s="1290">
        <f>K44-K39</f>
        <v>-35006</v>
      </c>
      <c r="L45" s="1317">
        <f>L44-L39</f>
        <v>-37274</v>
      </c>
      <c r="M45" s="1290">
        <f t="shared" si="9"/>
        <v>-34305</v>
      </c>
      <c r="N45" s="1317">
        <f t="shared" si="9"/>
        <v>-34305</v>
      </c>
      <c r="O45" s="1290">
        <f t="shared" si="9"/>
        <v>-7525</v>
      </c>
      <c r="P45" s="1290">
        <f t="shared" si="9"/>
        <v>0</v>
      </c>
      <c r="Q45" s="1290">
        <f t="shared" si="9"/>
        <v>0</v>
      </c>
      <c r="R45" s="1442">
        <f t="shared" si="9"/>
        <v>0</v>
      </c>
      <c r="S45" s="1461">
        <f>SUM(O45:R45)</f>
        <v>-7525</v>
      </c>
      <c r="T45" s="1317">
        <f t="shared" si="3"/>
        <v>21.935577904095613</v>
      </c>
      <c r="U45" s="1071"/>
      <c r="V45" s="1290">
        <f>V44-V39</f>
        <v>0</v>
      </c>
      <c r="W45" s="1290">
        <f>W44-W39</f>
        <v>0</v>
      </c>
      <c r="X45" s="1290">
        <f>X44-X39</f>
        <v>0</v>
      </c>
    </row>
    <row r="46" ht="12.75">
      <c r="A46" s="1056"/>
    </row>
    <row r="47" spans="1:10" ht="12.75">
      <c r="A47" s="1303"/>
      <c r="B47" s="1358"/>
      <c r="E47" s="1332" t="s">
        <v>753</v>
      </c>
      <c r="J47" s="535" t="s">
        <v>753</v>
      </c>
    </row>
    <row r="48" ht="12.75">
      <c r="A48" s="1056"/>
    </row>
    <row r="49" spans="1:24" ht="14.25">
      <c r="A49" s="921" t="s">
        <v>729</v>
      </c>
      <c r="S49" s="492"/>
      <c r="T49" s="492"/>
      <c r="U49" s="492"/>
      <c r="V49" s="492"/>
      <c r="W49" s="492"/>
      <c r="X49" s="492"/>
    </row>
    <row r="50" spans="1:24" ht="14.25">
      <c r="A50" s="922" t="s">
        <v>730</v>
      </c>
      <c r="S50" s="492"/>
      <c r="T50" s="492"/>
      <c r="U50" s="492"/>
      <c r="V50" s="492"/>
      <c r="W50" s="492"/>
      <c r="X50" s="492"/>
    </row>
    <row r="51" spans="1:24" ht="14.25">
      <c r="A51" s="1333" t="s">
        <v>731</v>
      </c>
      <c r="S51" s="492"/>
      <c r="T51" s="492"/>
      <c r="U51" s="492"/>
      <c r="V51" s="492"/>
      <c r="W51" s="492"/>
      <c r="X51" s="492"/>
    </row>
    <row r="52" spans="1:24" ht="14.25">
      <c r="A52" s="1055"/>
      <c r="S52" s="492"/>
      <c r="T52" s="492"/>
      <c r="U52" s="492"/>
      <c r="V52" s="492"/>
      <c r="W52" s="492"/>
      <c r="X52" s="492"/>
    </row>
    <row r="53" spans="1:24" ht="12.75">
      <c r="A53" s="1056" t="s">
        <v>767</v>
      </c>
      <c r="S53" s="492"/>
      <c r="T53" s="492"/>
      <c r="U53" s="492"/>
      <c r="V53" s="492"/>
      <c r="W53" s="492"/>
      <c r="X53" s="492"/>
    </row>
    <row r="54" spans="1:24" ht="12.75">
      <c r="A54" s="1056"/>
      <c r="S54" s="492"/>
      <c r="T54" s="492"/>
      <c r="U54" s="492"/>
      <c r="V54" s="492"/>
      <c r="W54" s="492"/>
      <c r="X54" s="492"/>
    </row>
    <row r="55" spans="1:24" ht="12.75">
      <c r="A55" s="1056" t="s">
        <v>768</v>
      </c>
      <c r="S55" s="492"/>
      <c r="T55" s="492"/>
      <c r="U55" s="492"/>
      <c r="V55" s="492"/>
      <c r="W55" s="492"/>
      <c r="X55" s="492"/>
    </row>
    <row r="56" ht="12.75">
      <c r="A56" s="1056"/>
    </row>
    <row r="57" ht="12.75">
      <c r="A57" s="1056"/>
    </row>
    <row r="58" ht="12.75">
      <c r="A58" s="1056"/>
    </row>
    <row r="59" ht="12.75">
      <c r="A59" s="1056"/>
    </row>
    <row r="60" ht="12.75">
      <c r="A60" s="1056"/>
    </row>
    <row r="61" ht="12.75">
      <c r="A61" s="1056"/>
    </row>
  </sheetData>
  <sheetProtection/>
  <mergeCells count="12">
    <mergeCell ref="O7:R7"/>
    <mergeCell ref="V7:X7"/>
    <mergeCell ref="A1:X1"/>
    <mergeCell ref="A7:A8"/>
    <mergeCell ref="B7:B8"/>
    <mergeCell ref="E7:E8"/>
    <mergeCell ref="H7:H8"/>
    <mergeCell ref="I7:I8"/>
    <mergeCell ref="J7:J8"/>
    <mergeCell ref="K7:K8"/>
    <mergeCell ref="L7:L8"/>
    <mergeCell ref="M7:N7"/>
  </mergeCells>
  <printOptions/>
  <pageMargins left="1.299212598425197" right="0.7086614173228347" top="0.3937007874015748" bottom="0.3937007874015748" header="0.31496062992125984" footer="0.31496062992125984"/>
  <pageSetup horizontalDpi="600" verticalDpi="600" orientation="landscape" paperSize="9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92"/>
  <sheetViews>
    <sheetView zoomScale="80" zoomScaleNormal="80" zoomScalePageLayoutView="0" workbookViewId="0" topLeftCell="A1">
      <selection activeCell="G42" sqref="G42"/>
    </sheetView>
  </sheetViews>
  <sheetFormatPr defaultColWidth="9.140625" defaultRowHeight="12.75"/>
  <cols>
    <col min="1" max="1" width="7.57421875" style="11" customWidth="1"/>
    <col min="2" max="3" width="10.28125" style="11" customWidth="1"/>
    <col min="4" max="4" width="76.8515625" style="11" customWidth="1"/>
    <col min="5" max="7" width="16.7109375" style="22" customWidth="1"/>
    <col min="8" max="8" width="11.421875" style="252" customWidth="1"/>
    <col min="9" max="9" width="9.140625" style="11" customWidth="1"/>
    <col min="10" max="10" width="24.8515625" style="11" customWidth="1"/>
    <col min="11" max="16384" width="9.140625" style="11" customWidth="1"/>
  </cols>
  <sheetData>
    <row r="1" spans="1:8" ht="21.75" customHeight="1">
      <c r="A1" s="258" t="s">
        <v>23</v>
      </c>
      <c r="B1" s="255"/>
      <c r="C1" s="255"/>
      <c r="D1" s="8"/>
      <c r="E1" s="9"/>
      <c r="F1" s="9"/>
      <c r="G1" s="10"/>
      <c r="H1" s="227"/>
    </row>
    <row r="2" spans="1:8" ht="12.75" customHeight="1">
      <c r="A2" s="12"/>
      <c r="B2" s="13"/>
      <c r="C2" s="12"/>
      <c r="D2" s="14"/>
      <c r="E2" s="9"/>
      <c r="F2" s="9"/>
      <c r="G2" s="9"/>
      <c r="H2" s="228"/>
    </row>
    <row r="3" spans="1:8" s="13" customFormat="1" ht="24" customHeight="1">
      <c r="A3" s="259" t="s">
        <v>24</v>
      </c>
      <c r="B3" s="259"/>
      <c r="C3" s="259"/>
      <c r="D3" s="255"/>
      <c r="E3" s="255"/>
      <c r="F3" s="209"/>
      <c r="G3" s="209"/>
      <c r="H3" s="229"/>
    </row>
    <row r="4" spans="1:8" s="13" customFormat="1" ht="15" customHeight="1" thickBot="1">
      <c r="A4" s="15"/>
      <c r="B4" s="15"/>
      <c r="C4" s="15"/>
      <c r="D4" s="15"/>
      <c r="E4" s="16"/>
      <c r="F4" s="16"/>
      <c r="G4" s="181" t="s">
        <v>4</v>
      </c>
      <c r="H4" s="230"/>
    </row>
    <row r="5" spans="1:8" ht="15.75">
      <c r="A5" s="210" t="s">
        <v>25</v>
      </c>
      <c r="B5" s="210" t="s">
        <v>26</v>
      </c>
      <c r="C5" s="210" t="s">
        <v>27</v>
      </c>
      <c r="D5" s="211" t="s">
        <v>28</v>
      </c>
      <c r="E5" s="212" t="s">
        <v>29</v>
      </c>
      <c r="F5" s="212" t="s">
        <v>29</v>
      </c>
      <c r="G5" s="212" t="s">
        <v>8</v>
      </c>
      <c r="H5" s="231" t="s">
        <v>30</v>
      </c>
    </row>
    <row r="6" spans="1:8" ht="15.75" customHeight="1" thickBot="1">
      <c r="A6" s="213"/>
      <c r="B6" s="213"/>
      <c r="C6" s="213"/>
      <c r="D6" s="214"/>
      <c r="E6" s="215" t="s">
        <v>31</v>
      </c>
      <c r="F6" s="215" t="s">
        <v>32</v>
      </c>
      <c r="G6" s="216" t="s">
        <v>33</v>
      </c>
      <c r="H6" s="232" t="s">
        <v>34</v>
      </c>
    </row>
    <row r="7" spans="1:8" ht="16.5" customHeight="1" thickTop="1">
      <c r="A7" s="17">
        <v>10</v>
      </c>
      <c r="B7" s="17"/>
      <c r="C7" s="17"/>
      <c r="D7" s="18" t="s">
        <v>35</v>
      </c>
      <c r="E7" s="19"/>
      <c r="F7" s="19"/>
      <c r="G7" s="19"/>
      <c r="H7" s="233"/>
    </row>
    <row r="8" spans="1:8" ht="15" customHeight="1">
      <c r="A8" s="17"/>
      <c r="B8" s="17"/>
      <c r="C8" s="17"/>
      <c r="D8" s="18"/>
      <c r="E8" s="19"/>
      <c r="F8" s="19"/>
      <c r="G8" s="19"/>
      <c r="H8" s="233"/>
    </row>
    <row r="9" spans="1:8" ht="15" customHeight="1" hidden="1">
      <c r="A9" s="20"/>
      <c r="B9" s="20"/>
      <c r="C9" s="20">
        <v>1344</v>
      </c>
      <c r="D9" s="20" t="s">
        <v>36</v>
      </c>
      <c r="E9" s="21">
        <v>0</v>
      </c>
      <c r="F9" s="21">
        <v>0</v>
      </c>
      <c r="G9" s="21"/>
      <c r="H9" s="234" t="e">
        <f>(#REF!/F9)*100</f>
        <v>#REF!</v>
      </c>
    </row>
    <row r="10" spans="1:9" ht="15">
      <c r="A10" s="20"/>
      <c r="B10" s="20"/>
      <c r="C10" s="20">
        <v>1361</v>
      </c>
      <c r="D10" s="20" t="s">
        <v>37</v>
      </c>
      <c r="E10" s="21">
        <v>5</v>
      </c>
      <c r="F10" s="21">
        <v>5</v>
      </c>
      <c r="G10" s="21">
        <v>5</v>
      </c>
      <c r="H10" s="234">
        <f>(G10/F10)*100</f>
        <v>100</v>
      </c>
      <c r="I10" s="22"/>
    </row>
    <row r="11" spans="1:8" ht="15" hidden="1">
      <c r="A11" s="23">
        <v>34053</v>
      </c>
      <c r="B11" s="23"/>
      <c r="C11" s="23">
        <v>4116</v>
      </c>
      <c r="D11" s="20" t="s">
        <v>38</v>
      </c>
      <c r="E11" s="24">
        <v>0</v>
      </c>
      <c r="F11" s="24">
        <v>0</v>
      </c>
      <c r="G11" s="24"/>
      <c r="H11" s="234" t="e">
        <f>(#REF!/F11)*100</f>
        <v>#REF!</v>
      </c>
    </row>
    <row r="12" spans="1:8" ht="15" hidden="1">
      <c r="A12" s="23">
        <v>34070</v>
      </c>
      <c r="B12" s="23"/>
      <c r="C12" s="23">
        <v>4116</v>
      </c>
      <c r="D12" s="20" t="s">
        <v>39</v>
      </c>
      <c r="E12" s="24">
        <v>0</v>
      </c>
      <c r="F12" s="24">
        <v>0</v>
      </c>
      <c r="G12" s="24"/>
      <c r="H12" s="234" t="e">
        <f>(#REF!/F12)*100</f>
        <v>#REF!</v>
      </c>
    </row>
    <row r="13" spans="1:8" ht="15" hidden="1">
      <c r="A13" s="23">
        <v>33123</v>
      </c>
      <c r="B13" s="23"/>
      <c r="C13" s="23">
        <v>4116</v>
      </c>
      <c r="D13" s="20" t="s">
        <v>40</v>
      </c>
      <c r="E13" s="21">
        <v>0</v>
      </c>
      <c r="F13" s="21">
        <v>0</v>
      </c>
      <c r="G13" s="21"/>
      <c r="H13" s="234" t="e">
        <f>(#REF!/F13)*100</f>
        <v>#REF!</v>
      </c>
    </row>
    <row r="14" spans="1:8" ht="15" hidden="1">
      <c r="A14" s="23"/>
      <c r="B14" s="23"/>
      <c r="C14" s="23">
        <v>4121</v>
      </c>
      <c r="D14" s="23" t="s">
        <v>41</v>
      </c>
      <c r="E14" s="24">
        <v>0</v>
      </c>
      <c r="F14" s="24">
        <v>0</v>
      </c>
      <c r="G14" s="21"/>
      <c r="H14" s="234" t="e">
        <f>(#REF!/F14)*100</f>
        <v>#REF!</v>
      </c>
    </row>
    <row r="15" spans="1:9" ht="15" hidden="1">
      <c r="A15" s="23">
        <v>341</v>
      </c>
      <c r="B15" s="23"/>
      <c r="C15" s="23">
        <v>4122</v>
      </c>
      <c r="D15" s="23" t="s">
        <v>42</v>
      </c>
      <c r="E15" s="25">
        <v>0</v>
      </c>
      <c r="F15" s="25">
        <v>0</v>
      </c>
      <c r="G15" s="21"/>
      <c r="H15" s="234" t="e">
        <f>(#REF!/F15)*100</f>
        <v>#REF!</v>
      </c>
      <c r="I15" s="22"/>
    </row>
    <row r="16" spans="1:8" ht="15" hidden="1">
      <c r="A16" s="23">
        <v>379</v>
      </c>
      <c r="B16" s="23"/>
      <c r="C16" s="23">
        <v>4122</v>
      </c>
      <c r="D16" s="23" t="s">
        <v>43</v>
      </c>
      <c r="E16" s="25">
        <v>0</v>
      </c>
      <c r="F16" s="25">
        <v>0</v>
      </c>
      <c r="G16" s="21"/>
      <c r="H16" s="234" t="e">
        <f>(#REF!/F16)*100</f>
        <v>#REF!</v>
      </c>
    </row>
    <row r="17" spans="1:8" ht="15" customHeight="1" hidden="1">
      <c r="A17" s="20">
        <v>214</v>
      </c>
      <c r="B17" s="20"/>
      <c r="C17" s="20">
        <v>4122</v>
      </c>
      <c r="D17" s="23" t="s">
        <v>44</v>
      </c>
      <c r="E17" s="21">
        <v>0</v>
      </c>
      <c r="F17" s="21">
        <v>0</v>
      </c>
      <c r="G17" s="21"/>
      <c r="H17" s="234" t="e">
        <f>(#REF!/F17)*100</f>
        <v>#REF!</v>
      </c>
    </row>
    <row r="18" spans="1:8" ht="15" hidden="1">
      <c r="A18" s="23">
        <v>33030</v>
      </c>
      <c r="B18" s="23"/>
      <c r="C18" s="23">
        <v>4122</v>
      </c>
      <c r="D18" s="23" t="s">
        <v>45</v>
      </c>
      <c r="E18" s="25">
        <v>0</v>
      </c>
      <c r="F18" s="25">
        <v>0</v>
      </c>
      <c r="G18" s="24"/>
      <c r="H18" s="234" t="e">
        <f>(#REF!/F18)*100</f>
        <v>#REF!</v>
      </c>
    </row>
    <row r="19" spans="1:8" ht="15" hidden="1">
      <c r="A19" s="23">
        <v>33926</v>
      </c>
      <c r="B19" s="23"/>
      <c r="C19" s="23">
        <v>4222</v>
      </c>
      <c r="D19" s="23" t="s">
        <v>46</v>
      </c>
      <c r="E19" s="25"/>
      <c r="F19" s="25"/>
      <c r="G19" s="24"/>
      <c r="H19" s="234" t="e">
        <f>(#REF!/F19)*100</f>
        <v>#REF!</v>
      </c>
    </row>
    <row r="20" spans="1:8" ht="15">
      <c r="A20" s="23"/>
      <c r="B20" s="23">
        <v>2143</v>
      </c>
      <c r="C20" s="23">
        <v>2111</v>
      </c>
      <c r="D20" s="23" t="s">
        <v>47</v>
      </c>
      <c r="E20" s="24">
        <v>420</v>
      </c>
      <c r="F20" s="24">
        <v>420</v>
      </c>
      <c r="G20" s="24">
        <v>69.8</v>
      </c>
      <c r="H20" s="234">
        <f aca="true" t="shared" si="0" ref="H20:H46">(G20/F20)*100</f>
        <v>16.61904761904762</v>
      </c>
    </row>
    <row r="21" spans="1:8" ht="15">
      <c r="A21" s="23"/>
      <c r="B21" s="23">
        <v>2143</v>
      </c>
      <c r="C21" s="23">
        <v>2112</v>
      </c>
      <c r="D21" s="23" t="s">
        <v>48</v>
      </c>
      <c r="E21" s="24">
        <v>220</v>
      </c>
      <c r="F21" s="24">
        <v>220</v>
      </c>
      <c r="G21" s="24">
        <v>16</v>
      </c>
      <c r="H21" s="234">
        <f t="shared" si="0"/>
        <v>7.2727272727272725</v>
      </c>
    </row>
    <row r="22" spans="1:8" ht="15" hidden="1">
      <c r="A22" s="23"/>
      <c r="B22" s="23">
        <v>2143</v>
      </c>
      <c r="C22" s="23">
        <v>2212</v>
      </c>
      <c r="D22" s="23" t="s">
        <v>49</v>
      </c>
      <c r="E22" s="24">
        <v>0</v>
      </c>
      <c r="F22" s="24">
        <v>0</v>
      </c>
      <c r="G22" s="24"/>
      <c r="H22" s="234" t="e">
        <f t="shared" si="0"/>
        <v>#DIV/0!</v>
      </c>
    </row>
    <row r="23" spans="1:8" ht="15" hidden="1">
      <c r="A23" s="23"/>
      <c r="B23" s="23">
        <v>2143</v>
      </c>
      <c r="C23" s="23">
        <v>2324</v>
      </c>
      <c r="D23" s="23" t="s">
        <v>50</v>
      </c>
      <c r="E23" s="24">
        <v>0</v>
      </c>
      <c r="F23" s="24">
        <v>0</v>
      </c>
      <c r="G23" s="24"/>
      <c r="H23" s="234" t="e">
        <f t="shared" si="0"/>
        <v>#DIV/0!</v>
      </c>
    </row>
    <row r="24" spans="1:8" ht="15" hidden="1">
      <c r="A24" s="23"/>
      <c r="B24" s="23">
        <v>2143</v>
      </c>
      <c r="C24" s="23">
        <v>2329</v>
      </c>
      <c r="D24" s="23" t="s">
        <v>51</v>
      </c>
      <c r="E24" s="24"/>
      <c r="F24" s="24"/>
      <c r="G24" s="24"/>
      <c r="H24" s="234" t="e">
        <f t="shared" si="0"/>
        <v>#DIV/0!</v>
      </c>
    </row>
    <row r="25" spans="1:8" ht="15" hidden="1">
      <c r="A25" s="23"/>
      <c r="B25" s="23">
        <v>3111</v>
      </c>
      <c r="C25" s="23">
        <v>2122</v>
      </c>
      <c r="D25" s="23" t="s">
        <v>52</v>
      </c>
      <c r="E25" s="24">
        <v>0</v>
      </c>
      <c r="F25" s="24">
        <v>0</v>
      </c>
      <c r="G25" s="24"/>
      <c r="H25" s="234" t="e">
        <f t="shared" si="0"/>
        <v>#DIV/0!</v>
      </c>
    </row>
    <row r="26" spans="1:8" ht="15" hidden="1">
      <c r="A26" s="23"/>
      <c r="B26" s="23">
        <v>3113</v>
      </c>
      <c r="C26" s="23">
        <v>2119</v>
      </c>
      <c r="D26" s="23" t="s">
        <v>53</v>
      </c>
      <c r="E26" s="24">
        <v>0</v>
      </c>
      <c r="F26" s="24">
        <v>0</v>
      </c>
      <c r="G26" s="24"/>
      <c r="H26" s="234" t="e">
        <f t="shared" si="0"/>
        <v>#DIV/0!</v>
      </c>
    </row>
    <row r="27" spans="1:8" ht="15" hidden="1">
      <c r="A27" s="23"/>
      <c r="B27" s="23">
        <v>3113</v>
      </c>
      <c r="C27" s="23">
        <v>2122</v>
      </c>
      <c r="D27" s="23" t="s">
        <v>54</v>
      </c>
      <c r="E27" s="24">
        <v>0</v>
      </c>
      <c r="F27" s="24">
        <v>0</v>
      </c>
      <c r="G27" s="24"/>
      <c r="H27" s="234" t="e">
        <f t="shared" si="0"/>
        <v>#DIV/0!</v>
      </c>
    </row>
    <row r="28" spans="1:9" ht="15">
      <c r="A28" s="23"/>
      <c r="B28" s="23">
        <v>3313</v>
      </c>
      <c r="C28" s="23">
        <v>2132</v>
      </c>
      <c r="D28" s="23" t="s">
        <v>55</v>
      </c>
      <c r="E28" s="24">
        <v>331.8</v>
      </c>
      <c r="F28" s="24">
        <v>331.8</v>
      </c>
      <c r="G28" s="24">
        <v>0</v>
      </c>
      <c r="H28" s="234">
        <f t="shared" si="0"/>
        <v>0</v>
      </c>
      <c r="I28" s="22"/>
    </row>
    <row r="29" spans="1:8" ht="15">
      <c r="A29" s="20"/>
      <c r="B29" s="20">
        <v>3313</v>
      </c>
      <c r="C29" s="20">
        <v>2133</v>
      </c>
      <c r="D29" s="20" t="s">
        <v>56</v>
      </c>
      <c r="E29" s="21">
        <v>18.2</v>
      </c>
      <c r="F29" s="21">
        <v>18.2</v>
      </c>
      <c r="G29" s="24">
        <v>0</v>
      </c>
      <c r="H29" s="234">
        <f t="shared" si="0"/>
        <v>0</v>
      </c>
    </row>
    <row r="30" spans="1:8" ht="15" hidden="1">
      <c r="A30" s="20"/>
      <c r="B30" s="20">
        <v>3313</v>
      </c>
      <c r="C30" s="20">
        <v>2324</v>
      </c>
      <c r="D30" s="20" t="s">
        <v>57</v>
      </c>
      <c r="E30" s="21">
        <v>0</v>
      </c>
      <c r="F30" s="21">
        <v>0</v>
      </c>
      <c r="G30" s="21"/>
      <c r="H30" s="234" t="e">
        <f t="shared" si="0"/>
        <v>#DIV/0!</v>
      </c>
    </row>
    <row r="31" spans="1:8" ht="15" hidden="1">
      <c r="A31" s="20"/>
      <c r="B31" s="20">
        <v>3392</v>
      </c>
      <c r="C31" s="20">
        <v>2329</v>
      </c>
      <c r="D31" s="20" t="s">
        <v>58</v>
      </c>
      <c r="E31" s="21"/>
      <c r="F31" s="21"/>
      <c r="G31" s="21"/>
      <c r="H31" s="234" t="e">
        <f t="shared" si="0"/>
        <v>#DIV/0!</v>
      </c>
    </row>
    <row r="32" spans="1:8" ht="15" hidden="1">
      <c r="A32" s="23"/>
      <c r="B32" s="23">
        <v>3314</v>
      </c>
      <c r="C32" s="23">
        <v>2229</v>
      </c>
      <c r="D32" s="23" t="s">
        <v>59</v>
      </c>
      <c r="E32" s="24"/>
      <c r="F32" s="24"/>
      <c r="G32" s="24"/>
      <c r="H32" s="234" t="e">
        <f t="shared" si="0"/>
        <v>#DIV/0!</v>
      </c>
    </row>
    <row r="33" spans="1:8" ht="15" hidden="1">
      <c r="A33" s="23"/>
      <c r="B33" s="23">
        <v>3315</v>
      </c>
      <c r="C33" s="23">
        <v>2322</v>
      </c>
      <c r="D33" s="23" t="s">
        <v>60</v>
      </c>
      <c r="E33" s="24"/>
      <c r="F33" s="24"/>
      <c r="G33" s="24"/>
      <c r="H33" s="234" t="e">
        <f t="shared" si="0"/>
        <v>#DIV/0!</v>
      </c>
    </row>
    <row r="34" spans="1:8" ht="15" hidden="1">
      <c r="A34" s="23"/>
      <c r="B34" s="23">
        <v>3319</v>
      </c>
      <c r="C34" s="23">
        <v>2324</v>
      </c>
      <c r="D34" s="23" t="s">
        <v>61</v>
      </c>
      <c r="E34" s="24">
        <v>0</v>
      </c>
      <c r="F34" s="24">
        <v>0</v>
      </c>
      <c r="G34" s="24"/>
      <c r="H34" s="234" t="e">
        <f t="shared" si="0"/>
        <v>#DIV/0!</v>
      </c>
    </row>
    <row r="35" spans="1:9" ht="15" customHeight="1" hidden="1">
      <c r="A35" s="20"/>
      <c r="B35" s="20">
        <v>3319</v>
      </c>
      <c r="C35" s="20">
        <v>2329</v>
      </c>
      <c r="D35" s="20" t="s">
        <v>62</v>
      </c>
      <c r="E35" s="21"/>
      <c r="F35" s="21"/>
      <c r="G35" s="21"/>
      <c r="H35" s="234" t="e">
        <f t="shared" si="0"/>
        <v>#DIV/0!</v>
      </c>
      <c r="I35" s="22"/>
    </row>
    <row r="36" spans="1:8" ht="15">
      <c r="A36" s="23"/>
      <c r="B36" s="23">
        <v>3326</v>
      </c>
      <c r="C36" s="23">
        <v>2212</v>
      </c>
      <c r="D36" s="23" t="s">
        <v>63</v>
      </c>
      <c r="E36" s="24">
        <v>30</v>
      </c>
      <c r="F36" s="24">
        <v>30</v>
      </c>
      <c r="G36" s="24">
        <v>20</v>
      </c>
      <c r="H36" s="234">
        <f t="shared" si="0"/>
        <v>66.66666666666666</v>
      </c>
    </row>
    <row r="37" spans="1:8" ht="15">
      <c r="A37" s="23"/>
      <c r="B37" s="23">
        <v>3326</v>
      </c>
      <c r="C37" s="23">
        <v>2324</v>
      </c>
      <c r="D37" s="23" t="s">
        <v>64</v>
      </c>
      <c r="E37" s="24">
        <v>2</v>
      </c>
      <c r="F37" s="24">
        <v>2</v>
      </c>
      <c r="G37" s="24">
        <v>1</v>
      </c>
      <c r="H37" s="234">
        <f t="shared" si="0"/>
        <v>50</v>
      </c>
    </row>
    <row r="38" spans="1:8" ht="15">
      <c r="A38" s="23"/>
      <c r="B38" s="23">
        <v>3399</v>
      </c>
      <c r="C38" s="23">
        <v>2111</v>
      </c>
      <c r="D38" s="23" t="s">
        <v>65</v>
      </c>
      <c r="E38" s="24">
        <v>200</v>
      </c>
      <c r="F38" s="24">
        <v>200</v>
      </c>
      <c r="G38" s="24">
        <v>220.1</v>
      </c>
      <c r="H38" s="234">
        <f t="shared" si="0"/>
        <v>110.05</v>
      </c>
    </row>
    <row r="39" spans="1:8" ht="15">
      <c r="A39" s="23"/>
      <c r="B39" s="23">
        <v>3399</v>
      </c>
      <c r="C39" s="23">
        <v>2112</v>
      </c>
      <c r="D39" s="23" t="s">
        <v>66</v>
      </c>
      <c r="E39" s="24">
        <v>0</v>
      </c>
      <c r="F39" s="24">
        <v>0</v>
      </c>
      <c r="G39" s="24">
        <v>5.4</v>
      </c>
      <c r="H39" s="234" t="e">
        <f t="shared" si="0"/>
        <v>#DIV/0!</v>
      </c>
    </row>
    <row r="40" spans="1:8" ht="15">
      <c r="A40" s="23"/>
      <c r="B40" s="23">
        <v>3399</v>
      </c>
      <c r="C40" s="23">
        <v>2133</v>
      </c>
      <c r="D40" s="23" t="s">
        <v>67</v>
      </c>
      <c r="E40" s="24">
        <v>100</v>
      </c>
      <c r="F40" s="24">
        <v>100</v>
      </c>
      <c r="G40" s="24">
        <v>0</v>
      </c>
      <c r="H40" s="234">
        <f t="shared" si="0"/>
        <v>0</v>
      </c>
    </row>
    <row r="41" spans="1:9" ht="15" hidden="1">
      <c r="A41" s="23"/>
      <c r="B41" s="23">
        <v>3399</v>
      </c>
      <c r="C41" s="23">
        <v>2321</v>
      </c>
      <c r="D41" s="23" t="s">
        <v>68</v>
      </c>
      <c r="E41" s="24">
        <v>0</v>
      </c>
      <c r="F41" s="24">
        <v>0</v>
      </c>
      <c r="G41" s="24"/>
      <c r="H41" s="234" t="e">
        <f t="shared" si="0"/>
        <v>#DIV/0!</v>
      </c>
      <c r="I41" s="22"/>
    </row>
    <row r="42" spans="1:8" ht="15">
      <c r="A42" s="23"/>
      <c r="B42" s="23">
        <v>3399</v>
      </c>
      <c r="C42" s="23">
        <v>2324</v>
      </c>
      <c r="D42" s="23" t="s">
        <v>69</v>
      </c>
      <c r="E42" s="24">
        <v>80</v>
      </c>
      <c r="F42" s="24">
        <v>80</v>
      </c>
      <c r="G42" s="24">
        <v>152.3</v>
      </c>
      <c r="H42" s="234">
        <f t="shared" si="0"/>
        <v>190.375</v>
      </c>
    </row>
    <row r="43" spans="1:8" ht="15">
      <c r="A43" s="20"/>
      <c r="B43" s="20">
        <v>3399</v>
      </c>
      <c r="C43" s="20">
        <v>2329</v>
      </c>
      <c r="D43" s="20" t="s">
        <v>70</v>
      </c>
      <c r="E43" s="24">
        <v>0</v>
      </c>
      <c r="F43" s="24">
        <v>0</v>
      </c>
      <c r="G43" s="24">
        <v>46.2</v>
      </c>
      <c r="H43" s="234" t="e">
        <f t="shared" si="0"/>
        <v>#DIV/0!</v>
      </c>
    </row>
    <row r="44" spans="1:8" ht="15">
      <c r="A44" s="23"/>
      <c r="B44" s="23">
        <v>3419</v>
      </c>
      <c r="C44" s="23">
        <v>2229</v>
      </c>
      <c r="D44" s="23" t="s">
        <v>71</v>
      </c>
      <c r="E44" s="24">
        <v>0</v>
      </c>
      <c r="F44" s="24">
        <v>0</v>
      </c>
      <c r="G44" s="24">
        <v>50</v>
      </c>
      <c r="H44" s="234" t="e">
        <f t="shared" si="0"/>
        <v>#DIV/0!</v>
      </c>
    </row>
    <row r="45" spans="1:8" ht="15" hidden="1">
      <c r="A45" s="23"/>
      <c r="B45" s="23">
        <v>3421</v>
      </c>
      <c r="C45" s="23">
        <v>2324</v>
      </c>
      <c r="D45" s="23" t="s">
        <v>72</v>
      </c>
      <c r="E45" s="24"/>
      <c r="F45" s="24"/>
      <c r="G45" s="24"/>
      <c r="H45" s="234" t="e">
        <f t="shared" si="0"/>
        <v>#DIV/0!</v>
      </c>
    </row>
    <row r="46" spans="1:8" ht="15">
      <c r="A46" s="20"/>
      <c r="B46" s="20">
        <v>3429</v>
      </c>
      <c r="C46" s="20">
        <v>2229</v>
      </c>
      <c r="D46" s="20" t="s">
        <v>73</v>
      </c>
      <c r="E46" s="21">
        <v>0</v>
      </c>
      <c r="F46" s="21">
        <v>0</v>
      </c>
      <c r="G46" s="21">
        <v>16.1</v>
      </c>
      <c r="H46" s="234" t="e">
        <f t="shared" si="0"/>
        <v>#DIV/0!</v>
      </c>
    </row>
    <row r="47" spans="1:8" ht="15" hidden="1">
      <c r="A47" s="23"/>
      <c r="B47" s="23">
        <v>6171</v>
      </c>
      <c r="C47" s="23">
        <v>2212</v>
      </c>
      <c r="D47" s="23" t="s">
        <v>74</v>
      </c>
      <c r="E47" s="24"/>
      <c r="F47" s="24"/>
      <c r="G47" s="24"/>
      <c r="H47" s="234" t="e">
        <f>(#REF!/F47)*100</f>
        <v>#REF!</v>
      </c>
    </row>
    <row r="48" spans="1:8" ht="15" customHeight="1" hidden="1">
      <c r="A48" s="20"/>
      <c r="B48" s="20">
        <v>6409</v>
      </c>
      <c r="C48" s="20">
        <v>2328</v>
      </c>
      <c r="D48" s="20" t="s">
        <v>75</v>
      </c>
      <c r="E48" s="21">
        <v>0</v>
      </c>
      <c r="F48" s="21">
        <v>0</v>
      </c>
      <c r="G48" s="21"/>
      <c r="H48" s="234" t="e">
        <f>(#REF!/F48)*100</f>
        <v>#REF!</v>
      </c>
    </row>
    <row r="49" spans="1:8" ht="15" customHeight="1" thickBot="1">
      <c r="A49" s="26"/>
      <c r="B49" s="26"/>
      <c r="C49" s="26"/>
      <c r="D49" s="26"/>
      <c r="E49" s="27"/>
      <c r="F49" s="27"/>
      <c r="G49" s="27"/>
      <c r="H49" s="235"/>
    </row>
    <row r="50" spans="1:8" s="31" customFormat="1" ht="21.75" customHeight="1" thickBot="1" thickTop="1">
      <c r="A50" s="28"/>
      <c r="B50" s="28"/>
      <c r="C50" s="28"/>
      <c r="D50" s="29" t="s">
        <v>76</v>
      </c>
      <c r="E50" s="30">
        <f>SUM(E9:E48)</f>
        <v>1407</v>
      </c>
      <c r="F50" s="30">
        <f>SUM(F9:F48)</f>
        <v>1407</v>
      </c>
      <c r="G50" s="30">
        <f>SUM(G9:G48)</f>
        <v>601.9</v>
      </c>
      <c r="H50" s="236">
        <f>(G50/F50)*100</f>
        <v>42.778962331201136</v>
      </c>
    </row>
    <row r="51" spans="1:8" ht="15" customHeight="1">
      <c r="A51" s="31"/>
      <c r="B51" s="31"/>
      <c r="C51" s="31"/>
      <c r="D51" s="31"/>
      <c r="E51" s="32"/>
      <c r="F51" s="32"/>
      <c r="G51" s="32"/>
      <c r="H51" s="237"/>
    </row>
    <row r="52" spans="1:8" ht="15" customHeight="1">
      <c r="A52" s="31"/>
      <c r="B52" s="31"/>
      <c r="C52" s="31"/>
      <c r="D52" s="31"/>
      <c r="E52" s="32"/>
      <c r="F52" s="32"/>
      <c r="G52" s="32"/>
      <c r="H52" s="237"/>
    </row>
    <row r="53" spans="1:8" ht="15" customHeight="1" thickBot="1">
      <c r="A53" s="31"/>
      <c r="B53" s="31"/>
      <c r="C53" s="31"/>
      <c r="D53" s="31"/>
      <c r="E53" s="32"/>
      <c r="F53" s="32"/>
      <c r="G53" s="32"/>
      <c r="H53" s="237"/>
    </row>
    <row r="54" spans="1:8" ht="15.75">
      <c r="A54" s="210" t="s">
        <v>25</v>
      </c>
      <c r="B54" s="210" t="s">
        <v>26</v>
      </c>
      <c r="C54" s="210" t="s">
        <v>27</v>
      </c>
      <c r="D54" s="211" t="s">
        <v>28</v>
      </c>
      <c r="E54" s="212" t="s">
        <v>29</v>
      </c>
      <c r="F54" s="212" t="s">
        <v>29</v>
      </c>
      <c r="G54" s="212" t="s">
        <v>8</v>
      </c>
      <c r="H54" s="231" t="s">
        <v>30</v>
      </c>
    </row>
    <row r="55" spans="1:8" ht="15.75" customHeight="1" thickBot="1">
      <c r="A55" s="213"/>
      <c r="B55" s="213"/>
      <c r="C55" s="213"/>
      <c r="D55" s="214"/>
      <c r="E55" s="215" t="s">
        <v>31</v>
      </c>
      <c r="F55" s="215" t="s">
        <v>32</v>
      </c>
      <c r="G55" s="216" t="s">
        <v>33</v>
      </c>
      <c r="H55" s="232" t="s">
        <v>34</v>
      </c>
    </row>
    <row r="56" spans="1:8" ht="15.75" customHeight="1" thickTop="1">
      <c r="A56" s="33">
        <v>20</v>
      </c>
      <c r="B56" s="17"/>
      <c r="C56" s="17"/>
      <c r="D56" s="18" t="s">
        <v>77</v>
      </c>
      <c r="E56" s="19"/>
      <c r="F56" s="19"/>
      <c r="G56" s="19"/>
      <c r="H56" s="233"/>
    </row>
    <row r="57" spans="1:8" ht="15.75" customHeight="1">
      <c r="A57" s="33"/>
      <c r="B57" s="17"/>
      <c r="C57" s="17"/>
      <c r="D57" s="18"/>
      <c r="E57" s="19"/>
      <c r="F57" s="19"/>
      <c r="G57" s="19"/>
      <c r="H57" s="233"/>
    </row>
    <row r="58" spans="1:8" ht="15.75" customHeight="1" hidden="1">
      <c r="A58" s="33"/>
      <c r="B58" s="17"/>
      <c r="C58" s="34">
        <v>2420</v>
      </c>
      <c r="D58" s="35" t="s">
        <v>78</v>
      </c>
      <c r="E58" s="21">
        <v>0</v>
      </c>
      <c r="F58" s="21">
        <v>0</v>
      </c>
      <c r="G58" s="21">
        <v>0</v>
      </c>
      <c r="H58" s="234" t="e">
        <f>(#REF!/F58)*100</f>
        <v>#REF!</v>
      </c>
    </row>
    <row r="59" spans="1:8" ht="15.75" customHeight="1">
      <c r="A59" s="36">
        <v>1069</v>
      </c>
      <c r="B59" s="17"/>
      <c r="C59" s="34">
        <v>4113</v>
      </c>
      <c r="D59" s="35" t="s">
        <v>79</v>
      </c>
      <c r="E59" s="21">
        <v>116</v>
      </c>
      <c r="F59" s="21">
        <v>116</v>
      </c>
      <c r="G59" s="21">
        <v>0</v>
      </c>
      <c r="H59" s="234">
        <f aca="true" t="shared" si="1" ref="H59:H118">(G59/F59)*100</f>
        <v>0</v>
      </c>
    </row>
    <row r="60" spans="1:8" ht="15.75" customHeight="1">
      <c r="A60" s="36">
        <v>1070</v>
      </c>
      <c r="B60" s="17"/>
      <c r="C60" s="34">
        <v>4113</v>
      </c>
      <c r="D60" s="35" t="s">
        <v>80</v>
      </c>
      <c r="E60" s="21">
        <v>13.5</v>
      </c>
      <c r="F60" s="21">
        <v>13.5</v>
      </c>
      <c r="G60" s="21">
        <v>0</v>
      </c>
      <c r="H60" s="234">
        <f t="shared" si="1"/>
        <v>0</v>
      </c>
    </row>
    <row r="61" spans="1:8" ht="15.75" customHeight="1">
      <c r="A61" s="36">
        <v>1071</v>
      </c>
      <c r="B61" s="17"/>
      <c r="C61" s="34">
        <v>4113</v>
      </c>
      <c r="D61" s="35" t="s">
        <v>81</v>
      </c>
      <c r="E61" s="21">
        <v>17.8</v>
      </c>
      <c r="F61" s="21">
        <v>17.8</v>
      </c>
      <c r="G61" s="21">
        <v>0</v>
      </c>
      <c r="H61" s="234">
        <f t="shared" si="1"/>
        <v>0</v>
      </c>
    </row>
    <row r="62" spans="1:8" ht="15.75" hidden="1">
      <c r="A62" s="37">
        <v>14018</v>
      </c>
      <c r="B62" s="17"/>
      <c r="C62" s="38">
        <v>4116</v>
      </c>
      <c r="D62" s="39" t="s">
        <v>82</v>
      </c>
      <c r="E62" s="21">
        <v>0</v>
      </c>
      <c r="F62" s="21">
        <v>0</v>
      </c>
      <c r="G62" s="24"/>
      <c r="H62" s="234" t="e">
        <f t="shared" si="1"/>
        <v>#DIV/0!</v>
      </c>
    </row>
    <row r="63" spans="1:10" ht="15.75">
      <c r="A63" s="37"/>
      <c r="B63" s="17"/>
      <c r="C63" s="38">
        <v>4116</v>
      </c>
      <c r="D63" s="20" t="s">
        <v>83</v>
      </c>
      <c r="E63" s="21">
        <v>0</v>
      </c>
      <c r="F63" s="21">
        <v>140</v>
      </c>
      <c r="G63" s="24">
        <v>406.6</v>
      </c>
      <c r="H63" s="234">
        <f t="shared" si="1"/>
        <v>290.42857142857144</v>
      </c>
      <c r="J63" s="22"/>
    </row>
    <row r="64" spans="1:8" ht="15.75" customHeight="1">
      <c r="A64" s="36">
        <v>1069</v>
      </c>
      <c r="B64" s="17"/>
      <c r="C64" s="34">
        <v>4116</v>
      </c>
      <c r="D64" s="35" t="s">
        <v>79</v>
      </c>
      <c r="E64" s="21">
        <v>1625.4</v>
      </c>
      <c r="F64" s="21">
        <v>1625.4</v>
      </c>
      <c r="G64" s="21">
        <v>0</v>
      </c>
      <c r="H64" s="234">
        <f t="shared" si="1"/>
        <v>0</v>
      </c>
    </row>
    <row r="65" spans="1:8" ht="15.75" customHeight="1">
      <c r="A65" s="36">
        <v>1070</v>
      </c>
      <c r="B65" s="17"/>
      <c r="C65" s="34">
        <v>4116</v>
      </c>
      <c r="D65" s="35" t="s">
        <v>80</v>
      </c>
      <c r="E65" s="21">
        <v>228.4</v>
      </c>
      <c r="F65" s="21">
        <v>228.4</v>
      </c>
      <c r="G65" s="21">
        <v>0</v>
      </c>
      <c r="H65" s="234">
        <f t="shared" si="1"/>
        <v>0</v>
      </c>
    </row>
    <row r="66" spans="1:8" ht="15.75" customHeight="1">
      <c r="A66" s="36">
        <v>1071</v>
      </c>
      <c r="B66" s="17"/>
      <c r="C66" s="34">
        <v>4116</v>
      </c>
      <c r="D66" s="35" t="s">
        <v>81</v>
      </c>
      <c r="E66" s="21">
        <v>303.6</v>
      </c>
      <c r="F66" s="21">
        <v>303.6</v>
      </c>
      <c r="G66" s="21">
        <v>0</v>
      </c>
      <c r="H66" s="234">
        <f t="shared" si="1"/>
        <v>0</v>
      </c>
    </row>
    <row r="67" spans="1:8" ht="15" customHeight="1" hidden="1">
      <c r="A67" s="20">
        <v>221</v>
      </c>
      <c r="B67" s="20"/>
      <c r="C67" s="20">
        <v>4122</v>
      </c>
      <c r="D67" s="20" t="s">
        <v>84</v>
      </c>
      <c r="E67" s="21">
        <v>0</v>
      </c>
      <c r="F67" s="21">
        <v>0</v>
      </c>
      <c r="G67" s="21"/>
      <c r="H67" s="234" t="e">
        <f t="shared" si="1"/>
        <v>#DIV/0!</v>
      </c>
    </row>
    <row r="68" spans="1:8" ht="15.75" hidden="1">
      <c r="A68" s="37">
        <v>359</v>
      </c>
      <c r="B68" s="17"/>
      <c r="C68" s="34">
        <v>4122</v>
      </c>
      <c r="D68" s="39" t="s">
        <v>85</v>
      </c>
      <c r="E68" s="21">
        <v>0</v>
      </c>
      <c r="F68" s="21">
        <v>0</v>
      </c>
      <c r="G68" s="24"/>
      <c r="H68" s="234" t="e">
        <f t="shared" si="1"/>
        <v>#DIV/0!</v>
      </c>
    </row>
    <row r="69" spans="1:10" ht="15.75" customHeight="1">
      <c r="A69" s="37">
        <v>1046</v>
      </c>
      <c r="B69" s="17"/>
      <c r="C69" s="34">
        <v>4213</v>
      </c>
      <c r="D69" s="40" t="s">
        <v>86</v>
      </c>
      <c r="E69" s="19">
        <v>40.8</v>
      </c>
      <c r="F69" s="19">
        <v>40.8</v>
      </c>
      <c r="G69" s="24">
        <v>0</v>
      </c>
      <c r="H69" s="234">
        <f t="shared" si="1"/>
        <v>0</v>
      </c>
      <c r="J69" s="22"/>
    </row>
    <row r="70" spans="1:10" ht="15.75" customHeight="1">
      <c r="A70" s="37">
        <v>1047</v>
      </c>
      <c r="B70" s="17"/>
      <c r="C70" s="34">
        <v>4213</v>
      </c>
      <c r="D70" s="40" t="s">
        <v>87</v>
      </c>
      <c r="E70" s="19">
        <v>168.2</v>
      </c>
      <c r="F70" s="19">
        <v>168.2</v>
      </c>
      <c r="G70" s="24">
        <v>0</v>
      </c>
      <c r="H70" s="234">
        <f t="shared" si="1"/>
        <v>0</v>
      </c>
      <c r="J70" s="22"/>
    </row>
    <row r="71" spans="1:9" ht="15.75" customHeight="1">
      <c r="A71" s="37">
        <v>1048</v>
      </c>
      <c r="B71" s="17"/>
      <c r="C71" s="34">
        <v>4213</v>
      </c>
      <c r="D71" s="40" t="s">
        <v>88</v>
      </c>
      <c r="E71" s="19">
        <v>191</v>
      </c>
      <c r="F71" s="19">
        <v>191</v>
      </c>
      <c r="G71" s="24">
        <v>0</v>
      </c>
      <c r="H71" s="234">
        <f t="shared" si="1"/>
        <v>0</v>
      </c>
      <c r="I71" s="22"/>
    </row>
    <row r="72" spans="1:8" ht="15.75" customHeight="1">
      <c r="A72" s="37">
        <v>1083</v>
      </c>
      <c r="B72" s="17"/>
      <c r="C72" s="34">
        <v>4213</v>
      </c>
      <c r="D72" s="40" t="s">
        <v>89</v>
      </c>
      <c r="E72" s="19">
        <v>38.3</v>
      </c>
      <c r="F72" s="19">
        <v>38.3</v>
      </c>
      <c r="G72" s="24">
        <v>0</v>
      </c>
      <c r="H72" s="234">
        <f t="shared" si="1"/>
        <v>0</v>
      </c>
    </row>
    <row r="73" spans="1:8" ht="15" customHeight="1">
      <c r="A73" s="41">
        <v>1084</v>
      </c>
      <c r="B73" s="20"/>
      <c r="C73" s="20">
        <v>4213</v>
      </c>
      <c r="D73" s="20" t="s">
        <v>90</v>
      </c>
      <c r="E73" s="21">
        <v>34.1</v>
      </c>
      <c r="F73" s="21">
        <v>34.1</v>
      </c>
      <c r="G73" s="21">
        <v>0</v>
      </c>
      <c r="H73" s="234">
        <f t="shared" si="1"/>
        <v>0</v>
      </c>
    </row>
    <row r="74" spans="1:8" ht="15.75" customHeight="1">
      <c r="A74" s="37">
        <v>1085</v>
      </c>
      <c r="B74" s="17"/>
      <c r="C74" s="34">
        <v>4213</v>
      </c>
      <c r="D74" s="40" t="s">
        <v>91</v>
      </c>
      <c r="E74" s="19">
        <v>41.3</v>
      </c>
      <c r="F74" s="19">
        <v>41.3</v>
      </c>
      <c r="G74" s="24">
        <v>0</v>
      </c>
      <c r="H74" s="234">
        <f t="shared" si="1"/>
        <v>0</v>
      </c>
    </row>
    <row r="75" spans="1:8" ht="15.75" customHeight="1">
      <c r="A75" s="37">
        <v>1092</v>
      </c>
      <c r="B75" s="17"/>
      <c r="C75" s="34">
        <v>4213</v>
      </c>
      <c r="D75" s="40" t="s">
        <v>92</v>
      </c>
      <c r="E75" s="19">
        <v>100.7</v>
      </c>
      <c r="F75" s="19">
        <v>100.7</v>
      </c>
      <c r="G75" s="24">
        <v>0</v>
      </c>
      <c r="H75" s="234">
        <f t="shared" si="1"/>
        <v>0</v>
      </c>
    </row>
    <row r="76" spans="1:8" ht="15.75" customHeight="1" hidden="1">
      <c r="A76" s="37"/>
      <c r="B76" s="17"/>
      <c r="C76" s="34">
        <v>4213</v>
      </c>
      <c r="D76" s="40" t="s">
        <v>93</v>
      </c>
      <c r="E76" s="19"/>
      <c r="F76" s="19"/>
      <c r="G76" s="24"/>
      <c r="H76" s="234" t="e">
        <f t="shared" si="1"/>
        <v>#DIV/0!</v>
      </c>
    </row>
    <row r="77" spans="1:8" ht="15" hidden="1">
      <c r="A77" s="42"/>
      <c r="B77" s="20"/>
      <c r="C77" s="20">
        <v>4213</v>
      </c>
      <c r="D77" s="20" t="s">
        <v>94</v>
      </c>
      <c r="E77" s="21"/>
      <c r="F77" s="21"/>
      <c r="G77" s="21"/>
      <c r="H77" s="234" t="e">
        <f t="shared" si="1"/>
        <v>#DIV/0!</v>
      </c>
    </row>
    <row r="78" spans="1:8" ht="15" hidden="1">
      <c r="A78" s="42"/>
      <c r="B78" s="20"/>
      <c r="C78" s="20">
        <v>4213</v>
      </c>
      <c r="D78" s="20" t="s">
        <v>94</v>
      </c>
      <c r="E78" s="21"/>
      <c r="F78" s="21"/>
      <c r="G78" s="21"/>
      <c r="H78" s="234" t="e">
        <f t="shared" si="1"/>
        <v>#DIV/0!</v>
      </c>
    </row>
    <row r="79" spans="1:8" ht="15" hidden="1">
      <c r="A79" s="42"/>
      <c r="B79" s="20"/>
      <c r="C79" s="20">
        <v>4213</v>
      </c>
      <c r="D79" s="20" t="s">
        <v>94</v>
      </c>
      <c r="E79" s="21"/>
      <c r="F79" s="21"/>
      <c r="G79" s="21"/>
      <c r="H79" s="234" t="e">
        <f t="shared" si="1"/>
        <v>#DIV/0!</v>
      </c>
    </row>
    <row r="80" spans="1:10" ht="15.75" customHeight="1">
      <c r="A80" s="37">
        <v>10025</v>
      </c>
      <c r="B80" s="17"/>
      <c r="C80" s="34">
        <v>4216</v>
      </c>
      <c r="D80" s="40" t="s">
        <v>95</v>
      </c>
      <c r="E80" s="19">
        <v>15000</v>
      </c>
      <c r="F80" s="19">
        <v>15000</v>
      </c>
      <c r="G80" s="24">
        <v>0</v>
      </c>
      <c r="H80" s="234">
        <f t="shared" si="1"/>
        <v>0</v>
      </c>
      <c r="J80" s="22"/>
    </row>
    <row r="81" spans="1:10" ht="15.75" customHeight="1">
      <c r="A81" s="37">
        <v>1045</v>
      </c>
      <c r="B81" s="17"/>
      <c r="C81" s="34">
        <v>4216</v>
      </c>
      <c r="D81" s="40" t="s">
        <v>96</v>
      </c>
      <c r="E81" s="19">
        <v>2125</v>
      </c>
      <c r="F81" s="19">
        <v>2125</v>
      </c>
      <c r="G81" s="24">
        <v>0</v>
      </c>
      <c r="H81" s="234">
        <f t="shared" si="1"/>
        <v>0</v>
      </c>
      <c r="J81" s="22"/>
    </row>
    <row r="82" spans="1:10" ht="15.75" customHeight="1">
      <c r="A82" s="37">
        <v>1046</v>
      </c>
      <c r="B82" s="17"/>
      <c r="C82" s="34">
        <v>4216</v>
      </c>
      <c r="D82" s="40" t="s">
        <v>97</v>
      </c>
      <c r="E82" s="19">
        <v>694.1</v>
      </c>
      <c r="F82" s="19">
        <v>694.1</v>
      </c>
      <c r="G82" s="24">
        <v>0</v>
      </c>
      <c r="H82" s="234">
        <f t="shared" si="1"/>
        <v>0</v>
      </c>
      <c r="J82" s="22"/>
    </row>
    <row r="83" spans="1:10" ht="15.75" customHeight="1">
      <c r="A83" s="37">
        <v>1047</v>
      </c>
      <c r="B83" s="17"/>
      <c r="C83" s="34">
        <v>4216</v>
      </c>
      <c r="D83" s="40" t="s">
        <v>98</v>
      </c>
      <c r="E83" s="19">
        <v>2859.4</v>
      </c>
      <c r="F83" s="19">
        <v>2859.4</v>
      </c>
      <c r="G83" s="24">
        <v>0</v>
      </c>
      <c r="H83" s="234">
        <f t="shared" si="1"/>
        <v>0</v>
      </c>
      <c r="J83" s="22"/>
    </row>
    <row r="84" spans="1:9" ht="15.75" customHeight="1">
      <c r="A84" s="37">
        <v>1048</v>
      </c>
      <c r="B84" s="17"/>
      <c r="C84" s="34">
        <v>4216</v>
      </c>
      <c r="D84" s="40" t="s">
        <v>99</v>
      </c>
      <c r="E84" s="19">
        <v>3246.3</v>
      </c>
      <c r="F84" s="19">
        <v>3246.3</v>
      </c>
      <c r="G84" s="24">
        <v>0</v>
      </c>
      <c r="H84" s="234">
        <f t="shared" si="1"/>
        <v>0</v>
      </c>
      <c r="I84" s="22"/>
    </row>
    <row r="85" spans="1:8" ht="15.75" customHeight="1">
      <c r="A85" s="37">
        <v>1075</v>
      </c>
      <c r="B85" s="17"/>
      <c r="C85" s="34">
        <v>4216</v>
      </c>
      <c r="D85" s="40" t="s">
        <v>100</v>
      </c>
      <c r="E85" s="19">
        <v>1432.7</v>
      </c>
      <c r="F85" s="19">
        <v>1432.7</v>
      </c>
      <c r="G85" s="24">
        <v>0</v>
      </c>
      <c r="H85" s="234">
        <f t="shared" si="1"/>
        <v>0</v>
      </c>
    </row>
    <row r="86" spans="1:8" ht="15.75" customHeight="1">
      <c r="A86" s="37">
        <v>1078</v>
      </c>
      <c r="B86" s="17"/>
      <c r="C86" s="34">
        <v>4216</v>
      </c>
      <c r="D86" s="40" t="s">
        <v>101</v>
      </c>
      <c r="E86" s="19">
        <v>61.6</v>
      </c>
      <c r="F86" s="19">
        <v>61.6</v>
      </c>
      <c r="G86" s="24">
        <v>0</v>
      </c>
      <c r="H86" s="234">
        <f t="shared" si="1"/>
        <v>0</v>
      </c>
    </row>
    <row r="87" spans="1:8" ht="15.75" customHeight="1">
      <c r="A87" s="37">
        <v>1083</v>
      </c>
      <c r="B87" s="17"/>
      <c r="C87" s="34">
        <v>4216</v>
      </c>
      <c r="D87" s="40" t="s">
        <v>102</v>
      </c>
      <c r="E87" s="19">
        <v>652.3</v>
      </c>
      <c r="F87" s="19">
        <v>652.3</v>
      </c>
      <c r="G87" s="24">
        <v>0</v>
      </c>
      <c r="H87" s="234">
        <f t="shared" si="1"/>
        <v>0</v>
      </c>
    </row>
    <row r="88" spans="1:8" ht="15" customHeight="1">
      <c r="A88" s="41">
        <v>1084</v>
      </c>
      <c r="B88" s="20"/>
      <c r="C88" s="20">
        <v>4216</v>
      </c>
      <c r="D88" s="20" t="s">
        <v>103</v>
      </c>
      <c r="E88" s="21">
        <v>580.1</v>
      </c>
      <c r="F88" s="21">
        <v>580.1</v>
      </c>
      <c r="G88" s="21">
        <v>0</v>
      </c>
      <c r="H88" s="234">
        <f t="shared" si="1"/>
        <v>0</v>
      </c>
    </row>
    <row r="89" spans="1:8" ht="15.75" customHeight="1">
      <c r="A89" s="37">
        <v>1085</v>
      </c>
      <c r="B89" s="17"/>
      <c r="C89" s="34">
        <v>4216</v>
      </c>
      <c r="D89" s="40" t="s">
        <v>104</v>
      </c>
      <c r="E89" s="19">
        <v>702.8</v>
      </c>
      <c r="F89" s="19">
        <v>702.8</v>
      </c>
      <c r="G89" s="24">
        <v>0</v>
      </c>
      <c r="H89" s="234">
        <f t="shared" si="1"/>
        <v>0</v>
      </c>
    </row>
    <row r="90" spans="1:8" ht="15.75" customHeight="1">
      <c r="A90" s="37">
        <v>1090</v>
      </c>
      <c r="B90" s="17"/>
      <c r="C90" s="34">
        <v>4216</v>
      </c>
      <c r="D90" s="40" t="s">
        <v>105</v>
      </c>
      <c r="E90" s="19">
        <v>89.7</v>
      </c>
      <c r="F90" s="19">
        <v>89.7</v>
      </c>
      <c r="G90" s="24">
        <v>0</v>
      </c>
      <c r="H90" s="234">
        <f t="shared" si="1"/>
        <v>0</v>
      </c>
    </row>
    <row r="91" spans="1:8" ht="15.75" customHeight="1">
      <c r="A91" s="37">
        <v>1091</v>
      </c>
      <c r="B91" s="17"/>
      <c r="C91" s="34">
        <v>4216</v>
      </c>
      <c r="D91" s="40" t="s">
        <v>106</v>
      </c>
      <c r="E91" s="19">
        <v>59.2</v>
      </c>
      <c r="F91" s="19">
        <v>59.2</v>
      </c>
      <c r="G91" s="24">
        <v>0</v>
      </c>
      <c r="H91" s="234">
        <f t="shared" si="1"/>
        <v>0</v>
      </c>
    </row>
    <row r="92" spans="1:8" ht="15.75" customHeight="1">
      <c r="A92" s="37">
        <v>1092</v>
      </c>
      <c r="B92" s="17"/>
      <c r="C92" s="34">
        <v>4216</v>
      </c>
      <c r="D92" s="40" t="s">
        <v>107</v>
      </c>
      <c r="E92" s="19">
        <v>1712.9</v>
      </c>
      <c r="F92" s="19">
        <v>1712.9</v>
      </c>
      <c r="G92" s="24">
        <v>0</v>
      </c>
      <c r="H92" s="234">
        <f t="shared" si="1"/>
        <v>0</v>
      </c>
    </row>
    <row r="93" spans="1:8" ht="15.75" hidden="1">
      <c r="A93" s="37"/>
      <c r="B93" s="17"/>
      <c r="C93" s="38">
        <v>4216</v>
      </c>
      <c r="D93" s="39" t="s">
        <v>108</v>
      </c>
      <c r="E93" s="21"/>
      <c r="F93" s="21"/>
      <c r="G93" s="24"/>
      <c r="H93" s="234" t="e">
        <f t="shared" si="1"/>
        <v>#DIV/0!</v>
      </c>
    </row>
    <row r="94" spans="1:8" ht="15.75" hidden="1">
      <c r="A94" s="37"/>
      <c r="B94" s="17"/>
      <c r="C94" s="38">
        <v>4216</v>
      </c>
      <c r="D94" s="39" t="s">
        <v>109</v>
      </c>
      <c r="E94" s="21"/>
      <c r="F94" s="21"/>
      <c r="G94" s="24"/>
      <c r="H94" s="234" t="e">
        <f t="shared" si="1"/>
        <v>#DIV/0!</v>
      </c>
    </row>
    <row r="95" spans="1:8" ht="15.75" hidden="1">
      <c r="A95" s="37"/>
      <c r="B95" s="17"/>
      <c r="C95" s="38">
        <v>4216</v>
      </c>
      <c r="D95" s="43" t="s">
        <v>108</v>
      </c>
      <c r="E95" s="21"/>
      <c r="F95" s="21"/>
      <c r="G95" s="24"/>
      <c r="H95" s="234" t="e">
        <f t="shared" si="1"/>
        <v>#DIV/0!</v>
      </c>
    </row>
    <row r="96" spans="1:8" ht="15" hidden="1">
      <c r="A96" s="44"/>
      <c r="B96" s="44"/>
      <c r="C96" s="38">
        <v>4216</v>
      </c>
      <c r="D96" s="43" t="s">
        <v>108</v>
      </c>
      <c r="E96" s="21"/>
      <c r="F96" s="21"/>
      <c r="G96" s="24"/>
      <c r="H96" s="234" t="e">
        <f t="shared" si="1"/>
        <v>#DIV/0!</v>
      </c>
    </row>
    <row r="97" spans="1:8" ht="15" hidden="1">
      <c r="A97" s="45"/>
      <c r="B97" s="46"/>
      <c r="C97" s="41">
        <v>4216</v>
      </c>
      <c r="D97" s="43" t="s">
        <v>108</v>
      </c>
      <c r="E97" s="24"/>
      <c r="F97" s="24"/>
      <c r="G97" s="24"/>
      <c r="H97" s="234" t="e">
        <f t="shared" si="1"/>
        <v>#DIV/0!</v>
      </c>
    </row>
    <row r="98" spans="1:8" ht="15" hidden="1">
      <c r="A98" s="45">
        <v>433</v>
      </c>
      <c r="B98" s="46"/>
      <c r="C98" s="41">
        <v>4222</v>
      </c>
      <c r="D98" s="43" t="s">
        <v>110</v>
      </c>
      <c r="E98" s="24"/>
      <c r="F98" s="24"/>
      <c r="G98" s="24"/>
      <c r="H98" s="234" t="e">
        <f t="shared" si="1"/>
        <v>#DIV/0!</v>
      </c>
    </row>
    <row r="99" spans="1:8" ht="15" hidden="1">
      <c r="A99" s="45">
        <v>342</v>
      </c>
      <c r="B99" s="46"/>
      <c r="C99" s="41">
        <v>4222</v>
      </c>
      <c r="D99" s="43" t="s">
        <v>110</v>
      </c>
      <c r="E99" s="24"/>
      <c r="F99" s="24"/>
      <c r="G99" s="24"/>
      <c r="H99" s="234" t="e">
        <f t="shared" si="1"/>
        <v>#DIV/0!</v>
      </c>
    </row>
    <row r="100" spans="1:8" ht="15">
      <c r="A100" s="45">
        <v>71007</v>
      </c>
      <c r="B100" s="46"/>
      <c r="C100" s="41">
        <v>4223</v>
      </c>
      <c r="D100" s="43" t="s">
        <v>111</v>
      </c>
      <c r="E100" s="24">
        <v>32856.7</v>
      </c>
      <c r="F100" s="24">
        <v>32856.7</v>
      </c>
      <c r="G100" s="24">
        <v>5536.5</v>
      </c>
      <c r="H100" s="234">
        <f t="shared" si="1"/>
        <v>16.85044450599117</v>
      </c>
    </row>
    <row r="101" spans="1:8" ht="15" hidden="1">
      <c r="A101" s="45"/>
      <c r="B101" s="46">
        <v>2212</v>
      </c>
      <c r="C101" s="41">
        <v>2322</v>
      </c>
      <c r="D101" s="43" t="s">
        <v>112</v>
      </c>
      <c r="E101" s="24"/>
      <c r="F101" s="24"/>
      <c r="G101" s="24"/>
      <c r="H101" s="234" t="e">
        <f t="shared" si="1"/>
        <v>#DIV/0!</v>
      </c>
    </row>
    <row r="102" spans="1:8" ht="15">
      <c r="A102" s="45">
        <v>10023</v>
      </c>
      <c r="B102" s="46"/>
      <c r="C102" s="41">
        <v>4223</v>
      </c>
      <c r="D102" s="43" t="s">
        <v>113</v>
      </c>
      <c r="E102" s="24">
        <v>2414.5</v>
      </c>
      <c r="F102" s="24">
        <v>2414.5</v>
      </c>
      <c r="G102" s="24">
        <v>0</v>
      </c>
      <c r="H102" s="234">
        <f t="shared" si="1"/>
        <v>0</v>
      </c>
    </row>
    <row r="103" spans="1:8" ht="15">
      <c r="A103" s="45">
        <v>1079</v>
      </c>
      <c r="B103" s="46"/>
      <c r="C103" s="41">
        <v>4223</v>
      </c>
      <c r="D103" s="43" t="s">
        <v>114</v>
      </c>
      <c r="E103" s="24">
        <v>9345.5</v>
      </c>
      <c r="F103" s="24">
        <v>9345.5</v>
      </c>
      <c r="G103" s="24">
        <v>0</v>
      </c>
      <c r="H103" s="234">
        <f t="shared" si="1"/>
        <v>0</v>
      </c>
    </row>
    <row r="104" spans="1:8" ht="15">
      <c r="A104" s="45">
        <v>1078</v>
      </c>
      <c r="B104" s="46"/>
      <c r="C104" s="41">
        <v>4232</v>
      </c>
      <c r="D104" s="43" t="s">
        <v>115</v>
      </c>
      <c r="E104" s="24">
        <v>1048.1</v>
      </c>
      <c r="F104" s="24">
        <v>1048.1</v>
      </c>
      <c r="G104" s="24">
        <v>0</v>
      </c>
      <c r="H104" s="234">
        <f t="shared" si="1"/>
        <v>0</v>
      </c>
    </row>
    <row r="105" spans="1:8" ht="15">
      <c r="A105" s="45">
        <v>1090</v>
      </c>
      <c r="B105" s="46"/>
      <c r="C105" s="41">
        <v>4232</v>
      </c>
      <c r="D105" s="43" t="s">
        <v>116</v>
      </c>
      <c r="E105" s="24">
        <v>1526.1</v>
      </c>
      <c r="F105" s="24">
        <v>1526.1</v>
      </c>
      <c r="G105" s="24">
        <v>0</v>
      </c>
      <c r="H105" s="234">
        <f t="shared" si="1"/>
        <v>0</v>
      </c>
    </row>
    <row r="106" spans="1:8" ht="15">
      <c r="A106" s="45">
        <v>1091</v>
      </c>
      <c r="B106" s="46"/>
      <c r="C106" s="41">
        <v>4232</v>
      </c>
      <c r="D106" s="43" t="s">
        <v>117</v>
      </c>
      <c r="E106" s="24">
        <v>1007.9</v>
      </c>
      <c r="F106" s="24">
        <v>1007.9</v>
      </c>
      <c r="G106" s="24">
        <v>0</v>
      </c>
      <c r="H106" s="234">
        <f t="shared" si="1"/>
        <v>0</v>
      </c>
    </row>
    <row r="107" spans="1:8" ht="15" hidden="1">
      <c r="A107" s="45"/>
      <c r="B107" s="46">
        <v>2169</v>
      </c>
      <c r="C107" s="41">
        <v>2212</v>
      </c>
      <c r="D107" s="43" t="s">
        <v>118</v>
      </c>
      <c r="E107" s="24"/>
      <c r="F107" s="24"/>
      <c r="G107" s="24"/>
      <c r="H107" s="234" t="e">
        <f t="shared" si="1"/>
        <v>#DIV/0!</v>
      </c>
    </row>
    <row r="108" spans="1:8" ht="15">
      <c r="A108" s="45"/>
      <c r="B108" s="46">
        <v>2212</v>
      </c>
      <c r="C108" s="41">
        <v>2324</v>
      </c>
      <c r="D108" s="43" t="s">
        <v>119</v>
      </c>
      <c r="E108" s="24">
        <v>0</v>
      </c>
      <c r="F108" s="24">
        <v>0</v>
      </c>
      <c r="G108" s="24">
        <v>3</v>
      </c>
      <c r="H108" s="234" t="e">
        <f t="shared" si="1"/>
        <v>#DIV/0!</v>
      </c>
    </row>
    <row r="109" spans="1:8" ht="15" customHeight="1" hidden="1">
      <c r="A109" s="45"/>
      <c r="B109" s="46">
        <v>2219</v>
      </c>
      <c r="C109" s="47">
        <v>2321</v>
      </c>
      <c r="D109" s="43" t="s">
        <v>120</v>
      </c>
      <c r="E109" s="24"/>
      <c r="F109" s="24"/>
      <c r="G109" s="24"/>
      <c r="H109" s="234" t="e">
        <f t="shared" si="1"/>
        <v>#DIV/0!</v>
      </c>
    </row>
    <row r="110" spans="1:8" ht="15" customHeight="1" hidden="1">
      <c r="A110" s="45"/>
      <c r="B110" s="46">
        <v>2219</v>
      </c>
      <c r="C110" s="41">
        <v>2324</v>
      </c>
      <c r="D110" s="43" t="s">
        <v>121</v>
      </c>
      <c r="E110" s="24"/>
      <c r="F110" s="24"/>
      <c r="G110" s="24"/>
      <c r="H110" s="234" t="e">
        <f t="shared" si="1"/>
        <v>#DIV/0!</v>
      </c>
    </row>
    <row r="111" spans="1:8" ht="15" hidden="1">
      <c r="A111" s="45"/>
      <c r="B111" s="46">
        <v>2221</v>
      </c>
      <c r="C111" s="47">
        <v>2329</v>
      </c>
      <c r="D111" s="43" t="s">
        <v>122</v>
      </c>
      <c r="E111" s="24"/>
      <c r="F111" s="24"/>
      <c r="G111" s="24"/>
      <c r="H111" s="234" t="e">
        <f t="shared" si="1"/>
        <v>#DIV/0!</v>
      </c>
    </row>
    <row r="112" spans="1:8" ht="15" hidden="1">
      <c r="A112" s="42"/>
      <c r="B112" s="20">
        <v>3421</v>
      </c>
      <c r="C112" s="20">
        <v>2111</v>
      </c>
      <c r="D112" s="20" t="s">
        <v>123</v>
      </c>
      <c r="E112" s="21"/>
      <c r="F112" s="21"/>
      <c r="G112" s="21"/>
      <c r="H112" s="234" t="e">
        <f t="shared" si="1"/>
        <v>#DIV/0!</v>
      </c>
    </row>
    <row r="113" spans="1:8" ht="15">
      <c r="A113" s="42">
        <v>1063</v>
      </c>
      <c r="B113" s="20">
        <v>3421</v>
      </c>
      <c r="C113" s="20">
        <v>3121</v>
      </c>
      <c r="D113" s="20" t="s">
        <v>124</v>
      </c>
      <c r="E113" s="21">
        <v>450</v>
      </c>
      <c r="F113" s="21">
        <v>0</v>
      </c>
      <c r="G113" s="24">
        <v>0</v>
      </c>
      <c r="H113" s="234" t="e">
        <f t="shared" si="1"/>
        <v>#DIV/0!</v>
      </c>
    </row>
    <row r="114" spans="1:8" ht="15" hidden="1">
      <c r="A114" s="42"/>
      <c r="B114" s="20">
        <v>3631</v>
      </c>
      <c r="C114" s="20">
        <v>2322</v>
      </c>
      <c r="D114" s="20" t="s">
        <v>125</v>
      </c>
      <c r="E114" s="21"/>
      <c r="F114" s="21"/>
      <c r="G114" s="24"/>
      <c r="H114" s="234" t="e">
        <f t="shared" si="1"/>
        <v>#DIV/0!</v>
      </c>
    </row>
    <row r="115" spans="1:8" ht="15">
      <c r="A115" s="48"/>
      <c r="B115" s="41">
        <v>3631</v>
      </c>
      <c r="C115" s="20">
        <v>2324</v>
      </c>
      <c r="D115" s="20" t="s">
        <v>126</v>
      </c>
      <c r="E115" s="21">
        <v>0</v>
      </c>
      <c r="F115" s="21">
        <v>0</v>
      </c>
      <c r="G115" s="21">
        <v>306</v>
      </c>
      <c r="H115" s="234" t="e">
        <f t="shared" si="1"/>
        <v>#DIV/0!</v>
      </c>
    </row>
    <row r="116" spans="1:8" ht="15" hidden="1">
      <c r="A116" s="45"/>
      <c r="B116" s="46">
        <v>3635</v>
      </c>
      <c r="C116" s="41">
        <v>3122</v>
      </c>
      <c r="D116" s="43" t="s">
        <v>127</v>
      </c>
      <c r="E116" s="24"/>
      <c r="F116" s="24"/>
      <c r="G116" s="24"/>
      <c r="H116" s="234" t="e">
        <f t="shared" si="1"/>
        <v>#DIV/0!</v>
      </c>
    </row>
    <row r="117" spans="1:8" ht="15">
      <c r="A117" s="48"/>
      <c r="B117" s="41">
        <v>3725</v>
      </c>
      <c r="C117" s="20">
        <v>2324</v>
      </c>
      <c r="D117" s="20" t="s">
        <v>128</v>
      </c>
      <c r="E117" s="21">
        <v>0</v>
      </c>
      <c r="F117" s="21">
        <v>0</v>
      </c>
      <c r="G117" s="21">
        <v>638</v>
      </c>
      <c r="H117" s="234" t="e">
        <f t="shared" si="1"/>
        <v>#DIV/0!</v>
      </c>
    </row>
    <row r="118" spans="1:8" ht="15">
      <c r="A118" s="48"/>
      <c r="B118" s="41">
        <v>3745</v>
      </c>
      <c r="C118" s="20">
        <v>2324</v>
      </c>
      <c r="D118" s="20" t="s">
        <v>129</v>
      </c>
      <c r="E118" s="21">
        <v>2000</v>
      </c>
      <c r="F118" s="21">
        <v>2000</v>
      </c>
      <c r="G118" s="21">
        <v>8.1</v>
      </c>
      <c r="H118" s="234">
        <f t="shared" si="1"/>
        <v>0.40499999999999997</v>
      </c>
    </row>
    <row r="119" spans="1:8" ht="15.75" thickBot="1">
      <c r="A119" s="49"/>
      <c r="B119" s="26"/>
      <c r="C119" s="26"/>
      <c r="D119" s="26"/>
      <c r="E119" s="27"/>
      <c r="F119" s="27"/>
      <c r="G119" s="27"/>
      <c r="H119" s="235"/>
    </row>
    <row r="120" spans="1:8" s="31" customFormat="1" ht="21.75" customHeight="1" thickBot="1" thickTop="1">
      <c r="A120" s="50"/>
      <c r="B120" s="28"/>
      <c r="C120" s="28"/>
      <c r="D120" s="29" t="s">
        <v>130</v>
      </c>
      <c r="E120" s="30">
        <f>SUM(E58:E119)</f>
        <v>82784</v>
      </c>
      <c r="F120" s="30">
        <f>SUM(F58:F119)</f>
        <v>82474</v>
      </c>
      <c r="G120" s="30">
        <f>SUM(G58:G119)</f>
        <v>6898.200000000001</v>
      </c>
      <c r="H120" s="236">
        <f>(G120/F120)*100</f>
        <v>8.36409050124888</v>
      </c>
    </row>
    <row r="121" spans="1:8" ht="15" customHeight="1">
      <c r="A121" s="51"/>
      <c r="B121" s="51"/>
      <c r="C121" s="51"/>
      <c r="D121" s="14"/>
      <c r="E121" s="52"/>
      <c r="F121" s="52"/>
      <c r="G121" s="10"/>
      <c r="H121" s="227"/>
    </row>
    <row r="122" spans="1:8" ht="15" customHeight="1">
      <c r="A122" s="51"/>
      <c r="B122" s="51"/>
      <c r="C122" s="51"/>
      <c r="D122" s="14"/>
      <c r="E122" s="52"/>
      <c r="F122" s="52"/>
      <c r="G122" s="52"/>
      <c r="H122" s="238"/>
    </row>
    <row r="123" spans="1:8" ht="15" customHeight="1" thickBot="1">
      <c r="A123" s="51"/>
      <c r="B123" s="51"/>
      <c r="C123" s="51"/>
      <c r="D123" s="14"/>
      <c r="E123" s="52"/>
      <c r="F123" s="52"/>
      <c r="G123" s="52"/>
      <c r="H123" s="238"/>
    </row>
    <row r="124" spans="1:8" ht="15.75">
      <c r="A124" s="210" t="s">
        <v>25</v>
      </c>
      <c r="B124" s="210" t="s">
        <v>26</v>
      </c>
      <c r="C124" s="210" t="s">
        <v>27</v>
      </c>
      <c r="D124" s="211" t="s">
        <v>28</v>
      </c>
      <c r="E124" s="212" t="s">
        <v>29</v>
      </c>
      <c r="F124" s="212" t="s">
        <v>29</v>
      </c>
      <c r="G124" s="212" t="s">
        <v>8</v>
      </c>
      <c r="H124" s="231" t="s">
        <v>30</v>
      </c>
    </row>
    <row r="125" spans="1:8" ht="15.75" customHeight="1" thickBot="1">
      <c r="A125" s="213"/>
      <c r="B125" s="213"/>
      <c r="C125" s="213"/>
      <c r="D125" s="214"/>
      <c r="E125" s="215" t="s">
        <v>31</v>
      </c>
      <c r="F125" s="215" t="s">
        <v>32</v>
      </c>
      <c r="G125" s="216" t="s">
        <v>33</v>
      </c>
      <c r="H125" s="232" t="s">
        <v>34</v>
      </c>
    </row>
    <row r="126" spans="1:8" ht="16.5" customHeight="1" thickTop="1">
      <c r="A126" s="33">
        <v>30</v>
      </c>
      <c r="B126" s="17"/>
      <c r="C126" s="17"/>
      <c r="D126" s="18" t="s">
        <v>131</v>
      </c>
      <c r="E126" s="53"/>
      <c r="F126" s="53"/>
      <c r="G126" s="53"/>
      <c r="H126" s="239"/>
    </row>
    <row r="127" spans="1:8" ht="15" customHeight="1">
      <c r="A127" s="54"/>
      <c r="B127" s="55"/>
      <c r="C127" s="55"/>
      <c r="D127" s="55"/>
      <c r="E127" s="21"/>
      <c r="F127" s="21"/>
      <c r="G127" s="21"/>
      <c r="H127" s="234"/>
    </row>
    <row r="128" spans="1:8" ht="15" hidden="1">
      <c r="A128" s="42"/>
      <c r="B128" s="20"/>
      <c r="C128" s="20">
        <v>1361</v>
      </c>
      <c r="D128" s="20" t="s">
        <v>37</v>
      </c>
      <c r="E128" s="56"/>
      <c r="F128" s="56"/>
      <c r="G128" s="56"/>
      <c r="H128" s="234" t="e">
        <f>(#REF!/F128)*100</f>
        <v>#REF!</v>
      </c>
    </row>
    <row r="129" spans="1:8" ht="15">
      <c r="A129" s="42"/>
      <c r="B129" s="20"/>
      <c r="C129" s="20">
        <v>2460</v>
      </c>
      <c r="D129" s="20" t="s">
        <v>132</v>
      </c>
      <c r="E129" s="56">
        <v>0</v>
      </c>
      <c r="F129" s="56">
        <v>0</v>
      </c>
      <c r="G129" s="56">
        <v>3</v>
      </c>
      <c r="H129" s="234" t="e">
        <f aca="true" t="shared" si="2" ref="H129:H160">(G129/F129)*100</f>
        <v>#DIV/0!</v>
      </c>
    </row>
    <row r="130" spans="1:8" ht="15" customHeight="1" hidden="1">
      <c r="A130" s="42">
        <v>98071</v>
      </c>
      <c r="B130" s="20"/>
      <c r="C130" s="20">
        <v>4111</v>
      </c>
      <c r="D130" s="20" t="s">
        <v>133</v>
      </c>
      <c r="E130" s="56"/>
      <c r="F130" s="56"/>
      <c r="G130" s="56"/>
      <c r="H130" s="234" t="e">
        <f t="shared" si="2"/>
        <v>#DIV/0!</v>
      </c>
    </row>
    <row r="131" spans="1:8" ht="15" customHeight="1" hidden="1">
      <c r="A131" s="42">
        <v>98187</v>
      </c>
      <c r="B131" s="20"/>
      <c r="C131" s="20">
        <v>4111</v>
      </c>
      <c r="D131" s="20" t="s">
        <v>134</v>
      </c>
      <c r="E131" s="56"/>
      <c r="F131" s="56"/>
      <c r="G131" s="56"/>
      <c r="H131" s="234" t="e">
        <f t="shared" si="2"/>
        <v>#DIV/0!</v>
      </c>
    </row>
    <row r="132" spans="1:8" ht="15" hidden="1">
      <c r="A132" s="42">
        <v>98007</v>
      </c>
      <c r="B132" s="20"/>
      <c r="C132" s="20">
        <v>4111</v>
      </c>
      <c r="D132" s="20" t="s">
        <v>135</v>
      </c>
      <c r="E132" s="21"/>
      <c r="F132" s="21"/>
      <c r="G132" s="21"/>
      <c r="H132" s="234" t="e">
        <f t="shared" si="2"/>
        <v>#DIV/0!</v>
      </c>
    </row>
    <row r="133" spans="1:8" ht="15" hidden="1">
      <c r="A133" s="42">
        <v>98008</v>
      </c>
      <c r="B133" s="20"/>
      <c r="C133" s="20">
        <v>4111</v>
      </c>
      <c r="D133" s="20" t="s">
        <v>136</v>
      </c>
      <c r="E133" s="21"/>
      <c r="F133" s="21"/>
      <c r="G133" s="21"/>
      <c r="H133" s="234" t="e">
        <f t="shared" si="2"/>
        <v>#DIV/0!</v>
      </c>
    </row>
    <row r="134" spans="1:8" ht="15" hidden="1">
      <c r="A134" s="42">
        <v>98071</v>
      </c>
      <c r="B134" s="20"/>
      <c r="C134" s="20">
        <v>4111</v>
      </c>
      <c r="D134" s="20" t="s">
        <v>137</v>
      </c>
      <c r="E134" s="19"/>
      <c r="F134" s="19"/>
      <c r="G134" s="21"/>
      <c r="H134" s="234" t="e">
        <f t="shared" si="2"/>
        <v>#DIV/0!</v>
      </c>
    </row>
    <row r="135" spans="1:8" ht="15" customHeight="1" hidden="1">
      <c r="A135" s="42">
        <v>13011</v>
      </c>
      <c r="B135" s="20"/>
      <c r="C135" s="20">
        <v>4116</v>
      </c>
      <c r="D135" s="20" t="s">
        <v>138</v>
      </c>
      <c r="E135" s="56"/>
      <c r="F135" s="56"/>
      <c r="G135" s="56"/>
      <c r="H135" s="234" t="e">
        <f t="shared" si="2"/>
        <v>#DIV/0!</v>
      </c>
    </row>
    <row r="136" spans="1:8" ht="14.25" customHeight="1">
      <c r="A136" s="42"/>
      <c r="B136" s="20"/>
      <c r="C136" s="20">
        <v>4116</v>
      </c>
      <c r="D136" s="20" t="s">
        <v>139</v>
      </c>
      <c r="E136" s="56">
        <v>0</v>
      </c>
      <c r="F136" s="56">
        <v>418.1</v>
      </c>
      <c r="G136" s="56">
        <v>109.9</v>
      </c>
      <c r="H136" s="234">
        <f t="shared" si="2"/>
        <v>26.28557761301124</v>
      </c>
    </row>
    <row r="137" spans="1:8" ht="15" customHeight="1">
      <c r="A137" s="20">
        <v>13011</v>
      </c>
      <c r="B137" s="20"/>
      <c r="C137" s="20">
        <v>4116</v>
      </c>
      <c r="D137" s="20" t="s">
        <v>140</v>
      </c>
      <c r="E137" s="21">
        <v>0</v>
      </c>
      <c r="F137" s="21">
        <v>2235.2</v>
      </c>
      <c r="G137" s="21">
        <v>2235.2</v>
      </c>
      <c r="H137" s="234">
        <f t="shared" si="2"/>
        <v>100</v>
      </c>
    </row>
    <row r="138" spans="1:8" ht="15" customHeight="1">
      <c r="A138" s="20">
        <v>14013</v>
      </c>
      <c r="B138" s="20"/>
      <c r="C138" s="20">
        <v>4116</v>
      </c>
      <c r="D138" s="20" t="s">
        <v>141</v>
      </c>
      <c r="E138" s="21">
        <v>3207</v>
      </c>
      <c r="F138" s="21">
        <v>3207</v>
      </c>
      <c r="G138" s="21">
        <v>0</v>
      </c>
      <c r="H138" s="234">
        <f t="shared" si="2"/>
        <v>0</v>
      </c>
    </row>
    <row r="139" spans="1:8" ht="15" customHeight="1" hidden="1">
      <c r="A139" s="42"/>
      <c r="B139" s="20"/>
      <c r="C139" s="20">
        <v>4121</v>
      </c>
      <c r="D139" s="20" t="s">
        <v>142</v>
      </c>
      <c r="E139" s="56"/>
      <c r="F139" s="56"/>
      <c r="G139" s="56"/>
      <c r="H139" s="234" t="e">
        <f t="shared" si="2"/>
        <v>#DIV/0!</v>
      </c>
    </row>
    <row r="140" spans="1:8" ht="15" customHeight="1" hidden="1">
      <c r="A140" s="42"/>
      <c r="B140" s="20"/>
      <c r="C140" s="20">
        <v>4122</v>
      </c>
      <c r="D140" s="20" t="s">
        <v>143</v>
      </c>
      <c r="E140" s="56"/>
      <c r="F140" s="56"/>
      <c r="G140" s="56"/>
      <c r="H140" s="234" t="e">
        <f t="shared" si="2"/>
        <v>#DIV/0!</v>
      </c>
    </row>
    <row r="141" spans="1:8" ht="15" hidden="1">
      <c r="A141" s="42"/>
      <c r="B141" s="20"/>
      <c r="C141" s="20">
        <v>4132</v>
      </c>
      <c r="D141" s="20" t="s">
        <v>144</v>
      </c>
      <c r="E141" s="56"/>
      <c r="F141" s="56"/>
      <c r="G141" s="56"/>
      <c r="H141" s="234" t="e">
        <f t="shared" si="2"/>
        <v>#DIV/0!</v>
      </c>
    </row>
    <row r="142" spans="1:8" ht="15" hidden="1">
      <c r="A142" s="42"/>
      <c r="B142" s="20"/>
      <c r="C142" s="20">
        <v>4216</v>
      </c>
      <c r="D142" s="20" t="s">
        <v>145</v>
      </c>
      <c r="E142" s="56"/>
      <c r="F142" s="56"/>
      <c r="G142" s="56"/>
      <c r="H142" s="234" t="e">
        <f t="shared" si="2"/>
        <v>#DIV/0!</v>
      </c>
    </row>
    <row r="143" spans="1:8" ht="15" customHeight="1" hidden="1">
      <c r="A143" s="42"/>
      <c r="B143" s="20"/>
      <c r="C143" s="20">
        <v>4222</v>
      </c>
      <c r="D143" s="20" t="s">
        <v>146</v>
      </c>
      <c r="E143" s="56"/>
      <c r="F143" s="56"/>
      <c r="G143" s="56"/>
      <c r="H143" s="234" t="e">
        <f t="shared" si="2"/>
        <v>#DIV/0!</v>
      </c>
    </row>
    <row r="144" spans="1:8" ht="15" customHeight="1" hidden="1">
      <c r="A144" s="42">
        <v>14004</v>
      </c>
      <c r="B144" s="20"/>
      <c r="C144" s="20">
        <v>4122</v>
      </c>
      <c r="D144" s="20" t="s">
        <v>147</v>
      </c>
      <c r="E144" s="19"/>
      <c r="F144" s="19"/>
      <c r="G144" s="21"/>
      <c r="H144" s="234" t="e">
        <f t="shared" si="2"/>
        <v>#DIV/0!</v>
      </c>
    </row>
    <row r="145" spans="1:8" ht="15" customHeight="1" hidden="1">
      <c r="A145" s="42">
        <v>14022</v>
      </c>
      <c r="B145" s="20"/>
      <c r="C145" s="20">
        <v>4122</v>
      </c>
      <c r="D145" s="20" t="s">
        <v>148</v>
      </c>
      <c r="E145" s="19"/>
      <c r="F145" s="19"/>
      <c r="G145" s="21"/>
      <c r="H145" s="234" t="e">
        <f t="shared" si="2"/>
        <v>#DIV/0!</v>
      </c>
    </row>
    <row r="146" spans="1:8" ht="15">
      <c r="A146" s="42"/>
      <c r="B146" s="20">
        <v>3341</v>
      </c>
      <c r="C146" s="20">
        <v>2111</v>
      </c>
      <c r="D146" s="20" t="s">
        <v>149</v>
      </c>
      <c r="E146" s="57">
        <v>3</v>
      </c>
      <c r="F146" s="57">
        <v>3</v>
      </c>
      <c r="G146" s="57">
        <v>0.4</v>
      </c>
      <c r="H146" s="234">
        <f t="shared" si="2"/>
        <v>13.333333333333334</v>
      </c>
    </row>
    <row r="147" spans="1:8" ht="15">
      <c r="A147" s="42"/>
      <c r="B147" s="20">
        <v>3349</v>
      </c>
      <c r="C147" s="20">
        <v>2111</v>
      </c>
      <c r="D147" s="20" t="s">
        <v>150</v>
      </c>
      <c r="E147" s="57">
        <v>900</v>
      </c>
      <c r="F147" s="57">
        <v>900</v>
      </c>
      <c r="G147" s="57">
        <v>169.6</v>
      </c>
      <c r="H147" s="234">
        <f t="shared" si="2"/>
        <v>18.844444444444445</v>
      </c>
    </row>
    <row r="148" spans="1:8" ht="15">
      <c r="A148" s="42"/>
      <c r="B148" s="20">
        <v>3631</v>
      </c>
      <c r="C148" s="20">
        <v>2322</v>
      </c>
      <c r="D148" s="20" t="s">
        <v>125</v>
      </c>
      <c r="E148" s="21">
        <v>0</v>
      </c>
      <c r="F148" s="21">
        <v>0</v>
      </c>
      <c r="G148" s="21">
        <v>12.9</v>
      </c>
      <c r="H148" s="234" t="e">
        <f t="shared" si="2"/>
        <v>#DIV/0!</v>
      </c>
    </row>
    <row r="149" spans="1:8" ht="15">
      <c r="A149" s="42"/>
      <c r="B149" s="20">
        <v>5512</v>
      </c>
      <c r="C149" s="20">
        <v>2324</v>
      </c>
      <c r="D149" s="20" t="s">
        <v>151</v>
      </c>
      <c r="E149" s="21">
        <v>139</v>
      </c>
      <c r="F149" s="21">
        <v>139</v>
      </c>
      <c r="G149" s="21">
        <v>8.6</v>
      </c>
      <c r="H149" s="234">
        <f t="shared" si="2"/>
        <v>6.18705035971223</v>
      </c>
    </row>
    <row r="150" spans="1:8" ht="15">
      <c r="A150" s="42"/>
      <c r="B150" s="20">
        <v>5512</v>
      </c>
      <c r="C150" s="20">
        <v>3113</v>
      </c>
      <c r="D150" s="20" t="s">
        <v>152</v>
      </c>
      <c r="E150" s="21">
        <v>0</v>
      </c>
      <c r="F150" s="21">
        <v>0</v>
      </c>
      <c r="G150" s="21">
        <v>527</v>
      </c>
      <c r="H150" s="234" t="e">
        <f t="shared" si="2"/>
        <v>#DIV/0!</v>
      </c>
    </row>
    <row r="151" spans="1:8" ht="15">
      <c r="A151" s="42"/>
      <c r="B151" s="20">
        <v>5512</v>
      </c>
      <c r="C151" s="20">
        <v>3122</v>
      </c>
      <c r="D151" s="20" t="s">
        <v>153</v>
      </c>
      <c r="E151" s="21">
        <v>7256</v>
      </c>
      <c r="F151" s="21">
        <v>7256</v>
      </c>
      <c r="G151" s="21">
        <v>0</v>
      </c>
      <c r="H151" s="234">
        <f t="shared" si="2"/>
        <v>0</v>
      </c>
    </row>
    <row r="152" spans="1:8" ht="15">
      <c r="A152" s="42"/>
      <c r="B152" s="20">
        <v>6171</v>
      </c>
      <c r="C152" s="20">
        <v>2111</v>
      </c>
      <c r="D152" s="20" t="s">
        <v>154</v>
      </c>
      <c r="E152" s="57">
        <v>150</v>
      </c>
      <c r="F152" s="57">
        <v>150</v>
      </c>
      <c r="G152" s="57">
        <v>45.1</v>
      </c>
      <c r="H152" s="234">
        <f t="shared" si="2"/>
        <v>30.06666666666667</v>
      </c>
    </row>
    <row r="153" spans="1:8" ht="15">
      <c r="A153" s="42"/>
      <c r="B153" s="20">
        <v>6171</v>
      </c>
      <c r="C153" s="20">
        <v>2132</v>
      </c>
      <c r="D153" s="20" t="s">
        <v>155</v>
      </c>
      <c r="E153" s="21">
        <v>72</v>
      </c>
      <c r="F153" s="21">
        <v>72</v>
      </c>
      <c r="G153" s="21">
        <v>3.1</v>
      </c>
      <c r="H153" s="234">
        <f t="shared" si="2"/>
        <v>4.305555555555555</v>
      </c>
    </row>
    <row r="154" spans="1:8" ht="15" hidden="1">
      <c r="A154" s="42"/>
      <c r="B154" s="20">
        <v>6171</v>
      </c>
      <c r="C154" s="20">
        <v>2210</v>
      </c>
      <c r="D154" s="20" t="s">
        <v>156</v>
      </c>
      <c r="E154" s="24"/>
      <c r="F154" s="24"/>
      <c r="G154" s="24"/>
      <c r="H154" s="234" t="e">
        <f t="shared" si="2"/>
        <v>#DIV/0!</v>
      </c>
    </row>
    <row r="155" spans="1:8" ht="15" hidden="1">
      <c r="A155" s="42"/>
      <c r="B155" s="20">
        <v>6171</v>
      </c>
      <c r="C155" s="20">
        <v>2310</v>
      </c>
      <c r="D155" s="20" t="s">
        <v>157</v>
      </c>
      <c r="E155" s="21"/>
      <c r="F155" s="21"/>
      <c r="G155" s="21"/>
      <c r="H155" s="234" t="e">
        <f t="shared" si="2"/>
        <v>#DIV/0!</v>
      </c>
    </row>
    <row r="156" spans="1:8" ht="15" hidden="1">
      <c r="A156" s="42"/>
      <c r="B156" s="20">
        <v>6171</v>
      </c>
      <c r="C156" s="20">
        <v>2310</v>
      </c>
      <c r="D156" s="20" t="s">
        <v>157</v>
      </c>
      <c r="E156" s="21"/>
      <c r="F156" s="21"/>
      <c r="G156" s="21"/>
      <c r="H156" s="234" t="e">
        <f t="shared" si="2"/>
        <v>#DIV/0!</v>
      </c>
    </row>
    <row r="157" spans="1:8" ht="15" hidden="1">
      <c r="A157" s="42"/>
      <c r="B157" s="20">
        <v>6171</v>
      </c>
      <c r="C157" s="20">
        <v>2133</v>
      </c>
      <c r="D157" s="20" t="s">
        <v>158</v>
      </c>
      <c r="E157" s="57"/>
      <c r="F157" s="57"/>
      <c r="G157" s="57"/>
      <c r="H157" s="234" t="e">
        <f t="shared" si="2"/>
        <v>#DIV/0!</v>
      </c>
    </row>
    <row r="158" spans="1:8" ht="15" hidden="1">
      <c r="A158" s="42"/>
      <c r="B158" s="20">
        <v>6171</v>
      </c>
      <c r="C158" s="20">
        <v>2310</v>
      </c>
      <c r="D158" s="20" t="s">
        <v>159</v>
      </c>
      <c r="E158" s="57"/>
      <c r="F158" s="57"/>
      <c r="G158" s="57"/>
      <c r="H158" s="234" t="e">
        <f t="shared" si="2"/>
        <v>#DIV/0!</v>
      </c>
    </row>
    <row r="159" spans="1:8" ht="15" hidden="1">
      <c r="A159" s="42"/>
      <c r="B159" s="20">
        <v>6171</v>
      </c>
      <c r="C159" s="20">
        <v>2322</v>
      </c>
      <c r="D159" s="20" t="s">
        <v>160</v>
      </c>
      <c r="E159" s="21"/>
      <c r="F159" s="21"/>
      <c r="G159" s="21"/>
      <c r="H159" s="234" t="e">
        <f t="shared" si="2"/>
        <v>#DIV/0!</v>
      </c>
    </row>
    <row r="160" spans="1:8" ht="15">
      <c r="A160" s="42"/>
      <c r="B160" s="20">
        <v>6171</v>
      </c>
      <c r="C160" s="20">
        <v>2324</v>
      </c>
      <c r="D160" s="20" t="s">
        <v>161</v>
      </c>
      <c r="E160" s="21">
        <v>50</v>
      </c>
      <c r="F160" s="21">
        <v>50</v>
      </c>
      <c r="G160" s="21">
        <v>40.8</v>
      </c>
      <c r="H160" s="234">
        <f t="shared" si="2"/>
        <v>81.6</v>
      </c>
    </row>
    <row r="161" spans="1:8" ht="15" hidden="1">
      <c r="A161" s="42"/>
      <c r="B161" s="20">
        <v>6171</v>
      </c>
      <c r="C161" s="20">
        <v>2329</v>
      </c>
      <c r="D161" s="20" t="s">
        <v>162</v>
      </c>
      <c r="E161" s="21"/>
      <c r="F161" s="21"/>
      <c r="G161" s="21"/>
      <c r="H161" s="234" t="e">
        <f>(#REF!/F161)*100</f>
        <v>#REF!</v>
      </c>
    </row>
    <row r="162" spans="1:8" ht="15" hidden="1">
      <c r="A162" s="42"/>
      <c r="B162" s="20">
        <v>6409</v>
      </c>
      <c r="C162" s="20">
        <v>2328</v>
      </c>
      <c r="D162" s="20" t="s">
        <v>163</v>
      </c>
      <c r="E162" s="21"/>
      <c r="F162" s="21"/>
      <c r="G162" s="21"/>
      <c r="H162" s="234" t="e">
        <f>(#REF!/F162)*100</f>
        <v>#REF!</v>
      </c>
    </row>
    <row r="163" spans="1:8" ht="15" hidden="1">
      <c r="A163" s="42"/>
      <c r="B163" s="20"/>
      <c r="C163" s="20"/>
      <c r="D163" s="20"/>
      <c r="E163" s="21">
        <v>0</v>
      </c>
      <c r="F163" s="21">
        <v>0</v>
      </c>
      <c r="G163" s="21"/>
      <c r="H163" s="234" t="e">
        <f>(#REF!/F163)*100</f>
        <v>#REF!</v>
      </c>
    </row>
    <row r="164" spans="1:8" ht="15.75" thickBot="1">
      <c r="A164" s="58"/>
      <c r="B164" s="59"/>
      <c r="C164" s="59"/>
      <c r="D164" s="59"/>
      <c r="E164" s="60"/>
      <c r="F164" s="60"/>
      <c r="G164" s="60"/>
      <c r="H164" s="235"/>
    </row>
    <row r="165" spans="1:8" s="31" customFormat="1" ht="21.75" customHeight="1" thickBot="1" thickTop="1">
      <c r="A165" s="61"/>
      <c r="B165" s="62"/>
      <c r="C165" s="62"/>
      <c r="D165" s="63" t="s">
        <v>164</v>
      </c>
      <c r="E165" s="64">
        <f>SUM(E128:E164)</f>
        <v>11777</v>
      </c>
      <c r="F165" s="64">
        <f>SUM(F128:F164)</f>
        <v>14430.3</v>
      </c>
      <c r="G165" s="64">
        <f>SUM(G127:G164)</f>
        <v>3155.6</v>
      </c>
      <c r="H165" s="236">
        <f>(G165/F165)*100</f>
        <v>21.867875234749103</v>
      </c>
    </row>
    <row r="166" spans="1:8" ht="15" customHeight="1">
      <c r="A166" s="51"/>
      <c r="B166" s="51"/>
      <c r="C166" s="51"/>
      <c r="D166" s="14"/>
      <c r="E166" s="52"/>
      <c r="F166" s="52"/>
      <c r="G166" s="52"/>
      <c r="H166" s="238"/>
    </row>
    <row r="167" spans="1:8" ht="15" customHeight="1">
      <c r="A167" s="51"/>
      <c r="B167" s="51"/>
      <c r="C167" s="51"/>
      <c r="D167" s="14"/>
      <c r="E167" s="52"/>
      <c r="F167" s="52"/>
      <c r="G167" s="52"/>
      <c r="H167" s="238"/>
    </row>
    <row r="168" spans="1:8" ht="12.75" customHeight="1" hidden="1">
      <c r="A168" s="51"/>
      <c r="B168" s="51"/>
      <c r="C168" s="51"/>
      <c r="D168" s="14"/>
      <c r="E168" s="52"/>
      <c r="F168" s="52"/>
      <c r="G168" s="52"/>
      <c r="H168" s="238"/>
    </row>
    <row r="169" spans="1:8" ht="15" customHeight="1" thickBot="1">
      <c r="A169" s="51"/>
      <c r="B169" s="51"/>
      <c r="C169" s="51"/>
      <c r="D169" s="14"/>
      <c r="E169" s="52"/>
      <c r="F169" s="52"/>
      <c r="G169" s="52"/>
      <c r="H169" s="238"/>
    </row>
    <row r="170" spans="1:8" ht="15.75">
      <c r="A170" s="210" t="s">
        <v>25</v>
      </c>
      <c r="B170" s="210" t="s">
        <v>26</v>
      </c>
      <c r="C170" s="210" t="s">
        <v>27</v>
      </c>
      <c r="D170" s="211" t="s">
        <v>28</v>
      </c>
      <c r="E170" s="212" t="s">
        <v>29</v>
      </c>
      <c r="F170" s="212" t="s">
        <v>29</v>
      </c>
      <c r="G170" s="212" t="s">
        <v>8</v>
      </c>
      <c r="H170" s="231" t="s">
        <v>30</v>
      </c>
    </row>
    <row r="171" spans="1:8" ht="15.75" customHeight="1" thickBot="1">
      <c r="A171" s="213"/>
      <c r="B171" s="213"/>
      <c r="C171" s="213"/>
      <c r="D171" s="214"/>
      <c r="E171" s="215" t="s">
        <v>31</v>
      </c>
      <c r="F171" s="215" t="s">
        <v>32</v>
      </c>
      <c r="G171" s="216" t="s">
        <v>33</v>
      </c>
      <c r="H171" s="232" t="s">
        <v>34</v>
      </c>
    </row>
    <row r="172" spans="1:8" ht="16.5" customHeight="1" thickTop="1">
      <c r="A172" s="17">
        <v>50</v>
      </c>
      <c r="B172" s="17"/>
      <c r="C172" s="17"/>
      <c r="D172" s="18" t="s">
        <v>165</v>
      </c>
      <c r="E172" s="19"/>
      <c r="F172" s="19"/>
      <c r="G172" s="19"/>
      <c r="H172" s="233"/>
    </row>
    <row r="173" spans="1:8" ht="15" customHeight="1">
      <c r="A173" s="20"/>
      <c r="B173" s="20"/>
      <c r="C173" s="20"/>
      <c r="D173" s="55"/>
      <c r="E173" s="21"/>
      <c r="F173" s="21"/>
      <c r="G173" s="21"/>
      <c r="H173" s="234"/>
    </row>
    <row r="174" spans="1:8" ht="15" hidden="1">
      <c r="A174" s="20"/>
      <c r="B174" s="20"/>
      <c r="C174" s="20">
        <v>1361</v>
      </c>
      <c r="D174" s="20" t="s">
        <v>37</v>
      </c>
      <c r="E174" s="21"/>
      <c r="F174" s="21"/>
      <c r="G174" s="21"/>
      <c r="H174" s="234" t="e">
        <f>(#REF!/F174)*100</f>
        <v>#REF!</v>
      </c>
    </row>
    <row r="175" spans="1:8" ht="15" hidden="1">
      <c r="A175" s="20"/>
      <c r="B175" s="20"/>
      <c r="C175" s="20">
        <v>2451</v>
      </c>
      <c r="D175" s="20" t="s">
        <v>166</v>
      </c>
      <c r="E175" s="21"/>
      <c r="F175" s="21"/>
      <c r="G175" s="21"/>
      <c r="H175" s="234" t="e">
        <f>(#REF!/F175)*100</f>
        <v>#REF!</v>
      </c>
    </row>
    <row r="176" spans="1:8" ht="15">
      <c r="A176" s="20">
        <v>13010</v>
      </c>
      <c r="B176" s="20"/>
      <c r="C176" s="20">
        <v>4116</v>
      </c>
      <c r="D176" s="20" t="s">
        <v>167</v>
      </c>
      <c r="E176" s="21">
        <v>624</v>
      </c>
      <c r="F176" s="21">
        <v>624</v>
      </c>
      <c r="G176" s="21">
        <v>524</v>
      </c>
      <c r="H176" s="234">
        <f aca="true" t="shared" si="3" ref="H176:H192">(G176/F176)*100</f>
        <v>83.97435897435898</v>
      </c>
    </row>
    <row r="177" spans="1:8" ht="15" hidden="1">
      <c r="A177" s="20">
        <v>434</v>
      </c>
      <c r="B177" s="20"/>
      <c r="C177" s="20">
        <v>4122</v>
      </c>
      <c r="D177" s="20" t="s">
        <v>168</v>
      </c>
      <c r="E177" s="21"/>
      <c r="F177" s="21"/>
      <c r="G177" s="21"/>
      <c r="H177" s="234" t="e">
        <f t="shared" si="3"/>
        <v>#DIV/0!</v>
      </c>
    </row>
    <row r="178" spans="1:8" ht="15">
      <c r="A178" s="20">
        <v>13233</v>
      </c>
      <c r="B178" s="20"/>
      <c r="C178" s="20">
        <v>4116</v>
      </c>
      <c r="D178" s="20" t="s">
        <v>169</v>
      </c>
      <c r="E178" s="21">
        <v>0</v>
      </c>
      <c r="F178" s="21">
        <v>0</v>
      </c>
      <c r="G178" s="21">
        <f>1527.5-524</f>
        <v>1003.5</v>
      </c>
      <c r="H178" s="234" t="e">
        <f t="shared" si="3"/>
        <v>#DIV/0!</v>
      </c>
    </row>
    <row r="179" spans="1:8" ht="15" customHeight="1">
      <c r="A179" s="20"/>
      <c r="B179" s="20">
        <v>3599</v>
      </c>
      <c r="C179" s="20">
        <v>2324</v>
      </c>
      <c r="D179" s="20" t="s">
        <v>170</v>
      </c>
      <c r="E179" s="21">
        <v>5</v>
      </c>
      <c r="F179" s="21">
        <v>5</v>
      </c>
      <c r="G179" s="21">
        <v>0.4</v>
      </c>
      <c r="H179" s="234">
        <f t="shared" si="3"/>
        <v>8</v>
      </c>
    </row>
    <row r="180" spans="1:8" ht="15" customHeight="1">
      <c r="A180" s="20"/>
      <c r="B180" s="20">
        <v>4171</v>
      </c>
      <c r="C180" s="20">
        <v>2229</v>
      </c>
      <c r="D180" s="20" t="s">
        <v>171</v>
      </c>
      <c r="E180" s="21">
        <v>7</v>
      </c>
      <c r="F180" s="21">
        <v>7</v>
      </c>
      <c r="G180" s="21">
        <v>2.2</v>
      </c>
      <c r="H180" s="234">
        <f t="shared" si="3"/>
        <v>31.428571428571434</v>
      </c>
    </row>
    <row r="181" spans="1:8" ht="15" customHeight="1">
      <c r="A181" s="20"/>
      <c r="B181" s="20">
        <v>4179</v>
      </c>
      <c r="C181" s="20">
        <v>2229</v>
      </c>
      <c r="D181" s="20" t="s">
        <v>172</v>
      </c>
      <c r="E181" s="21">
        <v>0</v>
      </c>
      <c r="F181" s="21">
        <v>0</v>
      </c>
      <c r="G181" s="21">
        <v>2.9</v>
      </c>
      <c r="H181" s="234" t="e">
        <f t="shared" si="3"/>
        <v>#DIV/0!</v>
      </c>
    </row>
    <row r="182" spans="1:8" ht="15">
      <c r="A182" s="20"/>
      <c r="B182" s="20">
        <v>4195</v>
      </c>
      <c r="C182" s="20">
        <v>2229</v>
      </c>
      <c r="D182" s="20" t="s">
        <v>173</v>
      </c>
      <c r="E182" s="21">
        <v>24</v>
      </c>
      <c r="F182" s="21">
        <v>24</v>
      </c>
      <c r="G182" s="21">
        <v>4</v>
      </c>
      <c r="H182" s="234">
        <f t="shared" si="3"/>
        <v>16.666666666666664</v>
      </c>
    </row>
    <row r="183" spans="1:8" ht="15" hidden="1">
      <c r="A183" s="20"/>
      <c r="B183" s="20">
        <v>4329</v>
      </c>
      <c r="C183" s="20">
        <v>2229</v>
      </c>
      <c r="D183" s="20" t="s">
        <v>174</v>
      </c>
      <c r="E183" s="21"/>
      <c r="F183" s="21"/>
      <c r="G183" s="21"/>
      <c r="H183" s="234" t="e">
        <f t="shared" si="3"/>
        <v>#DIV/0!</v>
      </c>
    </row>
    <row r="184" spans="1:8" ht="15" hidden="1">
      <c r="A184" s="20"/>
      <c r="B184" s="20">
        <v>4329</v>
      </c>
      <c r="C184" s="20">
        <v>2324</v>
      </c>
      <c r="D184" s="20" t="s">
        <v>175</v>
      </c>
      <c r="E184" s="21"/>
      <c r="F184" s="21"/>
      <c r="G184" s="21"/>
      <c r="H184" s="234" t="e">
        <f t="shared" si="3"/>
        <v>#DIV/0!</v>
      </c>
    </row>
    <row r="185" spans="1:8" ht="15" hidden="1">
      <c r="A185" s="20"/>
      <c r="B185" s="20">
        <v>4342</v>
      </c>
      <c r="C185" s="20">
        <v>2324</v>
      </c>
      <c r="D185" s="20" t="s">
        <v>176</v>
      </c>
      <c r="E185" s="21"/>
      <c r="F185" s="21"/>
      <c r="G185" s="21"/>
      <c r="H185" s="234" t="e">
        <f t="shared" si="3"/>
        <v>#DIV/0!</v>
      </c>
    </row>
    <row r="186" spans="1:8" ht="15" hidden="1">
      <c r="A186" s="20"/>
      <c r="B186" s="20">
        <v>4349</v>
      </c>
      <c r="C186" s="20">
        <v>2229</v>
      </c>
      <c r="D186" s="20" t="s">
        <v>177</v>
      </c>
      <c r="E186" s="21"/>
      <c r="F186" s="21"/>
      <c r="G186" s="21"/>
      <c r="H186" s="234" t="e">
        <f t="shared" si="3"/>
        <v>#DIV/0!</v>
      </c>
    </row>
    <row r="187" spans="1:8" ht="15" hidden="1">
      <c r="A187" s="20"/>
      <c r="B187" s="20">
        <v>4399</v>
      </c>
      <c r="C187" s="20">
        <v>2111</v>
      </c>
      <c r="D187" s="20" t="s">
        <v>178</v>
      </c>
      <c r="E187" s="21"/>
      <c r="F187" s="21"/>
      <c r="G187" s="21"/>
      <c r="H187" s="234" t="e">
        <f t="shared" si="3"/>
        <v>#DIV/0!</v>
      </c>
    </row>
    <row r="188" spans="1:8" ht="15" hidden="1">
      <c r="A188" s="20"/>
      <c r="B188" s="20">
        <v>6171</v>
      </c>
      <c r="C188" s="20">
        <v>2111</v>
      </c>
      <c r="D188" s="20" t="s">
        <v>179</v>
      </c>
      <c r="E188" s="21"/>
      <c r="F188" s="21"/>
      <c r="G188" s="21"/>
      <c r="H188" s="234" t="e">
        <f t="shared" si="3"/>
        <v>#DIV/0!</v>
      </c>
    </row>
    <row r="189" spans="1:8" ht="15">
      <c r="A189" s="20"/>
      <c r="B189" s="20">
        <v>4379</v>
      </c>
      <c r="C189" s="20">
        <v>2212</v>
      </c>
      <c r="D189" s="20" t="s">
        <v>180</v>
      </c>
      <c r="E189" s="21">
        <v>10</v>
      </c>
      <c r="F189" s="21">
        <v>10</v>
      </c>
      <c r="G189" s="21">
        <v>3.7</v>
      </c>
      <c r="H189" s="234">
        <f t="shared" si="3"/>
        <v>37</v>
      </c>
    </row>
    <row r="190" spans="1:8" ht="15" hidden="1">
      <c r="A190" s="23"/>
      <c r="B190" s="23">
        <v>4399</v>
      </c>
      <c r="C190" s="23">
        <v>2324</v>
      </c>
      <c r="D190" s="23" t="s">
        <v>181</v>
      </c>
      <c r="E190" s="24"/>
      <c r="F190" s="24"/>
      <c r="G190" s="21"/>
      <c r="H190" s="234" t="e">
        <f t="shared" si="3"/>
        <v>#DIV/0!</v>
      </c>
    </row>
    <row r="191" spans="1:8" ht="15" hidden="1">
      <c r="A191" s="20"/>
      <c r="B191" s="20">
        <v>6171</v>
      </c>
      <c r="C191" s="20">
        <v>2212</v>
      </c>
      <c r="D191" s="20" t="s">
        <v>180</v>
      </c>
      <c r="E191" s="21"/>
      <c r="F191" s="21"/>
      <c r="G191" s="21"/>
      <c r="H191" s="234" t="e">
        <f t="shared" si="3"/>
        <v>#DIV/0!</v>
      </c>
    </row>
    <row r="192" spans="1:8" ht="15">
      <c r="A192" s="23"/>
      <c r="B192" s="20">
        <v>6171</v>
      </c>
      <c r="C192" s="20">
        <v>2324</v>
      </c>
      <c r="D192" s="20" t="s">
        <v>182</v>
      </c>
      <c r="E192" s="21">
        <v>5</v>
      </c>
      <c r="F192" s="21">
        <v>5</v>
      </c>
      <c r="G192" s="21">
        <v>2.3</v>
      </c>
      <c r="H192" s="234">
        <f t="shared" si="3"/>
        <v>46</v>
      </c>
    </row>
    <row r="193" spans="1:8" ht="15" customHeight="1" thickBot="1">
      <c r="A193" s="59"/>
      <c r="B193" s="59"/>
      <c r="C193" s="59"/>
      <c r="D193" s="59"/>
      <c r="E193" s="60"/>
      <c r="F193" s="60"/>
      <c r="G193" s="60"/>
      <c r="H193" s="235"/>
    </row>
    <row r="194" spans="1:8" s="31" customFormat="1" ht="21.75" customHeight="1" thickBot="1" thickTop="1">
      <c r="A194" s="62"/>
      <c r="B194" s="62"/>
      <c r="C194" s="62"/>
      <c r="D194" s="63" t="s">
        <v>183</v>
      </c>
      <c r="E194" s="64">
        <f>SUM(E173:E193)</f>
        <v>675</v>
      </c>
      <c r="F194" s="64">
        <f>SUM(F173:F193)</f>
        <v>675</v>
      </c>
      <c r="G194" s="64">
        <f>SUM(G174:G193)</f>
        <v>1543.0000000000002</v>
      </c>
      <c r="H194" s="236">
        <f>(G194/F194)*100</f>
        <v>228.59259259259264</v>
      </c>
    </row>
    <row r="195" spans="1:8" ht="15" customHeight="1">
      <c r="A195" s="51"/>
      <c r="B195" s="31"/>
      <c r="C195" s="51"/>
      <c r="D195" s="65"/>
      <c r="E195" s="52"/>
      <c r="F195" s="52"/>
      <c r="G195" s="10"/>
      <c r="H195" s="227"/>
    </row>
    <row r="196" spans="1:8" ht="14.25" customHeight="1">
      <c r="A196" s="31"/>
      <c r="B196" s="31"/>
      <c r="C196" s="31"/>
      <c r="D196" s="31"/>
      <c r="E196" s="32"/>
      <c r="F196" s="32"/>
      <c r="G196" s="32"/>
      <c r="H196" s="237"/>
    </row>
    <row r="197" spans="1:8" ht="14.25" customHeight="1" thickBot="1">
      <c r="A197" s="31"/>
      <c r="B197" s="31"/>
      <c r="C197" s="31"/>
      <c r="D197" s="31"/>
      <c r="E197" s="32"/>
      <c r="F197" s="32"/>
      <c r="G197" s="32"/>
      <c r="H197" s="237"/>
    </row>
    <row r="198" spans="1:8" ht="13.5" customHeight="1" hidden="1">
      <c r="A198" s="31"/>
      <c r="B198" s="31"/>
      <c r="C198" s="31"/>
      <c r="D198" s="31"/>
      <c r="E198" s="32"/>
      <c r="F198" s="32"/>
      <c r="G198" s="32"/>
      <c r="H198" s="237"/>
    </row>
    <row r="199" spans="1:8" ht="13.5" customHeight="1" hidden="1">
      <c r="A199" s="31"/>
      <c r="B199" s="31"/>
      <c r="C199" s="31"/>
      <c r="D199" s="31"/>
      <c r="E199" s="32"/>
      <c r="F199" s="32"/>
      <c r="G199" s="32"/>
      <c r="H199" s="237"/>
    </row>
    <row r="200" spans="1:8" ht="13.5" customHeight="1" hidden="1" thickBot="1">
      <c r="A200" s="31"/>
      <c r="B200" s="31"/>
      <c r="C200" s="31"/>
      <c r="D200" s="31"/>
      <c r="E200" s="32"/>
      <c r="F200" s="32"/>
      <c r="G200" s="32"/>
      <c r="H200" s="237"/>
    </row>
    <row r="201" spans="1:8" ht="15.75">
      <c r="A201" s="210" t="s">
        <v>25</v>
      </c>
      <c r="B201" s="210" t="s">
        <v>26</v>
      </c>
      <c r="C201" s="210" t="s">
        <v>27</v>
      </c>
      <c r="D201" s="211" t="s">
        <v>28</v>
      </c>
      <c r="E201" s="212" t="s">
        <v>29</v>
      </c>
      <c r="F201" s="212" t="s">
        <v>29</v>
      </c>
      <c r="G201" s="212" t="s">
        <v>8</v>
      </c>
      <c r="H201" s="231" t="s">
        <v>30</v>
      </c>
    </row>
    <row r="202" spans="1:8" ht="15.75" customHeight="1" thickBot="1">
      <c r="A202" s="213"/>
      <c r="B202" s="213"/>
      <c r="C202" s="213"/>
      <c r="D202" s="214"/>
      <c r="E202" s="215" t="s">
        <v>31</v>
      </c>
      <c r="F202" s="215" t="s">
        <v>32</v>
      </c>
      <c r="G202" s="216" t="s">
        <v>33</v>
      </c>
      <c r="H202" s="232" t="s">
        <v>34</v>
      </c>
    </row>
    <row r="203" spans="1:8" ht="15.75" customHeight="1" thickTop="1">
      <c r="A203" s="17">
        <v>60</v>
      </c>
      <c r="B203" s="17"/>
      <c r="C203" s="17"/>
      <c r="D203" s="18" t="s">
        <v>184</v>
      </c>
      <c r="E203" s="19"/>
      <c r="F203" s="19"/>
      <c r="G203" s="19"/>
      <c r="H203" s="233"/>
    </row>
    <row r="204" spans="1:8" ht="14.25" customHeight="1">
      <c r="A204" s="55"/>
      <c r="B204" s="55"/>
      <c r="C204" s="55"/>
      <c r="D204" s="55"/>
      <c r="E204" s="21"/>
      <c r="F204" s="21"/>
      <c r="G204" s="21"/>
      <c r="H204" s="234"/>
    </row>
    <row r="205" spans="1:8" ht="15" hidden="1">
      <c r="A205" s="20"/>
      <c r="B205" s="20"/>
      <c r="C205" s="20">
        <v>1332</v>
      </c>
      <c r="D205" s="20" t="s">
        <v>185</v>
      </c>
      <c r="E205" s="21"/>
      <c r="F205" s="21"/>
      <c r="G205" s="21"/>
      <c r="H205" s="234" t="e">
        <f>(#REF!/F205)*100</f>
        <v>#REF!</v>
      </c>
    </row>
    <row r="206" spans="1:8" ht="15">
      <c r="A206" s="20"/>
      <c r="B206" s="20"/>
      <c r="C206" s="20">
        <v>1333</v>
      </c>
      <c r="D206" s="20" t="s">
        <v>186</v>
      </c>
      <c r="E206" s="21">
        <v>500</v>
      </c>
      <c r="F206" s="21">
        <v>500</v>
      </c>
      <c r="G206" s="21">
        <v>143</v>
      </c>
      <c r="H206" s="234">
        <f aca="true" t="shared" si="4" ref="H206:H218">(G206/F206)*100</f>
        <v>28.599999999999998</v>
      </c>
    </row>
    <row r="207" spans="1:8" ht="15">
      <c r="A207" s="20"/>
      <c r="B207" s="20"/>
      <c r="C207" s="20">
        <v>1334</v>
      </c>
      <c r="D207" s="20" t="s">
        <v>187</v>
      </c>
      <c r="E207" s="21">
        <v>40</v>
      </c>
      <c r="F207" s="21">
        <v>40</v>
      </c>
      <c r="G207" s="21">
        <v>51.8</v>
      </c>
      <c r="H207" s="234">
        <f t="shared" si="4"/>
        <v>129.5</v>
      </c>
    </row>
    <row r="208" spans="1:8" ht="15">
      <c r="A208" s="20"/>
      <c r="B208" s="20"/>
      <c r="C208" s="20">
        <v>1335</v>
      </c>
      <c r="D208" s="20" t="s">
        <v>188</v>
      </c>
      <c r="E208" s="21">
        <v>6</v>
      </c>
      <c r="F208" s="21">
        <v>6</v>
      </c>
      <c r="G208" s="21">
        <v>34.6</v>
      </c>
      <c r="H208" s="234">
        <f t="shared" si="4"/>
        <v>576.6666666666666</v>
      </c>
    </row>
    <row r="209" spans="1:8" ht="15">
      <c r="A209" s="20"/>
      <c r="B209" s="20"/>
      <c r="C209" s="20">
        <v>1361</v>
      </c>
      <c r="D209" s="20" t="s">
        <v>37</v>
      </c>
      <c r="E209" s="21">
        <v>240</v>
      </c>
      <c r="F209" s="21">
        <v>240</v>
      </c>
      <c r="G209" s="21">
        <v>117.1</v>
      </c>
      <c r="H209" s="234">
        <f t="shared" si="4"/>
        <v>48.791666666666664</v>
      </c>
    </row>
    <row r="210" spans="1:8" ht="15" customHeight="1" hidden="1">
      <c r="A210" s="20">
        <v>29004</v>
      </c>
      <c r="B210" s="20"/>
      <c r="C210" s="20">
        <v>4116</v>
      </c>
      <c r="D210" s="20" t="s">
        <v>189</v>
      </c>
      <c r="E210" s="21"/>
      <c r="F210" s="21"/>
      <c r="G210" s="21"/>
      <c r="H210" s="234" t="e">
        <f t="shared" si="4"/>
        <v>#DIV/0!</v>
      </c>
    </row>
    <row r="211" spans="1:8" ht="15" hidden="1">
      <c r="A211" s="20">
        <v>29008</v>
      </c>
      <c r="B211" s="20"/>
      <c r="C211" s="20">
        <v>4116</v>
      </c>
      <c r="D211" s="20" t="s">
        <v>190</v>
      </c>
      <c r="E211" s="21"/>
      <c r="F211" s="21"/>
      <c r="G211" s="21"/>
      <c r="H211" s="234" t="e">
        <f t="shared" si="4"/>
        <v>#DIV/0!</v>
      </c>
    </row>
    <row r="212" spans="1:8" ht="15" hidden="1">
      <c r="A212" s="20">
        <v>29516</v>
      </c>
      <c r="B212" s="20"/>
      <c r="C212" s="20">
        <v>4216</v>
      </c>
      <c r="D212" s="20" t="s">
        <v>191</v>
      </c>
      <c r="E212" s="21"/>
      <c r="F212" s="21"/>
      <c r="G212" s="21"/>
      <c r="H212" s="234" t="e">
        <f t="shared" si="4"/>
        <v>#DIV/0!</v>
      </c>
    </row>
    <row r="213" spans="1:8" ht="15" hidden="1">
      <c r="A213" s="23">
        <v>379</v>
      </c>
      <c r="B213" s="23"/>
      <c r="C213" s="23">
        <v>4122</v>
      </c>
      <c r="D213" s="23" t="s">
        <v>192</v>
      </c>
      <c r="E213" s="24"/>
      <c r="F213" s="24"/>
      <c r="G213" s="24"/>
      <c r="H213" s="234" t="e">
        <f t="shared" si="4"/>
        <v>#DIV/0!</v>
      </c>
    </row>
    <row r="214" spans="1:8" ht="15">
      <c r="A214" s="23"/>
      <c r="B214" s="23">
        <v>1014</v>
      </c>
      <c r="C214" s="23">
        <v>2132</v>
      </c>
      <c r="D214" s="23" t="s">
        <v>193</v>
      </c>
      <c r="E214" s="24">
        <v>24</v>
      </c>
      <c r="F214" s="24">
        <v>24</v>
      </c>
      <c r="G214" s="24">
        <v>6.3</v>
      </c>
      <c r="H214" s="234">
        <f t="shared" si="4"/>
        <v>26.25</v>
      </c>
    </row>
    <row r="215" spans="1:8" ht="15">
      <c r="A215" s="23"/>
      <c r="B215" s="23">
        <v>2119</v>
      </c>
      <c r="C215" s="23">
        <v>2343</v>
      </c>
      <c r="D215" s="23" t="s">
        <v>194</v>
      </c>
      <c r="E215" s="24">
        <v>12000</v>
      </c>
      <c r="F215" s="24">
        <v>12000</v>
      </c>
      <c r="G215" s="24">
        <v>4347.7</v>
      </c>
      <c r="H215" s="234">
        <f t="shared" si="4"/>
        <v>36.23083333333334</v>
      </c>
    </row>
    <row r="216" spans="1:8" ht="15" hidden="1">
      <c r="A216" s="23"/>
      <c r="B216" s="23">
        <v>3749</v>
      </c>
      <c r="C216" s="23">
        <v>2321</v>
      </c>
      <c r="D216" s="23" t="s">
        <v>195</v>
      </c>
      <c r="E216" s="24"/>
      <c r="F216" s="24"/>
      <c r="G216" s="24"/>
      <c r="H216" s="234" t="e">
        <f t="shared" si="4"/>
        <v>#DIV/0!</v>
      </c>
    </row>
    <row r="217" spans="1:8" ht="15">
      <c r="A217" s="20"/>
      <c r="B217" s="20">
        <v>6171</v>
      </c>
      <c r="C217" s="20">
        <v>2212</v>
      </c>
      <c r="D217" s="20" t="s">
        <v>156</v>
      </c>
      <c r="E217" s="21">
        <v>60</v>
      </c>
      <c r="F217" s="21">
        <v>60</v>
      </c>
      <c r="G217" s="21">
        <v>11.2</v>
      </c>
      <c r="H217" s="234">
        <f t="shared" si="4"/>
        <v>18.666666666666664</v>
      </c>
    </row>
    <row r="218" spans="1:8" ht="15">
      <c r="A218" s="20"/>
      <c r="B218" s="20">
        <v>6171</v>
      </c>
      <c r="C218" s="20">
        <v>2324</v>
      </c>
      <c r="D218" s="20" t="s">
        <v>196</v>
      </c>
      <c r="E218" s="21">
        <v>5</v>
      </c>
      <c r="F218" s="21">
        <v>5</v>
      </c>
      <c r="G218" s="21">
        <v>1</v>
      </c>
      <c r="H218" s="234">
        <f t="shared" si="4"/>
        <v>20</v>
      </c>
    </row>
    <row r="219" spans="1:8" ht="15" hidden="1">
      <c r="A219" s="20"/>
      <c r="B219" s="20">
        <v>6171</v>
      </c>
      <c r="C219" s="20">
        <v>2329</v>
      </c>
      <c r="D219" s="20" t="s">
        <v>70</v>
      </c>
      <c r="E219" s="21"/>
      <c r="F219" s="21"/>
      <c r="G219" s="21"/>
      <c r="H219" s="234"/>
    </row>
    <row r="220" spans="1:8" ht="15" customHeight="1" thickBot="1">
      <c r="A220" s="59"/>
      <c r="B220" s="59"/>
      <c r="C220" s="59"/>
      <c r="D220" s="59"/>
      <c r="E220" s="60"/>
      <c r="F220" s="60"/>
      <c r="G220" s="60"/>
      <c r="H220" s="235"/>
    </row>
    <row r="221" spans="1:8" s="31" customFormat="1" ht="21.75" customHeight="1" thickBot="1" thickTop="1">
      <c r="A221" s="62"/>
      <c r="B221" s="62"/>
      <c r="C221" s="62"/>
      <c r="D221" s="63" t="s">
        <v>197</v>
      </c>
      <c r="E221" s="64">
        <f>SUM(E204:E220)</f>
        <v>12875</v>
      </c>
      <c r="F221" s="64">
        <f>SUM(F204:F220)</f>
        <v>12875</v>
      </c>
      <c r="G221" s="64">
        <f>SUM(G204:G220)</f>
        <v>4712.7</v>
      </c>
      <c r="H221" s="236">
        <f>(G221/F221)*100</f>
        <v>36.603495145631065</v>
      </c>
    </row>
    <row r="222" spans="1:8" ht="14.25" customHeight="1">
      <c r="A222" s="51"/>
      <c r="B222" s="51"/>
      <c r="C222" s="51"/>
      <c r="D222" s="14"/>
      <c r="E222" s="52"/>
      <c r="F222" s="52"/>
      <c r="G222" s="52"/>
      <c r="H222" s="238"/>
    </row>
    <row r="223" spans="1:8" ht="14.25" customHeight="1" hidden="1">
      <c r="A223" s="51"/>
      <c r="B223" s="51"/>
      <c r="C223" s="51"/>
      <c r="D223" s="14"/>
      <c r="E223" s="52"/>
      <c r="F223" s="52"/>
      <c r="G223" s="52"/>
      <c r="H223" s="238"/>
    </row>
    <row r="224" spans="1:8" ht="14.25" customHeight="1" hidden="1">
      <c r="A224" s="51"/>
      <c r="B224" s="51"/>
      <c r="C224" s="51"/>
      <c r="D224" s="14"/>
      <c r="E224" s="52"/>
      <c r="F224" s="52"/>
      <c r="G224" s="52"/>
      <c r="H224" s="238"/>
    </row>
    <row r="225" spans="1:8" ht="14.25" customHeight="1" hidden="1">
      <c r="A225" s="51"/>
      <c r="B225" s="51"/>
      <c r="C225" s="51"/>
      <c r="D225" s="14"/>
      <c r="E225" s="52"/>
      <c r="F225" s="52"/>
      <c r="G225" s="52"/>
      <c r="H225" s="238"/>
    </row>
    <row r="226" spans="1:8" ht="15" customHeight="1">
      <c r="A226" s="51"/>
      <c r="B226" s="51"/>
      <c r="C226" s="51"/>
      <c r="D226" s="14"/>
      <c r="E226" s="52"/>
      <c r="F226" s="52"/>
      <c r="G226" s="52"/>
      <c r="H226" s="238"/>
    </row>
    <row r="227" spans="1:8" ht="15" customHeight="1" thickBot="1">
      <c r="A227" s="51"/>
      <c r="B227" s="51"/>
      <c r="C227" s="51"/>
      <c r="D227" s="14"/>
      <c r="E227" s="52"/>
      <c r="F227" s="52"/>
      <c r="G227" s="52"/>
      <c r="H227" s="238"/>
    </row>
    <row r="228" spans="1:8" ht="15.75">
      <c r="A228" s="210" t="s">
        <v>25</v>
      </c>
      <c r="B228" s="210" t="s">
        <v>26</v>
      </c>
      <c r="C228" s="210" t="s">
        <v>27</v>
      </c>
      <c r="D228" s="211" t="s">
        <v>28</v>
      </c>
      <c r="E228" s="212" t="s">
        <v>29</v>
      </c>
      <c r="F228" s="212" t="s">
        <v>29</v>
      </c>
      <c r="G228" s="212" t="s">
        <v>8</v>
      </c>
      <c r="H228" s="231" t="s">
        <v>30</v>
      </c>
    </row>
    <row r="229" spans="1:8" ht="15.75" customHeight="1" thickBot="1">
      <c r="A229" s="213"/>
      <c r="B229" s="213"/>
      <c r="C229" s="213"/>
      <c r="D229" s="214"/>
      <c r="E229" s="215" t="s">
        <v>31</v>
      </c>
      <c r="F229" s="215" t="s">
        <v>32</v>
      </c>
      <c r="G229" s="216" t="s">
        <v>33</v>
      </c>
      <c r="H229" s="232" t="s">
        <v>34</v>
      </c>
    </row>
    <row r="230" spans="1:8" ht="15.75" customHeight="1" thickTop="1">
      <c r="A230" s="17">
        <v>80</v>
      </c>
      <c r="B230" s="17"/>
      <c r="C230" s="17"/>
      <c r="D230" s="18" t="s">
        <v>198</v>
      </c>
      <c r="E230" s="19"/>
      <c r="F230" s="19"/>
      <c r="G230" s="19"/>
      <c r="H230" s="233"/>
    </row>
    <row r="231" spans="1:8" ht="15">
      <c r="A231" s="20"/>
      <c r="B231" s="20"/>
      <c r="C231" s="20"/>
      <c r="D231" s="20"/>
      <c r="E231" s="21"/>
      <c r="F231" s="21"/>
      <c r="G231" s="21"/>
      <c r="H231" s="234"/>
    </row>
    <row r="232" spans="1:8" ht="15">
      <c r="A232" s="20"/>
      <c r="B232" s="20"/>
      <c r="C232" s="20">
        <v>1353</v>
      </c>
      <c r="D232" s="20" t="s">
        <v>199</v>
      </c>
      <c r="E232" s="21">
        <v>750</v>
      </c>
      <c r="F232" s="21">
        <v>750</v>
      </c>
      <c r="G232" s="21">
        <v>165.7</v>
      </c>
      <c r="H232" s="234">
        <f aca="true" t="shared" si="5" ref="H232:H245">(G232/F232)*100</f>
        <v>22.09333333333333</v>
      </c>
    </row>
    <row r="233" spans="1:8" ht="15">
      <c r="A233" s="20"/>
      <c r="B233" s="20"/>
      <c r="C233" s="20">
        <v>1359</v>
      </c>
      <c r="D233" s="20" t="s">
        <v>200</v>
      </c>
      <c r="E233" s="21">
        <v>0</v>
      </c>
      <c r="F233" s="21">
        <v>0</v>
      </c>
      <c r="G233" s="21">
        <v>-6</v>
      </c>
      <c r="H233" s="234" t="e">
        <f t="shared" si="5"/>
        <v>#DIV/0!</v>
      </c>
    </row>
    <row r="234" spans="1:8" ht="15">
      <c r="A234" s="20"/>
      <c r="B234" s="20"/>
      <c r="C234" s="20">
        <v>1361</v>
      </c>
      <c r="D234" s="20" t="s">
        <v>37</v>
      </c>
      <c r="E234" s="21">
        <v>6200</v>
      </c>
      <c r="F234" s="21">
        <v>6200</v>
      </c>
      <c r="G234" s="21">
        <v>2159.5</v>
      </c>
      <c r="H234" s="234">
        <f t="shared" si="5"/>
        <v>34.83064516129033</v>
      </c>
    </row>
    <row r="235" spans="1:8" ht="15">
      <c r="A235" s="20"/>
      <c r="B235" s="20"/>
      <c r="C235" s="20">
        <v>4121</v>
      </c>
      <c r="D235" s="20" t="s">
        <v>201</v>
      </c>
      <c r="E235" s="24">
        <v>250</v>
      </c>
      <c r="F235" s="24">
        <v>250</v>
      </c>
      <c r="G235" s="24">
        <v>78</v>
      </c>
      <c r="H235" s="234">
        <f t="shared" si="5"/>
        <v>31.2</v>
      </c>
    </row>
    <row r="236" spans="1:8" ht="15" hidden="1">
      <c r="A236" s="20">
        <v>222</v>
      </c>
      <c r="B236" s="20"/>
      <c r="C236" s="20">
        <v>4122</v>
      </c>
      <c r="D236" s="20" t="s">
        <v>202</v>
      </c>
      <c r="E236" s="24"/>
      <c r="F236" s="24"/>
      <c r="G236" s="24"/>
      <c r="H236" s="234" t="e">
        <f t="shared" si="5"/>
        <v>#DIV/0!</v>
      </c>
    </row>
    <row r="237" spans="1:8" ht="15" hidden="1">
      <c r="A237" s="20"/>
      <c r="B237" s="20">
        <v>2219</v>
      </c>
      <c r="C237" s="20">
        <v>2324</v>
      </c>
      <c r="D237" s="20" t="s">
        <v>203</v>
      </c>
      <c r="E237" s="21"/>
      <c r="F237" s="21"/>
      <c r="G237" s="21"/>
      <c r="H237" s="234" t="e">
        <f t="shared" si="5"/>
        <v>#DIV/0!</v>
      </c>
    </row>
    <row r="238" spans="1:8" ht="15">
      <c r="A238" s="20"/>
      <c r="B238" s="20">
        <v>2219</v>
      </c>
      <c r="C238" s="20">
        <v>2329</v>
      </c>
      <c r="D238" s="20" t="s">
        <v>204</v>
      </c>
      <c r="E238" s="21">
        <v>5000</v>
      </c>
      <c r="F238" s="21">
        <v>5000</v>
      </c>
      <c r="G238" s="24">
        <v>1278.2</v>
      </c>
      <c r="H238" s="234">
        <f t="shared" si="5"/>
        <v>25.564000000000004</v>
      </c>
    </row>
    <row r="239" spans="1:8" ht="15">
      <c r="A239" s="20"/>
      <c r="B239" s="20">
        <v>2229</v>
      </c>
      <c r="C239" s="20">
        <v>2212</v>
      </c>
      <c r="D239" s="20" t="s">
        <v>205</v>
      </c>
      <c r="E239" s="24">
        <v>0</v>
      </c>
      <c r="F239" s="24">
        <v>0</v>
      </c>
      <c r="G239" s="24">
        <v>188.9</v>
      </c>
      <c r="H239" s="234" t="e">
        <f t="shared" si="5"/>
        <v>#DIV/0!</v>
      </c>
    </row>
    <row r="240" spans="1:8" ht="15">
      <c r="A240" s="20"/>
      <c r="B240" s="20">
        <v>2229</v>
      </c>
      <c r="C240" s="20">
        <v>2324</v>
      </c>
      <c r="D240" s="20" t="s">
        <v>206</v>
      </c>
      <c r="E240" s="24">
        <v>0</v>
      </c>
      <c r="F240" s="24">
        <v>0</v>
      </c>
      <c r="G240" s="24">
        <v>108</v>
      </c>
      <c r="H240" s="234" t="e">
        <f t="shared" si="5"/>
        <v>#DIV/0!</v>
      </c>
    </row>
    <row r="241" spans="1:8" ht="15">
      <c r="A241" s="20"/>
      <c r="B241" s="20">
        <v>2299</v>
      </c>
      <c r="C241" s="20">
        <v>2212</v>
      </c>
      <c r="D241" s="20" t="s">
        <v>207</v>
      </c>
      <c r="E241" s="21">
        <v>2700</v>
      </c>
      <c r="F241" s="21">
        <v>2700</v>
      </c>
      <c r="G241" s="21">
        <v>908.7</v>
      </c>
      <c r="H241" s="234">
        <f t="shared" si="5"/>
        <v>33.65555555555556</v>
      </c>
    </row>
    <row r="242" spans="1:8" ht="15">
      <c r="A242" s="20"/>
      <c r="B242" s="20">
        <v>2299</v>
      </c>
      <c r="C242" s="20">
        <v>2324</v>
      </c>
      <c r="D242" s="20" t="s">
        <v>208</v>
      </c>
      <c r="E242" s="24">
        <v>0</v>
      </c>
      <c r="F242" s="24">
        <v>0</v>
      </c>
      <c r="G242" s="24">
        <v>2</v>
      </c>
      <c r="H242" s="234" t="e">
        <f t="shared" si="5"/>
        <v>#DIV/0!</v>
      </c>
    </row>
    <row r="243" spans="1:8" ht="15">
      <c r="A243" s="20"/>
      <c r="B243" s="20">
        <v>6171</v>
      </c>
      <c r="C243" s="20">
        <v>2212</v>
      </c>
      <c r="D243" s="20" t="s">
        <v>209</v>
      </c>
      <c r="E243" s="21">
        <v>0</v>
      </c>
      <c r="F243" s="21">
        <v>0</v>
      </c>
      <c r="G243" s="21">
        <v>0</v>
      </c>
      <c r="H243" s="234" t="e">
        <f t="shared" si="5"/>
        <v>#DIV/0!</v>
      </c>
    </row>
    <row r="244" spans="1:8" ht="15">
      <c r="A244" s="23"/>
      <c r="B244" s="23">
        <v>6171</v>
      </c>
      <c r="C244" s="23">
        <v>2324</v>
      </c>
      <c r="D244" s="23" t="s">
        <v>203</v>
      </c>
      <c r="E244" s="24">
        <v>300</v>
      </c>
      <c r="F244" s="24">
        <v>300</v>
      </c>
      <c r="G244" s="24">
        <v>101.8</v>
      </c>
      <c r="H244" s="234">
        <f t="shared" si="5"/>
        <v>33.93333333333333</v>
      </c>
    </row>
    <row r="245" spans="1:8" ht="15">
      <c r="A245" s="20"/>
      <c r="B245" s="20">
        <v>6171</v>
      </c>
      <c r="C245" s="20">
        <v>2329</v>
      </c>
      <c r="D245" s="20" t="s">
        <v>210</v>
      </c>
      <c r="E245" s="24">
        <v>0</v>
      </c>
      <c r="F245" s="24">
        <v>0</v>
      </c>
      <c r="G245" s="24">
        <v>24.6</v>
      </c>
      <c r="H245" s="234" t="e">
        <f t="shared" si="5"/>
        <v>#DIV/0!</v>
      </c>
    </row>
    <row r="246" spans="1:8" ht="15.75" thickBot="1">
      <c r="A246" s="59"/>
      <c r="B246" s="59"/>
      <c r="C246" s="59"/>
      <c r="D246" s="59"/>
      <c r="E246" s="60"/>
      <c r="F246" s="60"/>
      <c r="G246" s="60"/>
      <c r="H246" s="235"/>
    </row>
    <row r="247" spans="1:8" s="31" customFormat="1" ht="21.75" customHeight="1" thickBot="1" thickTop="1">
      <c r="A247" s="62"/>
      <c r="B247" s="62"/>
      <c r="C247" s="62"/>
      <c r="D247" s="63" t="s">
        <v>211</v>
      </c>
      <c r="E247" s="64">
        <f>SUM(E231:E246)</f>
        <v>15200</v>
      </c>
      <c r="F247" s="64">
        <f>SUM(F231:F246)</f>
        <v>15200</v>
      </c>
      <c r="G247" s="64">
        <f>SUM(G231:G246)</f>
        <v>5009.400000000001</v>
      </c>
      <c r="H247" s="236">
        <f>(G247/F247)*100</f>
        <v>32.95657894736843</v>
      </c>
    </row>
    <row r="248" spans="1:8" ht="15" customHeight="1">
      <c r="A248" s="51"/>
      <c r="B248" s="51"/>
      <c r="C248" s="51"/>
      <c r="D248" s="14"/>
      <c r="E248" s="52"/>
      <c r="F248" s="52"/>
      <c r="G248" s="52"/>
      <c r="H248" s="238"/>
    </row>
    <row r="249" spans="1:8" ht="15" customHeight="1" hidden="1">
      <c r="A249" s="51"/>
      <c r="B249" s="51"/>
      <c r="C249" s="51"/>
      <c r="D249" s="14"/>
      <c r="E249" s="52"/>
      <c r="F249" s="52"/>
      <c r="G249" s="52"/>
      <c r="H249" s="238"/>
    </row>
    <row r="250" spans="1:8" ht="15" customHeight="1">
      <c r="A250" s="51"/>
      <c r="B250" s="51"/>
      <c r="C250" s="51"/>
      <c r="D250" s="14"/>
      <c r="E250" s="52"/>
      <c r="F250" s="52"/>
      <c r="G250" s="52"/>
      <c r="H250" s="238"/>
    </row>
    <row r="251" spans="1:8" ht="15" customHeight="1" thickBot="1">
      <c r="A251" s="51"/>
      <c r="B251" s="51"/>
      <c r="C251" s="51"/>
      <c r="D251" s="14"/>
      <c r="E251" s="52"/>
      <c r="F251" s="52"/>
      <c r="G251" s="52"/>
      <c r="H251" s="238"/>
    </row>
    <row r="252" spans="1:8" ht="15.75">
      <c r="A252" s="210" t="s">
        <v>25</v>
      </c>
      <c r="B252" s="210" t="s">
        <v>26</v>
      </c>
      <c r="C252" s="210" t="s">
        <v>27</v>
      </c>
      <c r="D252" s="211" t="s">
        <v>28</v>
      </c>
      <c r="E252" s="212" t="s">
        <v>29</v>
      </c>
      <c r="F252" s="212" t="s">
        <v>29</v>
      </c>
      <c r="G252" s="212" t="s">
        <v>8</v>
      </c>
      <c r="H252" s="231" t="s">
        <v>30</v>
      </c>
    </row>
    <row r="253" spans="1:8" ht="15.75" customHeight="1" thickBot="1">
      <c r="A253" s="213"/>
      <c r="B253" s="213"/>
      <c r="C253" s="213"/>
      <c r="D253" s="214"/>
      <c r="E253" s="215" t="s">
        <v>31</v>
      </c>
      <c r="F253" s="215" t="s">
        <v>32</v>
      </c>
      <c r="G253" s="216" t="s">
        <v>33</v>
      </c>
      <c r="H253" s="232" t="s">
        <v>34</v>
      </c>
    </row>
    <row r="254" spans="1:8" ht="16.5" customHeight="1" thickTop="1">
      <c r="A254" s="17">
        <v>90</v>
      </c>
      <c r="B254" s="17"/>
      <c r="C254" s="17"/>
      <c r="D254" s="18" t="s">
        <v>212</v>
      </c>
      <c r="E254" s="19"/>
      <c r="F254" s="19"/>
      <c r="G254" s="19"/>
      <c r="H254" s="233"/>
    </row>
    <row r="255" spans="1:8" ht="15.75">
      <c r="A255" s="17"/>
      <c r="B255" s="17"/>
      <c r="C255" s="17"/>
      <c r="D255" s="18"/>
      <c r="E255" s="19"/>
      <c r="F255" s="19"/>
      <c r="G255" s="19"/>
      <c r="H255" s="233"/>
    </row>
    <row r="256" spans="1:8" ht="15">
      <c r="A256" s="26"/>
      <c r="B256" s="26"/>
      <c r="C256" s="26">
        <v>4121</v>
      </c>
      <c r="D256" s="26" t="s">
        <v>213</v>
      </c>
      <c r="E256" s="66">
        <v>300</v>
      </c>
      <c r="F256" s="66">
        <v>400</v>
      </c>
      <c r="G256" s="66">
        <v>100</v>
      </c>
      <c r="H256" s="234">
        <f>(G256/F256)*100</f>
        <v>25</v>
      </c>
    </row>
    <row r="257" spans="1:8" ht="15">
      <c r="A257" s="20"/>
      <c r="B257" s="20">
        <v>5311</v>
      </c>
      <c r="C257" s="20">
        <v>2111</v>
      </c>
      <c r="D257" s="20" t="s">
        <v>65</v>
      </c>
      <c r="E257" s="67">
        <v>540</v>
      </c>
      <c r="F257" s="67">
        <v>540</v>
      </c>
      <c r="G257" s="67">
        <v>137.4</v>
      </c>
      <c r="H257" s="234">
        <f>(G257/F257)*100</f>
        <v>25.444444444444446</v>
      </c>
    </row>
    <row r="258" spans="1:8" ht="15">
      <c r="A258" s="20"/>
      <c r="B258" s="20">
        <v>5311</v>
      </c>
      <c r="C258" s="20">
        <v>2212</v>
      </c>
      <c r="D258" s="20" t="s">
        <v>214</v>
      </c>
      <c r="E258" s="68">
        <v>1500</v>
      </c>
      <c r="F258" s="68">
        <v>1400</v>
      </c>
      <c r="G258" s="68">
        <v>301.8</v>
      </c>
      <c r="H258" s="234">
        <f>(G258/F258)*100</f>
        <v>21.557142857142857</v>
      </c>
    </row>
    <row r="259" spans="1:8" ht="15" hidden="1">
      <c r="A259" s="23"/>
      <c r="B259" s="23">
        <v>5311</v>
      </c>
      <c r="C259" s="23">
        <v>2310</v>
      </c>
      <c r="D259" s="23" t="s">
        <v>215</v>
      </c>
      <c r="E259" s="24"/>
      <c r="F259" s="24"/>
      <c r="G259" s="24"/>
      <c r="H259" s="234" t="e">
        <f>(#REF!/F259)*100</f>
        <v>#REF!</v>
      </c>
    </row>
    <row r="260" spans="1:8" ht="15" hidden="1">
      <c r="A260" s="23"/>
      <c r="B260" s="23">
        <v>5311</v>
      </c>
      <c r="C260" s="23">
        <v>2322</v>
      </c>
      <c r="D260" s="23" t="s">
        <v>216</v>
      </c>
      <c r="E260" s="24"/>
      <c r="F260" s="24"/>
      <c r="G260" s="24"/>
      <c r="H260" s="234" t="e">
        <f>(#REF!/F260)*100</f>
        <v>#REF!</v>
      </c>
    </row>
    <row r="261" spans="1:8" ht="15" hidden="1">
      <c r="A261" s="20"/>
      <c r="B261" s="20">
        <v>5311</v>
      </c>
      <c r="C261" s="20">
        <v>2324</v>
      </c>
      <c r="D261" s="20" t="s">
        <v>217</v>
      </c>
      <c r="E261" s="21"/>
      <c r="F261" s="21"/>
      <c r="G261" s="21"/>
      <c r="H261" s="234" t="e">
        <f>(#REF!/F261)*100</f>
        <v>#REF!</v>
      </c>
    </row>
    <row r="262" spans="1:8" ht="15" hidden="1">
      <c r="A262" s="23"/>
      <c r="B262" s="23">
        <v>5311</v>
      </c>
      <c r="C262" s="23">
        <v>2329</v>
      </c>
      <c r="D262" s="23" t="s">
        <v>70</v>
      </c>
      <c r="E262" s="24"/>
      <c r="F262" s="24"/>
      <c r="G262" s="24"/>
      <c r="H262" s="234" t="e">
        <f>(#REF!/F262)*100</f>
        <v>#REF!</v>
      </c>
    </row>
    <row r="263" spans="1:8" ht="15" hidden="1">
      <c r="A263" s="23"/>
      <c r="B263" s="23">
        <v>5311</v>
      </c>
      <c r="C263" s="23">
        <v>3113</v>
      </c>
      <c r="D263" s="23" t="s">
        <v>215</v>
      </c>
      <c r="E263" s="24"/>
      <c r="F263" s="24"/>
      <c r="G263" s="24"/>
      <c r="H263" s="234" t="e">
        <f>(#REF!/F263)*100</f>
        <v>#REF!</v>
      </c>
    </row>
    <row r="264" spans="1:8" ht="15" hidden="1">
      <c r="A264" s="23"/>
      <c r="B264" s="23">
        <v>6409</v>
      </c>
      <c r="C264" s="23">
        <v>2328</v>
      </c>
      <c r="D264" s="23" t="s">
        <v>218</v>
      </c>
      <c r="E264" s="24">
        <v>0</v>
      </c>
      <c r="F264" s="24">
        <v>0</v>
      </c>
      <c r="G264" s="24"/>
      <c r="H264" s="234" t="e">
        <f>(#REF!/F264)*100</f>
        <v>#REF!</v>
      </c>
    </row>
    <row r="265" spans="1:8" ht="15.75" thickBot="1">
      <c r="A265" s="59"/>
      <c r="B265" s="59"/>
      <c r="C265" s="59"/>
      <c r="D265" s="59"/>
      <c r="E265" s="60"/>
      <c r="F265" s="60"/>
      <c r="G265" s="60"/>
      <c r="H265" s="235"/>
    </row>
    <row r="266" spans="1:8" s="31" customFormat="1" ht="21.75" customHeight="1" thickBot="1" thickTop="1">
      <c r="A266" s="62"/>
      <c r="B266" s="62"/>
      <c r="C266" s="62"/>
      <c r="D266" s="63" t="s">
        <v>219</v>
      </c>
      <c r="E266" s="64">
        <f>SUM(E256:E265)</f>
        <v>2340</v>
      </c>
      <c r="F266" s="64">
        <f>SUM(F256:F265)</f>
        <v>2340</v>
      </c>
      <c r="G266" s="64">
        <f>SUM(G256:G265)</f>
        <v>539.2</v>
      </c>
      <c r="H266" s="236">
        <f>(G266/F266)*100</f>
        <v>23.042735042735043</v>
      </c>
    </row>
    <row r="267" spans="1:8" ht="15" customHeight="1">
      <c r="A267" s="51"/>
      <c r="B267" s="51"/>
      <c r="C267" s="51"/>
      <c r="D267" s="14"/>
      <c r="E267" s="52"/>
      <c r="F267" s="52"/>
      <c r="G267" s="52"/>
      <c r="H267" s="238"/>
    </row>
    <row r="268" spans="1:8" ht="15" customHeight="1" hidden="1">
      <c r="A268" s="51"/>
      <c r="B268" s="51"/>
      <c r="C268" s="51"/>
      <c r="D268" s="14"/>
      <c r="E268" s="52"/>
      <c r="F268" s="52"/>
      <c r="G268" s="52"/>
      <c r="H268" s="238"/>
    </row>
    <row r="269" spans="1:8" ht="15" customHeight="1" hidden="1">
      <c r="A269" s="51"/>
      <c r="B269" s="51"/>
      <c r="C269" s="51"/>
      <c r="D269" s="14"/>
      <c r="E269" s="52"/>
      <c r="F269" s="52"/>
      <c r="G269" s="52"/>
      <c r="H269" s="238"/>
    </row>
    <row r="270" spans="1:8" ht="15" customHeight="1" hidden="1">
      <c r="A270" s="51"/>
      <c r="B270" s="51"/>
      <c r="C270" s="51"/>
      <c r="D270" s="14"/>
      <c r="E270" s="52"/>
      <c r="F270" s="52"/>
      <c r="G270" s="52"/>
      <c r="H270" s="238"/>
    </row>
    <row r="271" spans="1:8" ht="15" customHeight="1" hidden="1">
      <c r="A271" s="51"/>
      <c r="B271" s="51"/>
      <c r="C271" s="51"/>
      <c r="D271" s="14"/>
      <c r="E271" s="52"/>
      <c r="F271" s="52"/>
      <c r="G271" s="52"/>
      <c r="H271" s="238"/>
    </row>
    <row r="272" spans="1:8" ht="15" customHeight="1" hidden="1">
      <c r="A272" s="51"/>
      <c r="B272" s="51"/>
      <c r="C272" s="51"/>
      <c r="D272" s="14"/>
      <c r="E272" s="52"/>
      <c r="F272" s="52"/>
      <c r="G272" s="52"/>
      <c r="H272" s="238"/>
    </row>
    <row r="273" spans="1:8" ht="15" customHeight="1" hidden="1">
      <c r="A273" s="51"/>
      <c r="B273" s="51"/>
      <c r="C273" s="51"/>
      <c r="D273" s="14"/>
      <c r="E273" s="52"/>
      <c r="F273" s="52"/>
      <c r="G273" s="52"/>
      <c r="H273" s="238"/>
    </row>
    <row r="274" spans="1:8" ht="15" customHeight="1">
      <c r="A274" s="51"/>
      <c r="B274" s="51"/>
      <c r="C274" s="51"/>
      <c r="D274" s="14"/>
      <c r="E274" s="52"/>
      <c r="F274" s="52"/>
      <c r="G274" s="10"/>
      <c r="H274" s="227"/>
    </row>
    <row r="275" spans="1:8" ht="15" customHeight="1" thickBot="1">
      <c r="A275" s="51"/>
      <c r="B275" s="51"/>
      <c r="C275" s="51"/>
      <c r="D275" s="14"/>
      <c r="E275" s="52"/>
      <c r="F275" s="52"/>
      <c r="G275" s="52"/>
      <c r="H275" s="238"/>
    </row>
    <row r="276" spans="1:8" ht="15.75">
      <c r="A276" s="210" t="s">
        <v>25</v>
      </c>
      <c r="B276" s="210" t="s">
        <v>26</v>
      </c>
      <c r="C276" s="210" t="s">
        <v>27</v>
      </c>
      <c r="D276" s="211" t="s">
        <v>28</v>
      </c>
      <c r="E276" s="212" t="s">
        <v>29</v>
      </c>
      <c r="F276" s="212" t="s">
        <v>29</v>
      </c>
      <c r="G276" s="212" t="s">
        <v>8</v>
      </c>
      <c r="H276" s="231" t="s">
        <v>30</v>
      </c>
    </row>
    <row r="277" spans="1:8" ht="15.75" customHeight="1" thickBot="1">
      <c r="A277" s="213"/>
      <c r="B277" s="213"/>
      <c r="C277" s="213"/>
      <c r="D277" s="214"/>
      <c r="E277" s="215" t="s">
        <v>31</v>
      </c>
      <c r="F277" s="215" t="s">
        <v>32</v>
      </c>
      <c r="G277" s="216" t="s">
        <v>33</v>
      </c>
      <c r="H277" s="232" t="s">
        <v>34</v>
      </c>
    </row>
    <row r="278" spans="1:8" ht="15.75" customHeight="1" thickTop="1">
      <c r="A278" s="17">
        <v>100</v>
      </c>
      <c r="B278" s="17"/>
      <c r="C278" s="17"/>
      <c r="D278" s="69" t="s">
        <v>220</v>
      </c>
      <c r="E278" s="19"/>
      <c r="F278" s="19"/>
      <c r="G278" s="19"/>
      <c r="H278" s="233"/>
    </row>
    <row r="279" spans="1:8" ht="15">
      <c r="A279" s="20"/>
      <c r="B279" s="20"/>
      <c r="C279" s="20"/>
      <c r="D279" s="20"/>
      <c r="E279" s="21"/>
      <c r="F279" s="21"/>
      <c r="G279" s="21"/>
      <c r="H279" s="234"/>
    </row>
    <row r="280" spans="1:8" ht="15">
      <c r="A280" s="20"/>
      <c r="B280" s="20"/>
      <c r="C280" s="20">
        <v>1361</v>
      </c>
      <c r="D280" s="20" t="s">
        <v>37</v>
      </c>
      <c r="E280" s="21">
        <v>2100</v>
      </c>
      <c r="F280" s="21">
        <v>2100</v>
      </c>
      <c r="G280" s="21">
        <v>616.9</v>
      </c>
      <c r="H280" s="234">
        <f>(G280/F280)*100</f>
        <v>29.376190476190473</v>
      </c>
    </row>
    <row r="281" spans="1:8" ht="15.75" hidden="1">
      <c r="A281" s="55"/>
      <c r="B281" s="55"/>
      <c r="C281" s="20">
        <v>4216</v>
      </c>
      <c r="D281" s="20" t="s">
        <v>221</v>
      </c>
      <c r="E281" s="21"/>
      <c r="F281" s="21"/>
      <c r="G281" s="21"/>
      <c r="H281" s="234" t="e">
        <f>(G281/F281)*100</f>
        <v>#DIV/0!</v>
      </c>
    </row>
    <row r="282" spans="1:8" ht="15">
      <c r="A282" s="20"/>
      <c r="B282" s="20">
        <v>2169</v>
      </c>
      <c r="C282" s="20">
        <v>2212</v>
      </c>
      <c r="D282" s="20" t="s">
        <v>214</v>
      </c>
      <c r="E282" s="21">
        <v>400</v>
      </c>
      <c r="F282" s="21">
        <v>400</v>
      </c>
      <c r="G282" s="21">
        <v>59.9</v>
      </c>
      <c r="H282" s="234">
        <f>(G282/F282)*100</f>
        <v>14.975</v>
      </c>
    </row>
    <row r="283" spans="1:8" ht="15" hidden="1">
      <c r="A283" s="23"/>
      <c r="B283" s="23">
        <v>3635</v>
      </c>
      <c r="C283" s="23">
        <v>3122</v>
      </c>
      <c r="D283" s="20" t="s">
        <v>222</v>
      </c>
      <c r="E283" s="21">
        <v>0</v>
      </c>
      <c r="F283" s="21">
        <v>0</v>
      </c>
      <c r="G283" s="21"/>
      <c r="H283" s="234" t="e">
        <f>(G283/F283)*100</f>
        <v>#DIV/0!</v>
      </c>
    </row>
    <row r="284" spans="1:8" ht="15">
      <c r="A284" s="23"/>
      <c r="B284" s="23">
        <v>6171</v>
      </c>
      <c r="C284" s="23">
        <v>2324</v>
      </c>
      <c r="D284" s="20" t="s">
        <v>223</v>
      </c>
      <c r="E284" s="27">
        <v>50</v>
      </c>
      <c r="F284" s="27">
        <v>50</v>
      </c>
      <c r="G284" s="27">
        <v>17.5</v>
      </c>
      <c r="H284" s="234">
        <f>(G284/F284)*100</f>
        <v>35</v>
      </c>
    </row>
    <row r="285" spans="1:8" ht="15" customHeight="1" thickBot="1">
      <c r="A285" s="59"/>
      <c r="B285" s="59"/>
      <c r="C285" s="59"/>
      <c r="D285" s="59"/>
      <c r="E285" s="60"/>
      <c r="F285" s="60"/>
      <c r="G285" s="60"/>
      <c r="H285" s="235"/>
    </row>
    <row r="286" spans="1:8" s="31" customFormat="1" ht="21.75" customHeight="1" thickBot="1" thickTop="1">
      <c r="A286" s="62"/>
      <c r="B286" s="62"/>
      <c r="C286" s="62"/>
      <c r="D286" s="63" t="s">
        <v>224</v>
      </c>
      <c r="E286" s="64">
        <f>SUM(E278:E284)</f>
        <v>2550</v>
      </c>
      <c r="F286" s="64">
        <f>SUM(F278:F284)</f>
        <v>2550</v>
      </c>
      <c r="G286" s="64">
        <f>SUM(G278:G284)</f>
        <v>694.3</v>
      </c>
      <c r="H286" s="236">
        <f>(G286/F286)*100</f>
        <v>27.227450980392153</v>
      </c>
    </row>
    <row r="287" spans="1:8" ht="15" customHeight="1">
      <c r="A287" s="51"/>
      <c r="B287" s="51"/>
      <c r="C287" s="51"/>
      <c r="D287" s="14"/>
      <c r="E287" s="52"/>
      <c r="F287" s="52"/>
      <c r="G287" s="52"/>
      <c r="H287" s="238"/>
    </row>
    <row r="288" spans="1:8" ht="15" customHeight="1">
      <c r="A288" s="51"/>
      <c r="B288" s="51"/>
      <c r="C288" s="51"/>
      <c r="D288" s="14"/>
      <c r="E288" s="52"/>
      <c r="F288" s="52"/>
      <c r="G288" s="52"/>
      <c r="H288" s="238"/>
    </row>
    <row r="289" spans="1:8" ht="15" customHeight="1">
      <c r="A289" s="51"/>
      <c r="B289" s="51"/>
      <c r="C289" s="51"/>
      <c r="D289" s="14"/>
      <c r="E289" s="52"/>
      <c r="F289" s="52"/>
      <c r="G289" s="52"/>
      <c r="H289" s="238"/>
    </row>
    <row r="290" spans="1:8" ht="15" customHeight="1" hidden="1">
      <c r="A290" s="51"/>
      <c r="B290" s="51"/>
      <c r="C290" s="51"/>
      <c r="D290" s="14"/>
      <c r="E290" s="52"/>
      <c r="F290" s="52"/>
      <c r="G290" s="52"/>
      <c r="H290" s="238"/>
    </row>
    <row r="291" spans="1:8" ht="15" customHeight="1" thickBot="1">
      <c r="A291" s="51"/>
      <c r="B291" s="51"/>
      <c r="C291" s="51"/>
      <c r="D291" s="14"/>
      <c r="E291" s="52"/>
      <c r="F291" s="52"/>
      <c r="G291" s="52"/>
      <c r="H291" s="238"/>
    </row>
    <row r="292" spans="1:8" ht="15.75">
      <c r="A292" s="210" t="s">
        <v>25</v>
      </c>
      <c r="B292" s="210" t="s">
        <v>26</v>
      </c>
      <c r="C292" s="210" t="s">
        <v>27</v>
      </c>
      <c r="D292" s="211" t="s">
        <v>28</v>
      </c>
      <c r="E292" s="212" t="s">
        <v>29</v>
      </c>
      <c r="F292" s="212" t="s">
        <v>29</v>
      </c>
      <c r="G292" s="212" t="s">
        <v>8</v>
      </c>
      <c r="H292" s="231" t="s">
        <v>30</v>
      </c>
    </row>
    <row r="293" spans="1:8" ht="15.75" customHeight="1" thickBot="1">
      <c r="A293" s="213"/>
      <c r="B293" s="213"/>
      <c r="C293" s="213"/>
      <c r="D293" s="214"/>
      <c r="E293" s="215" t="s">
        <v>31</v>
      </c>
      <c r="F293" s="215" t="s">
        <v>32</v>
      </c>
      <c r="G293" s="216" t="s">
        <v>33</v>
      </c>
      <c r="H293" s="232" t="s">
        <v>34</v>
      </c>
    </row>
    <row r="294" spans="1:8" ht="15.75" customHeight="1" thickTop="1">
      <c r="A294" s="70">
        <v>110</v>
      </c>
      <c r="B294" s="55"/>
      <c r="C294" s="55"/>
      <c r="D294" s="55" t="s">
        <v>225</v>
      </c>
      <c r="E294" s="19"/>
      <c r="F294" s="19"/>
      <c r="G294" s="19"/>
      <c r="H294" s="233"/>
    </row>
    <row r="295" spans="1:8" ht="15.75">
      <c r="A295" s="70"/>
      <c r="B295" s="55"/>
      <c r="C295" s="55"/>
      <c r="D295" s="55"/>
      <c r="E295" s="19"/>
      <c r="F295" s="19"/>
      <c r="G295" s="19"/>
      <c r="H295" s="233"/>
    </row>
    <row r="296" spans="1:8" ht="15">
      <c r="A296" s="20"/>
      <c r="B296" s="20"/>
      <c r="C296" s="20">
        <v>1111</v>
      </c>
      <c r="D296" s="20" t="s">
        <v>226</v>
      </c>
      <c r="E296" s="57">
        <v>54500</v>
      </c>
      <c r="F296" s="57">
        <v>54500</v>
      </c>
      <c r="G296" s="57">
        <v>15108.6</v>
      </c>
      <c r="H296" s="234">
        <f aca="true" t="shared" si="6" ref="H296:H322">(G296/F296)*100</f>
        <v>27.722201834862386</v>
      </c>
    </row>
    <row r="297" spans="1:8" ht="15">
      <c r="A297" s="20"/>
      <c r="B297" s="20"/>
      <c r="C297" s="20">
        <v>1112</v>
      </c>
      <c r="D297" s="20" t="s">
        <v>227</v>
      </c>
      <c r="E297" s="56">
        <v>6500</v>
      </c>
      <c r="F297" s="56">
        <v>6500</v>
      </c>
      <c r="G297" s="56">
        <v>364.8</v>
      </c>
      <c r="H297" s="234">
        <f t="shared" si="6"/>
        <v>5.612307692307692</v>
      </c>
    </row>
    <row r="298" spans="1:8" ht="15">
      <c r="A298" s="20"/>
      <c r="B298" s="20"/>
      <c r="C298" s="20">
        <v>1113</v>
      </c>
      <c r="D298" s="20" t="s">
        <v>228</v>
      </c>
      <c r="E298" s="56">
        <v>4700</v>
      </c>
      <c r="F298" s="56">
        <v>4700</v>
      </c>
      <c r="G298" s="56">
        <v>1638.7</v>
      </c>
      <c r="H298" s="234">
        <f t="shared" si="6"/>
        <v>34.86595744680851</v>
      </c>
    </row>
    <row r="299" spans="1:8" ht="15">
      <c r="A299" s="20"/>
      <c r="B299" s="20"/>
      <c r="C299" s="20">
        <v>1121</v>
      </c>
      <c r="D299" s="20" t="s">
        <v>229</v>
      </c>
      <c r="E299" s="56">
        <v>48000</v>
      </c>
      <c r="F299" s="56">
        <v>48000</v>
      </c>
      <c r="G299" s="57">
        <v>10888.1</v>
      </c>
      <c r="H299" s="234">
        <f t="shared" si="6"/>
        <v>22.683541666666667</v>
      </c>
    </row>
    <row r="300" spans="1:8" ht="15">
      <c r="A300" s="20"/>
      <c r="B300" s="20"/>
      <c r="C300" s="20">
        <v>1122</v>
      </c>
      <c r="D300" s="20" t="s">
        <v>230</v>
      </c>
      <c r="E300" s="57">
        <v>10000</v>
      </c>
      <c r="F300" s="57">
        <v>10000</v>
      </c>
      <c r="G300" s="57">
        <v>8308.3</v>
      </c>
      <c r="H300" s="234">
        <f t="shared" si="6"/>
        <v>83.083</v>
      </c>
    </row>
    <row r="301" spans="1:8" ht="15">
      <c r="A301" s="20"/>
      <c r="B301" s="20"/>
      <c r="C301" s="20">
        <v>1211</v>
      </c>
      <c r="D301" s="20" t="s">
        <v>231</v>
      </c>
      <c r="E301" s="57">
        <v>110000</v>
      </c>
      <c r="F301" s="57">
        <v>110000</v>
      </c>
      <c r="G301" s="57">
        <v>33185.1</v>
      </c>
      <c r="H301" s="234">
        <f t="shared" si="6"/>
        <v>30.168272727272726</v>
      </c>
    </row>
    <row r="302" spans="1:8" ht="15">
      <c r="A302" s="20"/>
      <c r="B302" s="20"/>
      <c r="C302" s="20">
        <v>1340</v>
      </c>
      <c r="D302" s="20" t="s">
        <v>232</v>
      </c>
      <c r="E302" s="57">
        <v>10500</v>
      </c>
      <c r="F302" s="57">
        <v>10500</v>
      </c>
      <c r="G302" s="71">
        <v>2796.9</v>
      </c>
      <c r="H302" s="234">
        <f t="shared" si="6"/>
        <v>26.63714285714286</v>
      </c>
    </row>
    <row r="303" spans="1:8" ht="15">
      <c r="A303" s="20"/>
      <c r="B303" s="20"/>
      <c r="C303" s="20">
        <v>1341</v>
      </c>
      <c r="D303" s="20" t="s">
        <v>233</v>
      </c>
      <c r="E303" s="71">
        <v>920</v>
      </c>
      <c r="F303" s="71">
        <v>920</v>
      </c>
      <c r="G303" s="71">
        <v>516</v>
      </c>
      <c r="H303" s="234">
        <f t="shared" si="6"/>
        <v>56.086956521739125</v>
      </c>
    </row>
    <row r="304" spans="1:8" ht="15" customHeight="1">
      <c r="A304" s="54"/>
      <c r="B304" s="55"/>
      <c r="C304" s="35">
        <v>1342</v>
      </c>
      <c r="D304" s="35" t="s">
        <v>234</v>
      </c>
      <c r="E304" s="19">
        <v>80</v>
      </c>
      <c r="F304" s="19">
        <v>80</v>
      </c>
      <c r="G304" s="19">
        <v>47.9</v>
      </c>
      <c r="H304" s="234">
        <f t="shared" si="6"/>
        <v>59.875</v>
      </c>
    </row>
    <row r="305" spans="1:8" ht="15">
      <c r="A305" s="72"/>
      <c r="B305" s="35"/>
      <c r="C305" s="35">
        <v>1343</v>
      </c>
      <c r="D305" s="35" t="s">
        <v>235</v>
      </c>
      <c r="E305" s="19">
        <v>1200</v>
      </c>
      <c r="F305" s="19">
        <v>1200</v>
      </c>
      <c r="G305" s="19">
        <v>411.8</v>
      </c>
      <c r="H305" s="234">
        <f t="shared" si="6"/>
        <v>34.31666666666667</v>
      </c>
    </row>
    <row r="306" spans="1:8" ht="15">
      <c r="A306" s="42"/>
      <c r="B306" s="20"/>
      <c r="C306" s="20">
        <v>1345</v>
      </c>
      <c r="D306" s="20" t="s">
        <v>236</v>
      </c>
      <c r="E306" s="56">
        <v>200</v>
      </c>
      <c r="F306" s="56">
        <v>200</v>
      </c>
      <c r="G306" s="56">
        <v>66.5</v>
      </c>
      <c r="H306" s="234">
        <f t="shared" si="6"/>
        <v>33.25</v>
      </c>
    </row>
    <row r="307" spans="1:8" ht="15">
      <c r="A307" s="20"/>
      <c r="B307" s="20"/>
      <c r="C307" s="20">
        <v>1351</v>
      </c>
      <c r="D307" s="20" t="s">
        <v>237</v>
      </c>
      <c r="E307" s="71">
        <v>0</v>
      </c>
      <c r="F307" s="71">
        <v>0</v>
      </c>
      <c r="G307" s="71">
        <v>242.2</v>
      </c>
      <c r="H307" s="234" t="e">
        <f t="shared" si="6"/>
        <v>#DIV/0!</v>
      </c>
    </row>
    <row r="308" spans="1:8" ht="15" hidden="1">
      <c r="A308" s="20"/>
      <c r="B308" s="20"/>
      <c r="C308" s="20">
        <v>1349</v>
      </c>
      <c r="D308" s="20" t="s">
        <v>238</v>
      </c>
      <c r="E308" s="57"/>
      <c r="F308" s="57"/>
      <c r="G308" s="57"/>
      <c r="H308" s="234" t="e">
        <f t="shared" si="6"/>
        <v>#DIV/0!</v>
      </c>
    </row>
    <row r="309" spans="1:8" ht="15">
      <c r="A309" s="20"/>
      <c r="B309" s="20"/>
      <c r="C309" s="20">
        <v>1351.5</v>
      </c>
      <c r="D309" s="20" t="s">
        <v>239</v>
      </c>
      <c r="E309" s="57">
        <v>17000</v>
      </c>
      <c r="F309" s="57">
        <v>17000</v>
      </c>
      <c r="G309" s="57">
        <v>2648.8</v>
      </c>
      <c r="H309" s="234">
        <f t="shared" si="6"/>
        <v>15.581176470588238</v>
      </c>
    </row>
    <row r="310" spans="1:8" ht="15" hidden="1">
      <c r="A310" s="20"/>
      <c r="B310" s="20"/>
      <c r="C310" s="20">
        <v>1361</v>
      </c>
      <c r="D310" s="20" t="s">
        <v>240</v>
      </c>
      <c r="E310" s="71"/>
      <c r="F310" s="71"/>
      <c r="G310" s="71"/>
      <c r="H310" s="234" t="e">
        <f t="shared" si="6"/>
        <v>#DIV/0!</v>
      </c>
    </row>
    <row r="311" spans="1:8" ht="15">
      <c r="A311" s="20"/>
      <c r="B311" s="20"/>
      <c r="C311" s="20">
        <v>1511</v>
      </c>
      <c r="D311" s="20" t="s">
        <v>241</v>
      </c>
      <c r="E311" s="21">
        <v>21500</v>
      </c>
      <c r="F311" s="21">
        <v>21500</v>
      </c>
      <c r="G311" s="21">
        <v>158.4</v>
      </c>
      <c r="H311" s="234">
        <f t="shared" si="6"/>
        <v>0.7367441860465116</v>
      </c>
    </row>
    <row r="312" spans="1:8" ht="15" customHeight="1" hidden="1">
      <c r="A312" s="20"/>
      <c r="B312" s="20"/>
      <c r="C312" s="20">
        <v>2460</v>
      </c>
      <c r="D312" s="20" t="s">
        <v>242</v>
      </c>
      <c r="E312" s="21"/>
      <c r="F312" s="21"/>
      <c r="G312" s="21"/>
      <c r="H312" s="234" t="e">
        <f t="shared" si="6"/>
        <v>#DIV/0!</v>
      </c>
    </row>
    <row r="313" spans="1:8" ht="15">
      <c r="A313" s="20"/>
      <c r="B313" s="20"/>
      <c r="C313" s="20">
        <v>4112</v>
      </c>
      <c r="D313" s="20" t="s">
        <v>243</v>
      </c>
      <c r="E313" s="21">
        <v>34650</v>
      </c>
      <c r="F313" s="21">
        <v>34726.6</v>
      </c>
      <c r="G313" s="21">
        <v>8681.7</v>
      </c>
      <c r="H313" s="234">
        <f t="shared" si="6"/>
        <v>25.000143981846772</v>
      </c>
    </row>
    <row r="314" spans="1:8" ht="15" hidden="1">
      <c r="A314" s="20"/>
      <c r="B314" s="20">
        <v>6171</v>
      </c>
      <c r="C314" s="20">
        <v>2212</v>
      </c>
      <c r="D314" s="20" t="s">
        <v>244</v>
      </c>
      <c r="E314" s="21"/>
      <c r="F314" s="21"/>
      <c r="G314" s="21"/>
      <c r="H314" s="234" t="e">
        <f t="shared" si="6"/>
        <v>#DIV/0!</v>
      </c>
    </row>
    <row r="315" spans="1:8" ht="15">
      <c r="A315" s="20"/>
      <c r="B315" s="20"/>
      <c r="C315" s="20">
        <v>4132</v>
      </c>
      <c r="D315" s="20" t="s">
        <v>245</v>
      </c>
      <c r="E315" s="21">
        <v>0</v>
      </c>
      <c r="F315" s="21">
        <v>0</v>
      </c>
      <c r="G315" s="21">
        <v>73.1</v>
      </c>
      <c r="H315" s="234" t="e">
        <f t="shared" si="6"/>
        <v>#DIV/0!</v>
      </c>
    </row>
    <row r="316" spans="1:8" ht="15" hidden="1">
      <c r="A316" s="20"/>
      <c r="B316" s="20">
        <v>6171</v>
      </c>
      <c r="C316" s="20">
        <v>2328</v>
      </c>
      <c r="D316" s="20" t="s">
        <v>246</v>
      </c>
      <c r="E316" s="21"/>
      <c r="F316" s="21"/>
      <c r="G316" s="21"/>
      <c r="H316" s="234" t="e">
        <f t="shared" si="6"/>
        <v>#DIV/0!</v>
      </c>
    </row>
    <row r="317" spans="1:8" ht="15">
      <c r="A317" s="20"/>
      <c r="B317" s="20">
        <v>6310</v>
      </c>
      <c r="C317" s="20">
        <v>2141</v>
      </c>
      <c r="D317" s="20" t="s">
        <v>247</v>
      </c>
      <c r="E317" s="21">
        <v>250</v>
      </c>
      <c r="F317" s="21">
        <v>250</v>
      </c>
      <c r="G317" s="21">
        <v>69.7</v>
      </c>
      <c r="H317" s="234">
        <f t="shared" si="6"/>
        <v>27.88</v>
      </c>
    </row>
    <row r="318" spans="1:8" ht="15" hidden="1">
      <c r="A318" s="20"/>
      <c r="B318" s="20">
        <v>6310</v>
      </c>
      <c r="C318" s="20">
        <v>2142</v>
      </c>
      <c r="D318" s="20" t="s">
        <v>248</v>
      </c>
      <c r="E318" s="73"/>
      <c r="F318" s="73"/>
      <c r="G318" s="21"/>
      <c r="H318" s="234" t="e">
        <f t="shared" si="6"/>
        <v>#DIV/0!</v>
      </c>
    </row>
    <row r="319" spans="1:8" ht="15" hidden="1">
      <c r="A319" s="20"/>
      <c r="B319" s="20">
        <v>6310</v>
      </c>
      <c r="C319" s="20">
        <v>2143</v>
      </c>
      <c r="D319" s="20" t="s">
        <v>249</v>
      </c>
      <c r="E319" s="73"/>
      <c r="F319" s="73"/>
      <c r="G319" s="21"/>
      <c r="H319" s="234" t="e">
        <f t="shared" si="6"/>
        <v>#DIV/0!</v>
      </c>
    </row>
    <row r="320" spans="1:8" ht="15">
      <c r="A320" s="20"/>
      <c r="B320" s="20">
        <v>6310</v>
      </c>
      <c r="C320" s="20">
        <v>2324</v>
      </c>
      <c r="D320" s="20" t="s">
        <v>250</v>
      </c>
      <c r="E320" s="73">
        <v>0</v>
      </c>
      <c r="F320" s="73">
        <v>0</v>
      </c>
      <c r="G320" s="21">
        <v>0.5</v>
      </c>
      <c r="H320" s="234" t="e">
        <f t="shared" si="6"/>
        <v>#DIV/0!</v>
      </c>
    </row>
    <row r="321" spans="1:8" ht="15" hidden="1">
      <c r="A321" s="20"/>
      <c r="B321" s="20">
        <v>6310</v>
      </c>
      <c r="C321" s="20">
        <v>2329</v>
      </c>
      <c r="D321" s="20" t="s">
        <v>251</v>
      </c>
      <c r="E321" s="73"/>
      <c r="F321" s="73"/>
      <c r="G321" s="21"/>
      <c r="H321" s="234" t="e">
        <f t="shared" si="6"/>
        <v>#DIV/0!</v>
      </c>
    </row>
    <row r="322" spans="1:8" ht="15">
      <c r="A322" s="20"/>
      <c r="B322" s="20">
        <v>6409</v>
      </c>
      <c r="C322" s="20">
        <v>2328</v>
      </c>
      <c r="D322" s="20" t="s">
        <v>252</v>
      </c>
      <c r="E322" s="73">
        <v>0</v>
      </c>
      <c r="F322" s="73">
        <v>0</v>
      </c>
      <c r="G322" s="21">
        <v>16.6</v>
      </c>
      <c r="H322" s="234" t="e">
        <f t="shared" si="6"/>
        <v>#DIV/0!</v>
      </c>
    </row>
    <row r="323" spans="1:8" ht="15.75" customHeight="1" thickBot="1">
      <c r="A323" s="59"/>
      <c r="B323" s="59"/>
      <c r="C323" s="59"/>
      <c r="D323" s="59"/>
      <c r="E323" s="74"/>
      <c r="F323" s="74"/>
      <c r="G323" s="74"/>
      <c r="H323" s="240"/>
    </row>
    <row r="324" spans="1:8" s="31" customFormat="1" ht="21.75" customHeight="1" thickBot="1" thickTop="1">
      <c r="A324" s="62"/>
      <c r="B324" s="62"/>
      <c r="C324" s="62"/>
      <c r="D324" s="63" t="s">
        <v>253</v>
      </c>
      <c r="E324" s="64">
        <f>SUM(E296:E323)</f>
        <v>320000</v>
      </c>
      <c r="F324" s="64">
        <f>SUM(F296:F323)</f>
        <v>320076.6</v>
      </c>
      <c r="G324" s="64">
        <f>SUM(G296:G323)</f>
        <v>85223.7</v>
      </c>
      <c r="H324" s="236">
        <f>(G324/F324)*100</f>
        <v>26.626032643435977</v>
      </c>
    </row>
    <row r="325" spans="1:8" ht="15" customHeight="1">
      <c r="A325" s="51"/>
      <c r="B325" s="51"/>
      <c r="C325" s="51"/>
      <c r="D325" s="14"/>
      <c r="E325" s="52"/>
      <c r="F325" s="52"/>
      <c r="G325" s="52"/>
      <c r="H325" s="238"/>
    </row>
    <row r="326" spans="1:8" ht="15" hidden="1">
      <c r="A326" s="31"/>
      <c r="B326" s="51"/>
      <c r="C326" s="51"/>
      <c r="D326" s="51"/>
      <c r="E326" s="75"/>
      <c r="F326" s="75"/>
      <c r="G326" s="75"/>
      <c r="H326" s="241"/>
    </row>
    <row r="327" spans="1:8" ht="15" hidden="1">
      <c r="A327" s="31"/>
      <c r="B327" s="51"/>
      <c r="C327" s="51"/>
      <c r="D327" s="51"/>
      <c r="E327" s="75"/>
      <c r="F327" s="75"/>
      <c r="G327" s="75"/>
      <c r="H327" s="241"/>
    </row>
    <row r="328" spans="1:8" ht="15" customHeight="1" thickBot="1">
      <c r="A328" s="31"/>
      <c r="B328" s="51"/>
      <c r="C328" s="51"/>
      <c r="D328" s="51"/>
      <c r="E328" s="75"/>
      <c r="F328" s="75"/>
      <c r="G328" s="75"/>
      <c r="H328" s="241"/>
    </row>
    <row r="329" spans="1:8" ht="15.75">
      <c r="A329" s="210" t="s">
        <v>25</v>
      </c>
      <c r="B329" s="210" t="s">
        <v>26</v>
      </c>
      <c r="C329" s="210" t="s">
        <v>27</v>
      </c>
      <c r="D329" s="211" t="s">
        <v>28</v>
      </c>
      <c r="E329" s="212" t="s">
        <v>29</v>
      </c>
      <c r="F329" s="212" t="s">
        <v>29</v>
      </c>
      <c r="G329" s="212" t="s">
        <v>8</v>
      </c>
      <c r="H329" s="231" t="s">
        <v>30</v>
      </c>
    </row>
    <row r="330" spans="1:8" ht="15.75" customHeight="1" thickBot="1">
      <c r="A330" s="213"/>
      <c r="B330" s="213"/>
      <c r="C330" s="213"/>
      <c r="D330" s="214"/>
      <c r="E330" s="215" t="s">
        <v>31</v>
      </c>
      <c r="F330" s="215" t="s">
        <v>32</v>
      </c>
      <c r="G330" s="216" t="s">
        <v>33</v>
      </c>
      <c r="H330" s="232" t="s">
        <v>34</v>
      </c>
    </row>
    <row r="331" spans="1:8" ht="16.5" customHeight="1" thickTop="1">
      <c r="A331" s="17">
        <v>120</v>
      </c>
      <c r="B331" s="17"/>
      <c r="C331" s="17"/>
      <c r="D331" s="55" t="s">
        <v>254</v>
      </c>
      <c r="E331" s="19"/>
      <c r="F331" s="19"/>
      <c r="G331" s="19"/>
      <c r="H331" s="233"/>
    </row>
    <row r="332" spans="1:8" ht="15.75">
      <c r="A332" s="55"/>
      <c r="B332" s="55"/>
      <c r="C332" s="55"/>
      <c r="D332" s="55"/>
      <c r="E332" s="21"/>
      <c r="F332" s="21"/>
      <c r="G332" s="21"/>
      <c r="H332" s="234"/>
    </row>
    <row r="333" spans="1:8" ht="15">
      <c r="A333" s="20"/>
      <c r="B333" s="20"/>
      <c r="C333" s="20">
        <v>1361</v>
      </c>
      <c r="D333" s="20" t="s">
        <v>37</v>
      </c>
      <c r="E333" s="76">
        <v>0</v>
      </c>
      <c r="F333" s="76">
        <v>0</v>
      </c>
      <c r="G333" s="76">
        <v>0.2</v>
      </c>
      <c r="H333" s="234" t="e">
        <f aca="true" t="shared" si="7" ref="H333:H372">(G333/F333)*100</f>
        <v>#DIV/0!</v>
      </c>
    </row>
    <row r="334" spans="1:8" ht="15">
      <c r="A334" s="20"/>
      <c r="B334" s="20">
        <v>3612</v>
      </c>
      <c r="C334" s="20">
        <v>2111</v>
      </c>
      <c r="D334" s="20" t="s">
        <v>255</v>
      </c>
      <c r="E334" s="76">
        <v>3800</v>
      </c>
      <c r="F334" s="76">
        <v>3800</v>
      </c>
      <c r="G334" s="76">
        <v>1034.7</v>
      </c>
      <c r="H334" s="234">
        <f t="shared" si="7"/>
        <v>27.228947368421053</v>
      </c>
    </row>
    <row r="335" spans="1:8" ht="15">
      <c r="A335" s="20"/>
      <c r="B335" s="20">
        <v>3612</v>
      </c>
      <c r="C335" s="20">
        <v>2132</v>
      </c>
      <c r="D335" s="20" t="s">
        <v>256</v>
      </c>
      <c r="E335" s="76">
        <v>6700</v>
      </c>
      <c r="F335" s="76">
        <v>6700</v>
      </c>
      <c r="G335" s="76">
        <v>2158.9</v>
      </c>
      <c r="H335" s="234">
        <f t="shared" si="7"/>
        <v>32.222388059701494</v>
      </c>
    </row>
    <row r="336" spans="1:8" ht="15" hidden="1">
      <c r="A336" s="20"/>
      <c r="B336" s="20">
        <v>3612</v>
      </c>
      <c r="C336" s="20">
        <v>2322</v>
      </c>
      <c r="D336" s="20" t="s">
        <v>216</v>
      </c>
      <c r="E336" s="76"/>
      <c r="F336" s="76"/>
      <c r="G336" s="76"/>
      <c r="H336" s="234" t="e">
        <f t="shared" si="7"/>
        <v>#DIV/0!</v>
      </c>
    </row>
    <row r="337" spans="1:8" ht="15">
      <c r="A337" s="20"/>
      <c r="B337" s="20">
        <v>3612</v>
      </c>
      <c r="C337" s="20">
        <v>2324</v>
      </c>
      <c r="D337" s="20" t="s">
        <v>257</v>
      </c>
      <c r="E337" s="21">
        <v>0</v>
      </c>
      <c r="F337" s="21">
        <v>0</v>
      </c>
      <c r="G337" s="21">
        <v>76.1</v>
      </c>
      <c r="H337" s="234" t="e">
        <f t="shared" si="7"/>
        <v>#DIV/0!</v>
      </c>
    </row>
    <row r="338" spans="1:8" ht="15" hidden="1">
      <c r="A338" s="20"/>
      <c r="B338" s="20">
        <v>3612</v>
      </c>
      <c r="C338" s="20">
        <v>2329</v>
      </c>
      <c r="D338" s="20" t="s">
        <v>258</v>
      </c>
      <c r="E338" s="21"/>
      <c r="F338" s="21"/>
      <c r="G338" s="21"/>
      <c r="H338" s="234" t="e">
        <f t="shared" si="7"/>
        <v>#DIV/0!</v>
      </c>
    </row>
    <row r="339" spans="1:8" ht="15">
      <c r="A339" s="20"/>
      <c r="B339" s="20">
        <v>3612</v>
      </c>
      <c r="C339" s="20">
        <v>3112</v>
      </c>
      <c r="D339" s="20" t="s">
        <v>259</v>
      </c>
      <c r="E339" s="21">
        <v>6350</v>
      </c>
      <c r="F339" s="21">
        <v>6350</v>
      </c>
      <c r="G339" s="21">
        <v>2381.7</v>
      </c>
      <c r="H339" s="234">
        <f t="shared" si="7"/>
        <v>37.507086614173225</v>
      </c>
    </row>
    <row r="340" spans="1:8" ht="15">
      <c r="A340" s="20"/>
      <c r="B340" s="20">
        <v>3613</v>
      </c>
      <c r="C340" s="20">
        <v>2111</v>
      </c>
      <c r="D340" s="20" t="s">
        <v>260</v>
      </c>
      <c r="E340" s="76">
        <v>1900</v>
      </c>
      <c r="F340" s="76">
        <v>1900</v>
      </c>
      <c r="G340" s="76">
        <v>477.1</v>
      </c>
      <c r="H340" s="234">
        <f t="shared" si="7"/>
        <v>25.11052631578948</v>
      </c>
    </row>
    <row r="341" spans="1:8" ht="15">
      <c r="A341" s="20"/>
      <c r="B341" s="20">
        <v>3613</v>
      </c>
      <c r="C341" s="20">
        <v>2132</v>
      </c>
      <c r="D341" s="20" t="s">
        <v>261</v>
      </c>
      <c r="E341" s="76">
        <v>4300</v>
      </c>
      <c r="F341" s="76">
        <v>4300</v>
      </c>
      <c r="G341" s="76">
        <v>1466.6</v>
      </c>
      <c r="H341" s="234">
        <f t="shared" si="7"/>
        <v>34.10697674418605</v>
      </c>
    </row>
    <row r="342" spans="1:8" ht="15" hidden="1">
      <c r="A342" s="23"/>
      <c r="B342" s="20">
        <v>3613</v>
      </c>
      <c r="C342" s="20">
        <v>2133</v>
      </c>
      <c r="D342" s="20" t="s">
        <v>262</v>
      </c>
      <c r="E342" s="21"/>
      <c r="F342" s="21"/>
      <c r="G342" s="21"/>
      <c r="H342" s="234" t="e">
        <f t="shared" si="7"/>
        <v>#DIV/0!</v>
      </c>
    </row>
    <row r="343" spans="1:8" ht="15" hidden="1">
      <c r="A343" s="23"/>
      <c r="B343" s="20">
        <v>3613</v>
      </c>
      <c r="C343" s="20">
        <v>2310</v>
      </c>
      <c r="D343" s="20" t="s">
        <v>263</v>
      </c>
      <c r="E343" s="21"/>
      <c r="F343" s="21"/>
      <c r="G343" s="21"/>
      <c r="H343" s="234" t="e">
        <f t="shared" si="7"/>
        <v>#DIV/0!</v>
      </c>
    </row>
    <row r="344" spans="1:8" ht="15" hidden="1">
      <c r="A344" s="23"/>
      <c r="B344" s="20">
        <v>3613</v>
      </c>
      <c r="C344" s="20">
        <v>2322</v>
      </c>
      <c r="D344" s="20" t="s">
        <v>264</v>
      </c>
      <c r="E344" s="21"/>
      <c r="F344" s="21"/>
      <c r="G344" s="21"/>
      <c r="H344" s="234" t="e">
        <f t="shared" si="7"/>
        <v>#DIV/0!</v>
      </c>
    </row>
    <row r="345" spans="1:8" ht="15">
      <c r="A345" s="23"/>
      <c r="B345" s="20">
        <v>3613</v>
      </c>
      <c r="C345" s="20">
        <v>2324</v>
      </c>
      <c r="D345" s="20" t="s">
        <v>265</v>
      </c>
      <c r="E345" s="21">
        <v>0</v>
      </c>
      <c r="F345" s="21">
        <v>0</v>
      </c>
      <c r="G345" s="21">
        <v>99.3</v>
      </c>
      <c r="H345" s="234" t="e">
        <f t="shared" si="7"/>
        <v>#DIV/0!</v>
      </c>
    </row>
    <row r="346" spans="1:8" ht="15">
      <c r="A346" s="23"/>
      <c r="B346" s="20">
        <v>3613</v>
      </c>
      <c r="C346" s="20">
        <v>3112</v>
      </c>
      <c r="D346" s="20" t="s">
        <v>266</v>
      </c>
      <c r="E346" s="21">
        <v>1027</v>
      </c>
      <c r="F346" s="21">
        <v>1027</v>
      </c>
      <c r="G346" s="21">
        <v>0</v>
      </c>
      <c r="H346" s="234">
        <f t="shared" si="7"/>
        <v>0</v>
      </c>
    </row>
    <row r="347" spans="1:8" ht="15" hidden="1">
      <c r="A347" s="23"/>
      <c r="B347" s="20">
        <v>3631</v>
      </c>
      <c r="C347" s="20">
        <v>2133</v>
      </c>
      <c r="D347" s="20" t="s">
        <v>267</v>
      </c>
      <c r="E347" s="21"/>
      <c r="F347" s="21"/>
      <c r="G347" s="21"/>
      <c r="H347" s="234" t="e">
        <f t="shared" si="7"/>
        <v>#DIV/0!</v>
      </c>
    </row>
    <row r="348" spans="1:8" ht="15">
      <c r="A348" s="23"/>
      <c r="B348" s="20">
        <v>3632</v>
      </c>
      <c r="C348" s="20">
        <v>2111</v>
      </c>
      <c r="D348" s="20" t="s">
        <v>268</v>
      </c>
      <c r="E348" s="21">
        <v>260</v>
      </c>
      <c r="F348" s="21">
        <v>260</v>
      </c>
      <c r="G348" s="21">
        <v>207.5</v>
      </c>
      <c r="H348" s="234">
        <f t="shared" si="7"/>
        <v>79.8076923076923</v>
      </c>
    </row>
    <row r="349" spans="1:8" ht="15">
      <c r="A349" s="23"/>
      <c r="B349" s="20">
        <v>3632</v>
      </c>
      <c r="C349" s="20">
        <v>2132</v>
      </c>
      <c r="D349" s="20" t="s">
        <v>269</v>
      </c>
      <c r="E349" s="21">
        <v>20</v>
      </c>
      <c r="F349" s="21">
        <v>20</v>
      </c>
      <c r="G349" s="21">
        <v>0</v>
      </c>
      <c r="H349" s="234">
        <f t="shared" si="7"/>
        <v>0</v>
      </c>
    </row>
    <row r="350" spans="1:8" ht="15">
      <c r="A350" s="23"/>
      <c r="B350" s="20">
        <v>3632</v>
      </c>
      <c r="C350" s="20">
        <v>2133</v>
      </c>
      <c r="D350" s="20" t="s">
        <v>270</v>
      </c>
      <c r="E350" s="21">
        <v>5</v>
      </c>
      <c r="F350" s="21">
        <v>5</v>
      </c>
      <c r="G350" s="21">
        <v>0</v>
      </c>
      <c r="H350" s="234">
        <f t="shared" si="7"/>
        <v>0</v>
      </c>
    </row>
    <row r="351" spans="1:8" ht="15">
      <c r="A351" s="23"/>
      <c r="B351" s="20">
        <v>3632</v>
      </c>
      <c r="C351" s="20">
        <v>2324</v>
      </c>
      <c r="D351" s="20" t="s">
        <v>271</v>
      </c>
      <c r="E351" s="21">
        <v>0</v>
      </c>
      <c r="F351" s="21">
        <v>0</v>
      </c>
      <c r="G351" s="21">
        <v>22.5</v>
      </c>
      <c r="H351" s="234" t="e">
        <f t="shared" si="7"/>
        <v>#DIV/0!</v>
      </c>
    </row>
    <row r="352" spans="1:8" ht="15">
      <c r="A352" s="23"/>
      <c r="B352" s="20">
        <v>3632</v>
      </c>
      <c r="C352" s="20">
        <v>2329</v>
      </c>
      <c r="D352" s="20" t="s">
        <v>272</v>
      </c>
      <c r="E352" s="21">
        <v>85</v>
      </c>
      <c r="F352" s="21">
        <v>85</v>
      </c>
      <c r="G352" s="21">
        <v>26.9</v>
      </c>
      <c r="H352" s="234">
        <f t="shared" si="7"/>
        <v>31.647058823529413</v>
      </c>
    </row>
    <row r="353" spans="1:8" ht="15">
      <c r="A353" s="23"/>
      <c r="B353" s="20">
        <v>3634</v>
      </c>
      <c r="C353" s="20">
        <v>2132</v>
      </c>
      <c r="D353" s="20" t="s">
        <v>273</v>
      </c>
      <c r="E353" s="21">
        <v>4100</v>
      </c>
      <c r="F353" s="21">
        <v>4100</v>
      </c>
      <c r="G353" s="21">
        <v>4080</v>
      </c>
      <c r="H353" s="234">
        <f t="shared" si="7"/>
        <v>99.51219512195122</v>
      </c>
    </row>
    <row r="354" spans="1:8" ht="15" hidden="1">
      <c r="A354" s="23"/>
      <c r="B354" s="20">
        <v>3636</v>
      </c>
      <c r="C354" s="20">
        <v>2131</v>
      </c>
      <c r="D354" s="20" t="s">
        <v>274</v>
      </c>
      <c r="E354" s="21"/>
      <c r="F354" s="21"/>
      <c r="G354" s="21"/>
      <c r="H354" s="234" t="e">
        <f t="shared" si="7"/>
        <v>#DIV/0!</v>
      </c>
    </row>
    <row r="355" spans="1:8" ht="15">
      <c r="A355" s="23"/>
      <c r="B355" s="20">
        <v>3639</v>
      </c>
      <c r="C355" s="20">
        <v>2119</v>
      </c>
      <c r="D355" s="20" t="s">
        <v>275</v>
      </c>
      <c r="E355" s="21">
        <v>150</v>
      </c>
      <c r="F355" s="21">
        <v>150</v>
      </c>
      <c r="G355" s="21">
        <v>0</v>
      </c>
      <c r="H355" s="234">
        <f t="shared" si="7"/>
        <v>0</v>
      </c>
    </row>
    <row r="356" spans="1:8" ht="15">
      <c r="A356" s="20"/>
      <c r="B356" s="20">
        <v>3639</v>
      </c>
      <c r="C356" s="20">
        <v>2131</v>
      </c>
      <c r="D356" s="20" t="s">
        <v>276</v>
      </c>
      <c r="E356" s="21">
        <v>1900</v>
      </c>
      <c r="F356" s="21">
        <v>1900</v>
      </c>
      <c r="G356" s="21">
        <v>557.9</v>
      </c>
      <c r="H356" s="234">
        <f t="shared" si="7"/>
        <v>29.36315789473684</v>
      </c>
    </row>
    <row r="357" spans="1:8" ht="15">
      <c r="A357" s="20"/>
      <c r="B357" s="20">
        <v>3639</v>
      </c>
      <c r="C357" s="20">
        <v>2132</v>
      </c>
      <c r="D357" s="20" t="s">
        <v>277</v>
      </c>
      <c r="E357" s="21">
        <v>18</v>
      </c>
      <c r="F357" s="21">
        <v>18</v>
      </c>
      <c r="G357" s="21">
        <v>0</v>
      </c>
      <c r="H357" s="234">
        <f t="shared" si="7"/>
        <v>0</v>
      </c>
    </row>
    <row r="358" spans="1:8" ht="15" customHeight="1">
      <c r="A358" s="20"/>
      <c r="B358" s="20">
        <v>3639</v>
      </c>
      <c r="C358" s="20">
        <v>2212</v>
      </c>
      <c r="D358" s="20" t="s">
        <v>278</v>
      </c>
      <c r="E358" s="21">
        <v>0</v>
      </c>
      <c r="F358" s="21">
        <v>0</v>
      </c>
      <c r="G358" s="21">
        <v>83.5</v>
      </c>
      <c r="H358" s="234" t="e">
        <f t="shared" si="7"/>
        <v>#DIV/0!</v>
      </c>
    </row>
    <row r="359" spans="1:8" ht="15">
      <c r="A359" s="20"/>
      <c r="B359" s="20">
        <v>3639</v>
      </c>
      <c r="C359" s="20">
        <v>2324</v>
      </c>
      <c r="D359" s="20" t="s">
        <v>279</v>
      </c>
      <c r="E359" s="21">
        <v>403</v>
      </c>
      <c r="F359" s="21">
        <v>403</v>
      </c>
      <c r="G359" s="21">
        <v>106.4</v>
      </c>
      <c r="H359" s="234">
        <f t="shared" si="7"/>
        <v>26.401985111662533</v>
      </c>
    </row>
    <row r="360" spans="1:8" ht="15" hidden="1">
      <c r="A360" s="20"/>
      <c r="B360" s="20">
        <v>3639</v>
      </c>
      <c r="C360" s="20">
        <v>2328</v>
      </c>
      <c r="D360" s="20" t="s">
        <v>280</v>
      </c>
      <c r="E360" s="21"/>
      <c r="F360" s="21"/>
      <c r="G360" s="21"/>
      <c r="H360" s="234" t="e">
        <f t="shared" si="7"/>
        <v>#DIV/0!</v>
      </c>
    </row>
    <row r="361" spans="1:8" ht="15" customHeight="1" hidden="1">
      <c r="A361" s="39"/>
      <c r="B361" s="39">
        <v>3639</v>
      </c>
      <c r="C361" s="39">
        <v>2329</v>
      </c>
      <c r="D361" s="39" t="s">
        <v>70</v>
      </c>
      <c r="E361" s="21"/>
      <c r="F361" s="21"/>
      <c r="G361" s="21"/>
      <c r="H361" s="234" t="e">
        <f t="shared" si="7"/>
        <v>#DIV/0!</v>
      </c>
    </row>
    <row r="362" spans="1:8" ht="15">
      <c r="A362" s="20"/>
      <c r="B362" s="20">
        <v>3639</v>
      </c>
      <c r="C362" s="20">
        <v>3111</v>
      </c>
      <c r="D362" s="20" t="s">
        <v>281</v>
      </c>
      <c r="E362" s="21">
        <v>2700</v>
      </c>
      <c r="F362" s="21">
        <v>2700</v>
      </c>
      <c r="G362" s="21">
        <v>12.5</v>
      </c>
      <c r="H362" s="234">
        <f t="shared" si="7"/>
        <v>0.4629629629629629</v>
      </c>
    </row>
    <row r="363" spans="1:8" ht="15" hidden="1">
      <c r="A363" s="20"/>
      <c r="B363" s="20">
        <v>3639</v>
      </c>
      <c r="C363" s="20">
        <v>3112</v>
      </c>
      <c r="D363" s="20" t="s">
        <v>282</v>
      </c>
      <c r="E363" s="21"/>
      <c r="F363" s="21"/>
      <c r="G363" s="21"/>
      <c r="H363" s="234" t="e">
        <f t="shared" si="7"/>
        <v>#DIV/0!</v>
      </c>
    </row>
    <row r="364" spans="1:8" ht="15" hidden="1">
      <c r="A364" s="20"/>
      <c r="B364" s="20">
        <v>3639</v>
      </c>
      <c r="C364" s="20">
        <v>3113</v>
      </c>
      <c r="D364" s="20" t="s">
        <v>283</v>
      </c>
      <c r="E364" s="21"/>
      <c r="F364" s="21"/>
      <c r="G364" s="21"/>
      <c r="H364" s="234" t="e">
        <f t="shared" si="7"/>
        <v>#DIV/0!</v>
      </c>
    </row>
    <row r="365" spans="1:8" ht="15" customHeight="1">
      <c r="A365" s="39"/>
      <c r="B365" s="39">
        <v>3639</v>
      </c>
      <c r="C365" s="39">
        <v>3119</v>
      </c>
      <c r="D365" s="39" t="s">
        <v>284</v>
      </c>
      <c r="E365" s="21">
        <v>4000</v>
      </c>
      <c r="F365" s="21">
        <v>4000</v>
      </c>
      <c r="G365" s="21">
        <v>0</v>
      </c>
      <c r="H365" s="234">
        <f t="shared" si="7"/>
        <v>0</v>
      </c>
    </row>
    <row r="366" spans="1:8" ht="15" hidden="1">
      <c r="A366" s="39"/>
      <c r="B366" s="39">
        <v>6171</v>
      </c>
      <c r="C366" s="39">
        <v>2131</v>
      </c>
      <c r="D366" s="39" t="s">
        <v>285</v>
      </c>
      <c r="E366" s="21"/>
      <c r="F366" s="21"/>
      <c r="G366" s="21"/>
      <c r="H366" s="234" t="e">
        <f t="shared" si="7"/>
        <v>#DIV/0!</v>
      </c>
    </row>
    <row r="367" spans="1:8" ht="15" hidden="1">
      <c r="A367" s="20"/>
      <c r="B367" s="20">
        <v>6171</v>
      </c>
      <c r="C367" s="20">
        <v>2324</v>
      </c>
      <c r="D367" s="20" t="s">
        <v>286</v>
      </c>
      <c r="E367" s="21"/>
      <c r="F367" s="21"/>
      <c r="G367" s="21"/>
      <c r="H367" s="234" t="e">
        <f t="shared" si="7"/>
        <v>#DIV/0!</v>
      </c>
    </row>
    <row r="368" spans="1:8" ht="15" hidden="1">
      <c r="A368" s="20"/>
      <c r="B368" s="20"/>
      <c r="C368" s="20"/>
      <c r="D368" s="20"/>
      <c r="E368" s="21"/>
      <c r="F368" s="21"/>
      <c r="G368" s="21"/>
      <c r="H368" s="234" t="e">
        <f t="shared" si="7"/>
        <v>#DIV/0!</v>
      </c>
    </row>
    <row r="369" spans="1:8" ht="15" customHeight="1" hidden="1">
      <c r="A369" s="39"/>
      <c r="B369" s="39">
        <v>6171</v>
      </c>
      <c r="C369" s="39">
        <v>2131</v>
      </c>
      <c r="D369" s="39" t="s">
        <v>287</v>
      </c>
      <c r="E369" s="21"/>
      <c r="F369" s="21"/>
      <c r="G369" s="21"/>
      <c r="H369" s="234" t="e">
        <f t="shared" si="7"/>
        <v>#DIV/0!</v>
      </c>
    </row>
    <row r="370" spans="1:8" ht="15" customHeight="1" hidden="1">
      <c r="A370" s="39"/>
      <c r="B370" s="39">
        <v>6171</v>
      </c>
      <c r="C370" s="39">
        <v>2133</v>
      </c>
      <c r="D370" s="39" t="s">
        <v>288</v>
      </c>
      <c r="E370" s="21"/>
      <c r="F370" s="21"/>
      <c r="G370" s="21"/>
      <c r="H370" s="234" t="e">
        <f t="shared" si="7"/>
        <v>#DIV/0!</v>
      </c>
    </row>
    <row r="371" spans="1:8" ht="15" customHeight="1" hidden="1">
      <c r="A371" s="20"/>
      <c r="B371" s="20">
        <v>6409</v>
      </c>
      <c r="C371" s="20">
        <v>2328</v>
      </c>
      <c r="D371" s="20" t="s">
        <v>289</v>
      </c>
      <c r="E371" s="21"/>
      <c r="F371" s="21"/>
      <c r="G371" s="21"/>
      <c r="H371" s="234" t="e">
        <f t="shared" si="7"/>
        <v>#DIV/0!</v>
      </c>
    </row>
    <row r="372" spans="1:8" ht="15" customHeight="1">
      <c r="A372" s="39"/>
      <c r="B372" s="39">
        <v>6409</v>
      </c>
      <c r="C372" s="39">
        <v>2328</v>
      </c>
      <c r="D372" s="39" t="s">
        <v>289</v>
      </c>
      <c r="E372" s="21">
        <v>0</v>
      </c>
      <c r="F372" s="21">
        <v>0</v>
      </c>
      <c r="G372" s="21">
        <v>-0.5</v>
      </c>
      <c r="H372" s="234" t="e">
        <f t="shared" si="7"/>
        <v>#DIV/0!</v>
      </c>
    </row>
    <row r="373" spans="1:8" ht="15.75" customHeight="1" thickBot="1">
      <c r="A373" s="77"/>
      <c r="B373" s="77"/>
      <c r="C373" s="77"/>
      <c r="D373" s="77"/>
      <c r="E373" s="78"/>
      <c r="F373" s="78"/>
      <c r="G373" s="78"/>
      <c r="H373" s="242"/>
    </row>
    <row r="374" spans="1:8" s="31" customFormat="1" ht="22.5" customHeight="1" thickBot="1" thickTop="1">
      <c r="A374" s="62"/>
      <c r="B374" s="62"/>
      <c r="C374" s="62"/>
      <c r="D374" s="63" t="s">
        <v>290</v>
      </c>
      <c r="E374" s="64">
        <f>SUM(E332:E373)</f>
        <v>37718</v>
      </c>
      <c r="F374" s="64">
        <f>SUM(F332:F373)</f>
        <v>37718</v>
      </c>
      <c r="G374" s="64">
        <f>SUM(G332:G373)</f>
        <v>12791.3</v>
      </c>
      <c r="H374" s="236">
        <f>(G374/F374)*100</f>
        <v>33.91298584230341</v>
      </c>
    </row>
    <row r="375" spans="1:8" ht="15" customHeight="1">
      <c r="A375" s="31"/>
      <c r="B375" s="51"/>
      <c r="C375" s="51"/>
      <c r="D375" s="51"/>
      <c r="E375" s="75"/>
      <c r="F375" s="75"/>
      <c r="G375" s="75"/>
      <c r="H375" s="241"/>
    </row>
    <row r="376" spans="1:8" ht="15" customHeight="1" hidden="1">
      <c r="A376" s="31"/>
      <c r="B376" s="51"/>
      <c r="C376" s="51"/>
      <c r="D376" s="51"/>
      <c r="E376" s="75"/>
      <c r="F376" s="75"/>
      <c r="G376" s="75"/>
      <c r="H376" s="241"/>
    </row>
    <row r="377" spans="1:8" ht="15" customHeight="1" hidden="1">
      <c r="A377" s="31"/>
      <c r="B377" s="51"/>
      <c r="C377" s="51"/>
      <c r="D377" s="51"/>
      <c r="E377" s="75"/>
      <c r="F377" s="75"/>
      <c r="G377" s="75"/>
      <c r="H377" s="241"/>
    </row>
    <row r="378" spans="1:8" ht="15" customHeight="1" hidden="1">
      <c r="A378" s="31"/>
      <c r="B378" s="51"/>
      <c r="C378" s="51"/>
      <c r="D378" s="51"/>
      <c r="E378" s="75"/>
      <c r="F378" s="75"/>
      <c r="G378" s="10"/>
      <c r="H378" s="227"/>
    </row>
    <row r="379" spans="1:8" ht="15" customHeight="1" hidden="1">
      <c r="A379" s="31"/>
      <c r="B379" s="51"/>
      <c r="C379" s="51"/>
      <c r="D379" s="51"/>
      <c r="E379" s="75"/>
      <c r="F379" s="75"/>
      <c r="G379" s="75"/>
      <c r="H379" s="241"/>
    </row>
    <row r="380" spans="1:8" ht="15" customHeight="1" hidden="1">
      <c r="A380" s="31"/>
      <c r="B380" s="51"/>
      <c r="C380" s="51"/>
      <c r="D380" s="51"/>
      <c r="E380" s="75"/>
      <c r="F380" s="75"/>
      <c r="G380" s="75"/>
      <c r="H380" s="241"/>
    </row>
    <row r="381" spans="1:8" ht="15" customHeight="1" thickBot="1">
      <c r="A381" s="31"/>
      <c r="B381" s="51"/>
      <c r="C381" s="51"/>
      <c r="D381" s="51"/>
      <c r="E381" s="75"/>
      <c r="F381" s="75"/>
      <c r="G381" s="75"/>
      <c r="H381" s="241"/>
    </row>
    <row r="382" spans="1:8" ht="15.75">
      <c r="A382" s="210" t="s">
        <v>25</v>
      </c>
      <c r="B382" s="210" t="s">
        <v>26</v>
      </c>
      <c r="C382" s="210" t="s">
        <v>27</v>
      </c>
      <c r="D382" s="211" t="s">
        <v>28</v>
      </c>
      <c r="E382" s="212" t="s">
        <v>29</v>
      </c>
      <c r="F382" s="212" t="s">
        <v>29</v>
      </c>
      <c r="G382" s="212" t="s">
        <v>8</v>
      </c>
      <c r="H382" s="231" t="s">
        <v>30</v>
      </c>
    </row>
    <row r="383" spans="1:8" ht="15.75" customHeight="1" thickBot="1">
      <c r="A383" s="213"/>
      <c r="B383" s="213"/>
      <c r="C383" s="213"/>
      <c r="D383" s="214"/>
      <c r="E383" s="215" t="s">
        <v>31</v>
      </c>
      <c r="F383" s="215" t="s">
        <v>32</v>
      </c>
      <c r="G383" s="216" t="s">
        <v>33</v>
      </c>
      <c r="H383" s="232" t="s">
        <v>34</v>
      </c>
    </row>
    <row r="384" spans="1:8" ht="16.5" thickTop="1">
      <c r="A384" s="17">
        <v>8888</v>
      </c>
      <c r="B384" s="17"/>
      <c r="C384" s="17"/>
      <c r="D384" s="18"/>
      <c r="E384" s="19"/>
      <c r="F384" s="19"/>
      <c r="G384" s="19"/>
      <c r="H384" s="233"/>
    </row>
    <row r="385" spans="1:8" ht="15">
      <c r="A385" s="20"/>
      <c r="B385" s="20">
        <v>6171</v>
      </c>
      <c r="C385" s="20">
        <v>2329</v>
      </c>
      <c r="D385" s="20" t="s">
        <v>291</v>
      </c>
      <c r="E385" s="21">
        <v>0</v>
      </c>
      <c r="F385" s="21">
        <v>0</v>
      </c>
      <c r="G385" s="21">
        <v>-478.1</v>
      </c>
      <c r="H385" s="234" t="e">
        <f>(G385/F385)*100</f>
        <v>#DIV/0!</v>
      </c>
    </row>
    <row r="386" spans="1:8" ht="15">
      <c r="A386" s="20"/>
      <c r="B386" s="20"/>
      <c r="C386" s="20"/>
      <c r="D386" s="20" t="s">
        <v>292</v>
      </c>
      <c r="E386" s="21"/>
      <c r="F386" s="21"/>
      <c r="G386" s="21"/>
      <c r="H386" s="234"/>
    </row>
    <row r="387" spans="1:8" ht="15.75" thickBot="1">
      <c r="A387" s="59"/>
      <c r="B387" s="59"/>
      <c r="C387" s="59"/>
      <c r="D387" s="59" t="s">
        <v>293</v>
      </c>
      <c r="E387" s="60"/>
      <c r="F387" s="60"/>
      <c r="G387" s="60"/>
      <c r="H387" s="235"/>
    </row>
    <row r="388" spans="1:8" s="31" customFormat="1" ht="22.5" customHeight="1" thickBot="1" thickTop="1">
      <c r="A388" s="62"/>
      <c r="B388" s="62"/>
      <c r="C388" s="62"/>
      <c r="D388" s="63" t="s">
        <v>294</v>
      </c>
      <c r="E388" s="64">
        <f>SUM(E385:E386)</f>
        <v>0</v>
      </c>
      <c r="F388" s="64">
        <f>SUM(F385:F386)</f>
        <v>0</v>
      </c>
      <c r="G388" s="64">
        <f>SUM(G385:G386)</f>
        <v>-478.1</v>
      </c>
      <c r="H388" s="236" t="e">
        <f>(G388/F388)*100</f>
        <v>#DIV/0!</v>
      </c>
    </row>
    <row r="389" spans="1:8" ht="15">
      <c r="A389" s="31"/>
      <c r="B389" s="51"/>
      <c r="C389" s="51"/>
      <c r="D389" s="51"/>
      <c r="E389" s="75"/>
      <c r="F389" s="75"/>
      <c r="G389" s="75"/>
      <c r="H389" s="241"/>
    </row>
    <row r="390" spans="1:8" ht="15" hidden="1">
      <c r="A390" s="31"/>
      <c r="B390" s="51"/>
      <c r="C390" s="51"/>
      <c r="D390" s="51"/>
      <c r="E390" s="75"/>
      <c r="F390" s="75"/>
      <c r="G390" s="75"/>
      <c r="H390" s="241"/>
    </row>
    <row r="391" spans="1:8" ht="15" hidden="1">
      <c r="A391" s="31"/>
      <c r="B391" s="51"/>
      <c r="C391" s="51"/>
      <c r="D391" s="51"/>
      <c r="E391" s="75"/>
      <c r="F391" s="75"/>
      <c r="G391" s="75"/>
      <c r="H391" s="241"/>
    </row>
    <row r="392" spans="1:8" ht="15" hidden="1">
      <c r="A392" s="31"/>
      <c r="B392" s="51"/>
      <c r="C392" s="51"/>
      <c r="D392" s="51"/>
      <c r="E392" s="75"/>
      <c r="F392" s="75"/>
      <c r="G392" s="75"/>
      <c r="H392" s="241"/>
    </row>
    <row r="393" spans="1:8" ht="15" hidden="1">
      <c r="A393" s="31"/>
      <c r="B393" s="51"/>
      <c r="C393" s="51"/>
      <c r="D393" s="51"/>
      <c r="E393" s="75"/>
      <c r="F393" s="75"/>
      <c r="G393" s="75"/>
      <c r="H393" s="241"/>
    </row>
    <row r="394" spans="1:8" ht="15" hidden="1">
      <c r="A394" s="31"/>
      <c r="B394" s="51"/>
      <c r="C394" s="51"/>
      <c r="D394" s="51"/>
      <c r="E394" s="75"/>
      <c r="F394" s="75"/>
      <c r="G394" s="75"/>
      <c r="H394" s="241"/>
    </row>
    <row r="395" spans="1:8" ht="15" customHeight="1" hidden="1">
      <c r="A395" s="31"/>
      <c r="B395" s="51"/>
      <c r="C395" s="51"/>
      <c r="D395" s="51"/>
      <c r="E395" s="75"/>
      <c r="F395" s="75"/>
      <c r="G395" s="75"/>
      <c r="H395" s="241"/>
    </row>
    <row r="396" spans="1:8" ht="15" customHeight="1" thickBot="1">
      <c r="A396" s="31"/>
      <c r="B396" s="31"/>
      <c r="C396" s="31"/>
      <c r="D396" s="31"/>
      <c r="E396" s="32"/>
      <c r="F396" s="32"/>
      <c r="G396" s="32"/>
      <c r="H396" s="237"/>
    </row>
    <row r="397" spans="1:8" ht="15.75">
      <c r="A397" s="210" t="s">
        <v>25</v>
      </c>
      <c r="B397" s="210" t="s">
        <v>26</v>
      </c>
      <c r="C397" s="210" t="s">
        <v>27</v>
      </c>
      <c r="D397" s="211" t="s">
        <v>28</v>
      </c>
      <c r="E397" s="212" t="s">
        <v>29</v>
      </c>
      <c r="F397" s="212" t="s">
        <v>29</v>
      </c>
      <c r="G397" s="212" t="s">
        <v>8</v>
      </c>
      <c r="H397" s="231" t="s">
        <v>30</v>
      </c>
    </row>
    <row r="398" spans="1:8" ht="15.75" customHeight="1" thickBot="1">
      <c r="A398" s="213"/>
      <c r="B398" s="213"/>
      <c r="C398" s="213"/>
      <c r="D398" s="214"/>
      <c r="E398" s="215" t="s">
        <v>31</v>
      </c>
      <c r="F398" s="215" t="s">
        <v>32</v>
      </c>
      <c r="G398" s="216" t="s">
        <v>33</v>
      </c>
      <c r="H398" s="232" t="s">
        <v>34</v>
      </c>
    </row>
    <row r="399" spans="1:8" s="31" customFormat="1" ht="30.75" customHeight="1" thickBot="1" thickTop="1">
      <c r="A399" s="63"/>
      <c r="B399" s="79"/>
      <c r="C399" s="80"/>
      <c r="D399" s="81" t="s">
        <v>295</v>
      </c>
      <c r="E399" s="82">
        <f>SUM(E50,E120,E165,E194,E221,E247,E266,E286,E324,E374,E388)</f>
        <v>487326</v>
      </c>
      <c r="F399" s="82">
        <f>SUM(F50,F120,F165,F194,F221,F247,F266,F286,F324,F374,F388)</f>
        <v>489745.89999999997</v>
      </c>
      <c r="G399" s="82">
        <f>SUM(G50,G120,G165,G194,G221,G247,G266,G286,G324,G374,G388)</f>
        <v>120691.2</v>
      </c>
      <c r="H399" s="243">
        <f>(G399/F399)*100</f>
        <v>24.64363662870889</v>
      </c>
    </row>
    <row r="400" spans="1:8" ht="15" customHeight="1">
      <c r="A400" s="14"/>
      <c r="B400" s="83"/>
      <c r="C400" s="84"/>
      <c r="D400" s="85"/>
      <c r="E400" s="86"/>
      <c r="F400" s="86"/>
      <c r="G400" s="86"/>
      <c r="H400" s="244"/>
    </row>
    <row r="401" spans="1:8" ht="15" customHeight="1" hidden="1">
      <c r="A401" s="14"/>
      <c r="B401" s="83"/>
      <c r="C401" s="84"/>
      <c r="D401" s="85"/>
      <c r="E401" s="86"/>
      <c r="F401" s="86"/>
      <c r="G401" s="86"/>
      <c r="H401" s="244"/>
    </row>
    <row r="402" spans="1:8" ht="12.75" customHeight="1" hidden="1">
      <c r="A402" s="14"/>
      <c r="B402" s="83"/>
      <c r="C402" s="84"/>
      <c r="D402" s="85"/>
      <c r="E402" s="86"/>
      <c r="F402" s="86"/>
      <c r="G402" s="86"/>
      <c r="H402" s="244"/>
    </row>
    <row r="403" spans="1:8" ht="12.75" customHeight="1" hidden="1">
      <c r="A403" s="14"/>
      <c r="B403" s="83"/>
      <c r="C403" s="84"/>
      <c r="D403" s="85"/>
      <c r="E403" s="86"/>
      <c r="F403" s="86"/>
      <c r="G403" s="86"/>
      <c r="H403" s="244"/>
    </row>
    <row r="404" spans="1:8" ht="12.75" customHeight="1" hidden="1">
      <c r="A404" s="14"/>
      <c r="B404" s="83"/>
      <c r="C404" s="84"/>
      <c r="D404" s="85"/>
      <c r="E404" s="86"/>
      <c r="F404" s="86"/>
      <c r="G404" s="86"/>
      <c r="H404" s="244"/>
    </row>
    <row r="405" spans="1:8" ht="12.75" customHeight="1" hidden="1">
      <c r="A405" s="14"/>
      <c r="B405" s="83"/>
      <c r="C405" s="84"/>
      <c r="D405" s="85"/>
      <c r="E405" s="86"/>
      <c r="F405" s="86"/>
      <c r="G405" s="86"/>
      <c r="H405" s="244"/>
    </row>
    <row r="406" spans="1:8" ht="12.75" customHeight="1" hidden="1">
      <c r="A406" s="14"/>
      <c r="B406" s="83"/>
      <c r="C406" s="84"/>
      <c r="D406" s="85"/>
      <c r="E406" s="86"/>
      <c r="F406" s="86"/>
      <c r="G406" s="86"/>
      <c r="H406" s="244"/>
    </row>
    <row r="407" spans="1:8" ht="12.75" customHeight="1" hidden="1">
      <c r="A407" s="14"/>
      <c r="B407" s="83"/>
      <c r="C407" s="84"/>
      <c r="D407" s="85"/>
      <c r="E407" s="86"/>
      <c r="F407" s="86"/>
      <c r="G407" s="86"/>
      <c r="H407" s="244"/>
    </row>
    <row r="408" spans="1:8" ht="15" customHeight="1" hidden="1">
      <c r="A408" s="14"/>
      <c r="B408" s="83"/>
      <c r="C408" s="84"/>
      <c r="D408" s="85"/>
      <c r="E408" s="86"/>
      <c r="F408" s="86"/>
      <c r="G408" s="86"/>
      <c r="H408" s="244"/>
    </row>
    <row r="409" spans="1:8" ht="15" customHeight="1" thickBot="1">
      <c r="A409" s="14"/>
      <c r="B409" s="83"/>
      <c r="C409" s="84"/>
      <c r="D409" s="85"/>
      <c r="E409" s="87"/>
      <c r="F409" s="87"/>
      <c r="G409" s="87"/>
      <c r="H409" s="245"/>
    </row>
    <row r="410" spans="1:8" ht="15.75">
      <c r="A410" s="210" t="s">
        <v>25</v>
      </c>
      <c r="B410" s="210" t="s">
        <v>26</v>
      </c>
      <c r="C410" s="210" t="s">
        <v>27</v>
      </c>
      <c r="D410" s="211" t="s">
        <v>28</v>
      </c>
      <c r="E410" s="212" t="s">
        <v>29</v>
      </c>
      <c r="F410" s="212" t="s">
        <v>29</v>
      </c>
      <c r="G410" s="212" t="s">
        <v>8</v>
      </c>
      <c r="H410" s="231" t="s">
        <v>30</v>
      </c>
    </row>
    <row r="411" spans="1:8" ht="15.75" customHeight="1" thickBot="1">
      <c r="A411" s="213"/>
      <c r="B411" s="213"/>
      <c r="C411" s="213"/>
      <c r="D411" s="214"/>
      <c r="E411" s="215" t="s">
        <v>31</v>
      </c>
      <c r="F411" s="215" t="s">
        <v>32</v>
      </c>
      <c r="G411" s="216" t="s">
        <v>33</v>
      </c>
      <c r="H411" s="232" t="s">
        <v>34</v>
      </c>
    </row>
    <row r="412" spans="1:8" ht="16.5" customHeight="1" thickTop="1">
      <c r="A412" s="70">
        <v>110</v>
      </c>
      <c r="B412" s="70"/>
      <c r="C412" s="70"/>
      <c r="D412" s="88" t="s">
        <v>296</v>
      </c>
      <c r="E412" s="89"/>
      <c r="F412" s="89"/>
      <c r="G412" s="89"/>
      <c r="H412" s="246"/>
    </row>
    <row r="413" spans="1:8" ht="14.25" customHeight="1">
      <c r="A413" s="90"/>
      <c r="B413" s="90"/>
      <c r="C413" s="90"/>
      <c r="D413" s="14"/>
      <c r="E413" s="89"/>
      <c r="F413" s="89"/>
      <c r="G413" s="89"/>
      <c r="H413" s="246"/>
    </row>
    <row r="414" spans="1:8" ht="15" customHeight="1">
      <c r="A414" s="20"/>
      <c r="B414" s="20"/>
      <c r="C414" s="20">
        <v>8115</v>
      </c>
      <c r="D414" s="42" t="s">
        <v>297</v>
      </c>
      <c r="E414" s="91">
        <v>18695</v>
      </c>
      <c r="F414" s="217">
        <v>50928.9</v>
      </c>
      <c r="G414" s="217">
        <v>-18950.5</v>
      </c>
      <c r="H414" s="234">
        <f>(G414/F414)*100</f>
        <v>-37.209717861567796</v>
      </c>
    </row>
    <row r="415" spans="1:8" ht="15" hidden="1">
      <c r="A415" s="20"/>
      <c r="B415" s="20"/>
      <c r="C415" s="20">
        <v>8123</v>
      </c>
      <c r="D415" s="92" t="s">
        <v>298</v>
      </c>
      <c r="E415" s="24"/>
      <c r="F415" s="24"/>
      <c r="G415" s="24"/>
      <c r="H415" s="234" t="e">
        <f>(G415/F415)*100</f>
        <v>#DIV/0!</v>
      </c>
    </row>
    <row r="416" spans="1:8" ht="15">
      <c r="A416" s="20"/>
      <c r="B416" s="20"/>
      <c r="C416" s="20">
        <v>8123</v>
      </c>
      <c r="D416" s="92" t="s">
        <v>299</v>
      </c>
      <c r="E416" s="24">
        <v>40000</v>
      </c>
      <c r="F416" s="24">
        <v>40000</v>
      </c>
      <c r="G416" s="24">
        <v>0</v>
      </c>
      <c r="H416" s="234">
        <f>(G416/F416)*100</f>
        <v>0</v>
      </c>
    </row>
    <row r="417" spans="1:8" ht="14.25" customHeight="1">
      <c r="A417" s="20"/>
      <c r="B417" s="20"/>
      <c r="C417" s="20">
        <v>8124</v>
      </c>
      <c r="D417" s="42" t="s">
        <v>300</v>
      </c>
      <c r="E417" s="21">
        <v>-14493</v>
      </c>
      <c r="F417" s="21">
        <v>-14493</v>
      </c>
      <c r="G417" s="21">
        <v>-4523.2</v>
      </c>
      <c r="H417" s="234">
        <f>(G417/F417)*100</f>
        <v>31.209549437659557</v>
      </c>
    </row>
    <row r="418" spans="1:8" ht="15" customHeight="1" hidden="1">
      <c r="A418" s="26"/>
      <c r="B418" s="26"/>
      <c r="C418" s="26">
        <v>8902</v>
      </c>
      <c r="D418" s="93" t="s">
        <v>301</v>
      </c>
      <c r="E418" s="27"/>
      <c r="F418" s="27"/>
      <c r="G418" s="27"/>
      <c r="H418" s="247" t="e">
        <f>(#REF!/F418)*100</f>
        <v>#REF!</v>
      </c>
    </row>
    <row r="419" spans="1:8" ht="14.25" customHeight="1" hidden="1">
      <c r="A419" s="20"/>
      <c r="B419" s="20"/>
      <c r="C419" s="20">
        <v>8905</v>
      </c>
      <c r="D419" s="42" t="s">
        <v>302</v>
      </c>
      <c r="E419" s="21"/>
      <c r="F419" s="21"/>
      <c r="G419" s="21"/>
      <c r="H419" s="234" t="e">
        <f>(#REF!/F419)*100</f>
        <v>#REF!</v>
      </c>
    </row>
    <row r="420" spans="1:8" ht="15" customHeight="1" thickBot="1">
      <c r="A420" s="59"/>
      <c r="B420" s="59"/>
      <c r="C420" s="59"/>
      <c r="D420" s="58"/>
      <c r="E420" s="60"/>
      <c r="F420" s="60"/>
      <c r="G420" s="60"/>
      <c r="H420" s="235"/>
    </row>
    <row r="421" spans="1:8" s="31" customFormat="1" ht="22.5" customHeight="1" thickBot="1" thickTop="1">
      <c r="A421" s="62"/>
      <c r="B421" s="62"/>
      <c r="C421" s="62"/>
      <c r="D421" s="94" t="s">
        <v>303</v>
      </c>
      <c r="E421" s="64">
        <f>SUM(E414:E419)</f>
        <v>44202</v>
      </c>
      <c r="F421" s="64">
        <f>SUM(F414:F419)</f>
        <v>76435.9</v>
      </c>
      <c r="G421" s="64">
        <f>SUM(G414:G419)</f>
        <v>-23473.7</v>
      </c>
      <c r="H421" s="236">
        <f>(G421/F421)*100</f>
        <v>-30.710307591066506</v>
      </c>
    </row>
    <row r="422" spans="1:8" s="31" customFormat="1" ht="22.5" customHeight="1">
      <c r="A422" s="51"/>
      <c r="B422" s="51"/>
      <c r="C422" s="51"/>
      <c r="D422" s="14"/>
      <c r="E422" s="52"/>
      <c r="F422" s="95"/>
      <c r="G422" s="52"/>
      <c r="H422" s="238"/>
    </row>
    <row r="423" spans="1:8" ht="15" customHeight="1">
      <c r="A423" s="31" t="s">
        <v>304</v>
      </c>
      <c r="B423" s="31"/>
      <c r="C423" s="31"/>
      <c r="D423" s="14"/>
      <c r="E423" s="52"/>
      <c r="F423" s="95"/>
      <c r="G423" s="52"/>
      <c r="H423" s="238"/>
    </row>
    <row r="424" spans="1:8" ht="15">
      <c r="A424" s="51"/>
      <c r="B424" s="31"/>
      <c r="C424" s="51"/>
      <c r="D424" s="31"/>
      <c r="E424" s="32"/>
      <c r="F424" s="96"/>
      <c r="G424" s="32"/>
      <c r="H424" s="237"/>
    </row>
    <row r="425" spans="1:8" ht="15">
      <c r="A425" s="51"/>
      <c r="B425" s="51"/>
      <c r="C425" s="51"/>
      <c r="D425" s="31"/>
      <c r="E425" s="32"/>
      <c r="F425" s="32"/>
      <c r="G425" s="32"/>
      <c r="H425" s="237"/>
    </row>
    <row r="426" spans="1:8" ht="15" hidden="1">
      <c r="A426" s="97"/>
      <c r="B426" s="97"/>
      <c r="C426" s="97"/>
      <c r="D426" s="98" t="s">
        <v>305</v>
      </c>
      <c r="E426" s="99" t="e">
        <f>SUM(E14,#REF!,#REF!,E256,E280,E313,#REF!)</f>
        <v>#REF!</v>
      </c>
      <c r="F426" s="99"/>
      <c r="G426" s="99"/>
      <c r="H426" s="248"/>
    </row>
    <row r="427" spans="1:8" ht="15">
      <c r="A427" s="97"/>
      <c r="B427" s="97"/>
      <c r="C427" s="97"/>
      <c r="D427" s="100" t="s">
        <v>306</v>
      </c>
      <c r="E427" s="101">
        <f>E399+E421</f>
        <v>531528</v>
      </c>
      <c r="F427" s="101">
        <f>F399+F421</f>
        <v>566181.7999999999</v>
      </c>
      <c r="G427" s="101">
        <f>G399+G421</f>
        <v>97217.5</v>
      </c>
      <c r="H427" s="234">
        <f>(G427/F427)*100</f>
        <v>17.170721489104736</v>
      </c>
    </row>
    <row r="428" spans="1:8" ht="15" hidden="1">
      <c r="A428" s="97"/>
      <c r="B428" s="97"/>
      <c r="C428" s="97"/>
      <c r="D428" s="100" t="s">
        <v>307</v>
      </c>
      <c r="E428" s="101"/>
      <c r="F428" s="101"/>
      <c r="G428" s="101"/>
      <c r="H428" s="249"/>
    </row>
    <row r="429" spans="1:8" ht="15" hidden="1">
      <c r="A429" s="97"/>
      <c r="B429" s="97"/>
      <c r="C429" s="97"/>
      <c r="D429" s="97" t="s">
        <v>308</v>
      </c>
      <c r="E429" s="102">
        <f>SUM(E283,E339,E346,E362,E365)</f>
        <v>14077</v>
      </c>
      <c r="F429" s="102"/>
      <c r="G429" s="102"/>
      <c r="H429" s="250"/>
    </row>
    <row r="430" spans="1:8" ht="15" hidden="1">
      <c r="A430" s="98"/>
      <c r="B430" s="98"/>
      <c r="C430" s="98"/>
      <c r="D430" s="98" t="s">
        <v>309</v>
      </c>
      <c r="E430" s="99"/>
      <c r="F430" s="99"/>
      <c r="G430" s="99"/>
      <c r="H430" s="248"/>
    </row>
    <row r="431" spans="1:8" ht="15" hidden="1">
      <c r="A431" s="98"/>
      <c r="B431" s="98"/>
      <c r="C431" s="98"/>
      <c r="D431" s="98" t="s">
        <v>308</v>
      </c>
      <c r="E431" s="99"/>
      <c r="F431" s="99"/>
      <c r="G431" s="99"/>
      <c r="H431" s="248"/>
    </row>
    <row r="432" spans="1:8" ht="15" hidden="1">
      <c r="A432" s="98"/>
      <c r="B432" s="98"/>
      <c r="C432" s="98"/>
      <c r="D432" s="98"/>
      <c r="E432" s="99"/>
      <c r="F432" s="99"/>
      <c r="G432" s="99"/>
      <c r="H432" s="248"/>
    </row>
    <row r="433" spans="1:8" ht="15" hidden="1">
      <c r="A433" s="98"/>
      <c r="B433" s="98"/>
      <c r="C433" s="98"/>
      <c r="D433" s="98" t="s">
        <v>310</v>
      </c>
      <c r="E433" s="99"/>
      <c r="F433" s="99"/>
      <c r="G433" s="99"/>
      <c r="H433" s="248"/>
    </row>
    <row r="434" spans="1:8" ht="15" hidden="1">
      <c r="A434" s="98"/>
      <c r="B434" s="98"/>
      <c r="C434" s="98"/>
      <c r="D434" s="98" t="s">
        <v>311</v>
      </c>
      <c r="E434" s="99"/>
      <c r="F434" s="99"/>
      <c r="G434" s="99"/>
      <c r="H434" s="248"/>
    </row>
    <row r="435" spans="1:8" ht="15" hidden="1">
      <c r="A435" s="98"/>
      <c r="B435" s="98"/>
      <c r="C435" s="98"/>
      <c r="D435" s="98" t="s">
        <v>312</v>
      </c>
      <c r="E435" s="99" t="e">
        <f>SUM(E9,E10,#REF!,#REF!,#REF!,E174,E205,E206,E207,E208,E209,#REF!,E232,E234,E281,E296,E297,E298,E299,E300,E301,#REF!,#REF!,E307,E309,E310,E311)</f>
        <v>#REF!</v>
      </c>
      <c r="F435" s="99"/>
      <c r="G435" s="99"/>
      <c r="H435" s="248"/>
    </row>
    <row r="436" spans="1:8" ht="15.75" hidden="1">
      <c r="A436" s="98"/>
      <c r="B436" s="98"/>
      <c r="C436" s="98"/>
      <c r="D436" s="103" t="s">
        <v>313</v>
      </c>
      <c r="E436" s="104">
        <v>0</v>
      </c>
      <c r="F436" s="104"/>
      <c r="G436" s="104"/>
      <c r="H436" s="251"/>
    </row>
    <row r="437" spans="1:8" ht="15" hidden="1">
      <c r="A437" s="98"/>
      <c r="B437" s="98"/>
      <c r="C437" s="98"/>
      <c r="D437" s="98"/>
      <c r="E437" s="99"/>
      <c r="F437" s="99"/>
      <c r="G437" s="99"/>
      <c r="H437" s="248"/>
    </row>
    <row r="438" spans="1:8" ht="15" hidden="1">
      <c r="A438" s="98"/>
      <c r="B438" s="98"/>
      <c r="C438" s="98"/>
      <c r="D438" s="98"/>
      <c r="E438" s="99"/>
      <c r="F438" s="99"/>
      <c r="G438" s="99"/>
      <c r="H438" s="248"/>
    </row>
    <row r="439" spans="1:8" ht="15">
      <c r="A439" s="98"/>
      <c r="B439" s="98"/>
      <c r="C439" s="98"/>
      <c r="D439" s="98"/>
      <c r="E439" s="99"/>
      <c r="F439" s="99"/>
      <c r="G439" s="99"/>
      <c r="H439" s="248"/>
    </row>
    <row r="440" spans="1:8" ht="15">
      <c r="A440" s="98"/>
      <c r="B440" s="98"/>
      <c r="C440" s="98"/>
      <c r="D440" s="98"/>
      <c r="E440" s="99"/>
      <c r="F440" s="99"/>
      <c r="G440" s="99"/>
      <c r="H440" s="248"/>
    </row>
    <row r="441" spans="1:8" ht="15.75" hidden="1">
      <c r="A441" s="98"/>
      <c r="B441" s="98"/>
      <c r="C441" s="98"/>
      <c r="D441" s="98" t="s">
        <v>309</v>
      </c>
      <c r="E441" s="104" t="e">
        <f>SUM(E9,E10,#REF!,#REF!,#REF!,E128,E174,E205,E206,E207,E208,E209,#REF!,E232,E233,E234,E280,E296,E297,E298,E299,E300,E301,#REF!,#REF!,E307,E309,E310,E311)</f>
        <v>#REF!</v>
      </c>
      <c r="F441" s="104" t="e">
        <f>SUM(F9,F10,#REF!,#REF!,#REF!,F128,F174,F205,F206,F207,F208,F209,#REF!,F232,F233,F234,F280,F296,F297,F298,F299,F300,F301,#REF!,#REF!,F307,F309,F310,F311)</f>
        <v>#REF!</v>
      </c>
      <c r="G441" s="104" t="e">
        <f>SUM(G9,G10,#REF!,#REF!,#REF!,G128,G174,G205,G206,G207,G208,G209,#REF!,G232,G233,G234,G280,G296,G297,G298,G299,G300,G301,#REF!,#REF!,G307,G309,G310,G311)</f>
        <v>#REF!</v>
      </c>
      <c r="H441" s="251" t="e">
        <f>SUM(H9,H10,#REF!,#REF!,#REF!,H128,H174,H205,H206,H207,H208,H209,#REF!,H232,H233,H234,H280,H296,H297,H298,H299,H300,H301,#REF!,#REF!,H307,H309,H310,H311)</f>
        <v>#REF!</v>
      </c>
    </row>
    <row r="442" spans="1:8" ht="15" hidden="1">
      <c r="A442" s="98"/>
      <c r="B442" s="98"/>
      <c r="C442" s="98"/>
      <c r="D442" s="98" t="s">
        <v>314</v>
      </c>
      <c r="E442" s="99">
        <f>SUM(E296,E297,E298,E299,E301)</f>
        <v>223700</v>
      </c>
      <c r="F442" s="99">
        <f>SUM(F296,F297,F298,F299,F301)</f>
        <v>223700</v>
      </c>
      <c r="G442" s="99">
        <f>SUM(G296,G297,G298,G299,G301)</f>
        <v>61185.299999999996</v>
      </c>
      <c r="H442" s="248">
        <f>SUM(H296,H297,H298,H299,H301)</f>
        <v>121.05228136791798</v>
      </c>
    </row>
    <row r="443" spans="1:8" ht="15" hidden="1">
      <c r="A443" s="98"/>
      <c r="B443" s="98"/>
      <c r="C443" s="98"/>
      <c r="D443" s="98" t="s">
        <v>315</v>
      </c>
      <c r="E443" s="99" t="e">
        <f>SUM(E9,#REF!,#REF!,#REF!,#REF!,#REF!,E307)</f>
        <v>#REF!</v>
      </c>
      <c r="F443" s="99" t="e">
        <f>SUM(F9,#REF!,#REF!,#REF!,#REF!,#REF!,F307)</f>
        <v>#REF!</v>
      </c>
      <c r="G443" s="99" t="e">
        <f>SUM(G9,#REF!,#REF!,#REF!,#REF!,#REF!,G307)</f>
        <v>#REF!</v>
      </c>
      <c r="H443" s="248" t="e">
        <f>SUM(H9,#REF!,#REF!,#REF!,#REF!,#REF!,H307)</f>
        <v>#REF!</v>
      </c>
    </row>
    <row r="444" spans="1:8" ht="15" hidden="1">
      <c r="A444" s="98"/>
      <c r="B444" s="98"/>
      <c r="C444" s="98"/>
      <c r="D444" s="98" t="s">
        <v>316</v>
      </c>
      <c r="E444" s="99" t="e">
        <f>SUM(E10,E128,E174,E209,#REF!,E234,E280,E310)</f>
        <v>#REF!</v>
      </c>
      <c r="F444" s="99" t="e">
        <f>SUM(F10,F128,F174,F209,#REF!,F234,F280,F310)</f>
        <v>#REF!</v>
      </c>
      <c r="G444" s="99" t="e">
        <f>SUM(G10,G128,G174,G209,#REF!,G234,G280,G310)</f>
        <v>#REF!</v>
      </c>
      <c r="H444" s="248" t="e">
        <f>SUM(H10,H128,H174,H209,#REF!,H234,H280,H310)</f>
        <v>#REF!</v>
      </c>
    </row>
    <row r="445" spans="1:8" ht="15" hidden="1">
      <c r="A445" s="98"/>
      <c r="B445" s="98"/>
      <c r="C445" s="98"/>
      <c r="D445" s="98" t="s">
        <v>317</v>
      </c>
      <c r="E445" s="99"/>
      <c r="F445" s="99"/>
      <c r="G445" s="99"/>
      <c r="H445" s="248"/>
    </row>
    <row r="446" spans="1:8" ht="15" hidden="1">
      <c r="A446" s="98"/>
      <c r="B446" s="98"/>
      <c r="C446" s="98"/>
      <c r="D446" s="98" t="s">
        <v>318</v>
      </c>
      <c r="E446" s="99" t="e">
        <f>+E399-E441-E449-E450</f>
        <v>#REF!</v>
      </c>
      <c r="F446" s="99" t="e">
        <f>+F399-F441-F449-F450</f>
        <v>#REF!</v>
      </c>
      <c r="G446" s="99" t="e">
        <f>+G399-G441-G449-G450</f>
        <v>#REF!</v>
      </c>
      <c r="H446" s="248" t="e">
        <f>+H399-H441-H449-H450</f>
        <v>#REF!</v>
      </c>
    </row>
    <row r="447" spans="1:8" ht="15" hidden="1">
      <c r="A447" s="98"/>
      <c r="B447" s="98"/>
      <c r="C447" s="98"/>
      <c r="D447" s="98" t="s">
        <v>319</v>
      </c>
      <c r="E447" s="99" t="e">
        <f>SUM(E28,E40,#REF!,#REF!,#REF!,#REF!,#REF!,E148,#REF!,E153,E333,E341,E353,E356)</f>
        <v>#REF!</v>
      </c>
      <c r="F447" s="99" t="e">
        <f>SUM(F28,F40,#REF!,#REF!,#REF!,#REF!,#REF!,F148,#REF!,F153,F333,F341,F353,F356)</f>
        <v>#REF!</v>
      </c>
      <c r="G447" s="99" t="e">
        <f>SUM(G28,G40,#REF!,#REF!,#REF!,#REF!,#REF!,G148,#REF!,G153,G333,G341,G353,G356)</f>
        <v>#REF!</v>
      </c>
      <c r="H447" s="248" t="e">
        <f>SUM(H28,H40,#REF!,#REF!,#REF!,#REF!,#REF!,H148,#REF!,H153,H333,H341,H353,H356)</f>
        <v>#REF!</v>
      </c>
    </row>
    <row r="448" spans="1:8" ht="15" hidden="1">
      <c r="A448" s="98"/>
      <c r="B448" s="98"/>
      <c r="C448" s="98"/>
      <c r="D448" s="98" t="s">
        <v>320</v>
      </c>
      <c r="E448" s="99" t="e">
        <f>SUM(E115,#REF!,E191,E217,#REF!,E241,E258,E282)</f>
        <v>#REF!</v>
      </c>
      <c r="F448" s="99" t="e">
        <f>SUM(F115,#REF!,F191,F217,#REF!,F241,F258,F282)</f>
        <v>#REF!</v>
      </c>
      <c r="G448" s="99" t="e">
        <f>SUM(G115,#REF!,G191,G217,#REF!,G241,G258,G282)</f>
        <v>#REF!</v>
      </c>
      <c r="H448" s="248" t="e">
        <f>SUM(H115,#REF!,H191,H217,#REF!,H241,H258,H282)</f>
        <v>#REF!</v>
      </c>
    </row>
    <row r="449" spans="1:8" ht="15" hidden="1">
      <c r="A449" s="98"/>
      <c r="B449" s="98"/>
      <c r="C449" s="98"/>
      <c r="D449" s="98" t="s">
        <v>308</v>
      </c>
      <c r="E449" s="99" t="e">
        <f>SUM(#REF!,E283,E339,E346,E362,E365)</f>
        <v>#REF!</v>
      </c>
      <c r="F449" s="99" t="e">
        <f>SUM(#REF!,F283,F339,F346,F362,F365)</f>
        <v>#REF!</v>
      </c>
      <c r="G449" s="99" t="e">
        <f>SUM(#REF!,G283,G339,G346,G362,G365)</f>
        <v>#REF!</v>
      </c>
      <c r="H449" s="248" t="e">
        <f>SUM(#REF!,H283,H339,H346,H362,H365)</f>
        <v>#REF!</v>
      </c>
    </row>
    <row r="450" spans="1:8" ht="15" hidden="1">
      <c r="A450" s="98"/>
      <c r="B450" s="98"/>
      <c r="C450" s="98"/>
      <c r="D450" s="98" t="s">
        <v>310</v>
      </c>
      <c r="E450" s="99" t="e">
        <f>SUM(E11,E14,E18,E82,#REF!,#REF!,#REF!,#REF!,E117,#REF!,#REF!,#REF!,#REF!,#REF!,#REF!,#REF!,E135,#REF!,E136,#REF!,E139,E141,#REF!,#REF!,#REF!,E211,E256,E281,E313)</f>
        <v>#REF!</v>
      </c>
      <c r="F450" s="99" t="e">
        <f>SUM(F11,F14,F18,F82,#REF!,#REF!,#REF!,#REF!,F117,#REF!,#REF!,#REF!,#REF!,#REF!,#REF!,#REF!,F135,#REF!,F136,#REF!,F139,F141,#REF!,#REF!,#REF!,F211,F256,F281,F313)</f>
        <v>#REF!</v>
      </c>
      <c r="G450" s="99" t="e">
        <f>SUM(G11,G14,G18,G82,#REF!,#REF!,#REF!,#REF!,G117,#REF!,#REF!,#REF!,#REF!,#REF!,#REF!,#REF!,G135,#REF!,G136,#REF!,G139,G141,#REF!,#REF!,#REF!,G211,G256,G281,G313)</f>
        <v>#REF!</v>
      </c>
      <c r="H450" s="248" t="e">
        <f>SUM(H11,H14,H18,H82,#REF!,#REF!,#REF!,#REF!,H117,#REF!,#REF!,#REF!,#REF!,#REF!,#REF!,#REF!,H135,#REF!,H136,#REF!,H139,H141,#REF!,#REF!,#REF!,H211,H256,H281,H313)</f>
        <v>#REF!</v>
      </c>
    </row>
    <row r="451" spans="1:8" ht="15" hidden="1">
      <c r="A451" s="98"/>
      <c r="B451" s="98"/>
      <c r="C451" s="98"/>
      <c r="D451" s="98"/>
      <c r="E451" s="99"/>
      <c r="F451" s="99"/>
      <c r="G451" s="99"/>
      <c r="H451" s="248"/>
    </row>
    <row r="452" spans="1:8" ht="15" hidden="1">
      <c r="A452" s="98"/>
      <c r="B452" s="98"/>
      <c r="C452" s="98"/>
      <c r="D452" s="98"/>
      <c r="E452" s="99"/>
      <c r="F452" s="99"/>
      <c r="G452" s="99"/>
      <c r="H452" s="248"/>
    </row>
    <row r="453" spans="1:8" ht="15" hidden="1">
      <c r="A453" s="98"/>
      <c r="B453" s="98"/>
      <c r="C453" s="98"/>
      <c r="D453" s="98"/>
      <c r="E453" s="99">
        <f>SUM(E336,E339,E346,E362,E365)</f>
        <v>14077</v>
      </c>
      <c r="F453" s="99">
        <f>SUM(F336,F339,F346,F362,F365)</f>
        <v>14077</v>
      </c>
      <c r="G453" s="99">
        <f>SUM(G336,G339,G346,G362,G365)</f>
        <v>2394.2</v>
      </c>
      <c r="H453" s="248" t="e">
        <f>SUM(H336,H339,H346,H362,H365)</f>
        <v>#DIV/0!</v>
      </c>
    </row>
    <row r="454" spans="1:8" ht="15" hidden="1">
      <c r="A454" s="98"/>
      <c r="B454" s="98"/>
      <c r="C454" s="98"/>
      <c r="D454" s="98"/>
      <c r="E454" s="99" t="e">
        <f>SUM(#REF!,#REF!,E117,#REF!,#REF!,#REF!,#REF!,#REF!,#REF!,E281)</f>
        <v>#REF!</v>
      </c>
      <c r="F454" s="99" t="e">
        <f>SUM(#REF!,#REF!,F117,#REF!,#REF!,#REF!,#REF!,#REF!,#REF!,F281)</f>
        <v>#REF!</v>
      </c>
      <c r="G454" s="99" t="e">
        <f>SUM(#REF!,#REF!,G117,#REF!,#REF!,#REF!,#REF!,#REF!,#REF!,G281)</f>
        <v>#REF!</v>
      </c>
      <c r="H454" s="248" t="e">
        <f>SUM(#REF!,#REF!,H117,#REF!,#REF!,#REF!,#REF!,#REF!,#REF!,H281)</f>
        <v>#REF!</v>
      </c>
    </row>
    <row r="455" spans="1:8" ht="15" hidden="1">
      <c r="A455" s="98"/>
      <c r="B455" s="98"/>
      <c r="C455" s="98"/>
      <c r="D455" s="98"/>
      <c r="E455" s="99"/>
      <c r="F455" s="99"/>
      <c r="G455" s="99"/>
      <c r="H455" s="248"/>
    </row>
    <row r="456" spans="1:8" ht="15" hidden="1">
      <c r="A456" s="98"/>
      <c r="B456" s="98"/>
      <c r="C456" s="98"/>
      <c r="D456" s="98"/>
      <c r="E456" s="99" t="e">
        <f>SUM(E453:E455)</f>
        <v>#REF!</v>
      </c>
      <c r="F456" s="99" t="e">
        <f>SUM(F453:F455)</f>
        <v>#REF!</v>
      </c>
      <c r="G456" s="99" t="e">
        <f>SUM(G453:G455)</f>
        <v>#REF!</v>
      </c>
      <c r="H456" s="248" t="e">
        <f>SUM(H453:H455)</f>
        <v>#DIV/0!</v>
      </c>
    </row>
    <row r="457" spans="1:8" ht="15">
      <c r="A457" s="98"/>
      <c r="B457" s="98"/>
      <c r="C457" s="98"/>
      <c r="D457" s="98"/>
      <c r="E457" s="99"/>
      <c r="F457" s="99"/>
      <c r="G457" s="99"/>
      <c r="H457" s="248"/>
    </row>
    <row r="458" spans="1:8" ht="15">
      <c r="A458" s="98"/>
      <c r="B458" s="98"/>
      <c r="C458" s="98"/>
      <c r="D458" s="98"/>
      <c r="E458" s="99"/>
      <c r="F458" s="99"/>
      <c r="G458" s="99"/>
      <c r="H458" s="248"/>
    </row>
    <row r="459" spans="1:8" ht="15">
      <c r="A459" s="98"/>
      <c r="B459" s="98"/>
      <c r="C459" s="98"/>
      <c r="D459" s="98"/>
      <c r="E459" s="99"/>
      <c r="F459" s="99"/>
      <c r="G459" s="99"/>
      <c r="H459" s="248"/>
    </row>
    <row r="460" spans="1:8" ht="15">
      <c r="A460" s="98"/>
      <c r="B460" s="98"/>
      <c r="C460" s="98"/>
      <c r="D460" s="98"/>
      <c r="E460" s="99"/>
      <c r="F460" s="99"/>
      <c r="G460" s="99"/>
      <c r="H460" s="248"/>
    </row>
    <row r="461" spans="1:8" ht="15">
      <c r="A461" s="98"/>
      <c r="B461" s="98"/>
      <c r="C461" s="98"/>
      <c r="D461" s="98"/>
      <c r="E461" s="99"/>
      <c r="F461" s="99"/>
      <c r="G461" s="99"/>
      <c r="H461" s="248"/>
    </row>
    <row r="462" spans="1:8" ht="15">
      <c r="A462" s="98"/>
      <c r="B462" s="98"/>
      <c r="C462" s="98"/>
      <c r="D462" s="98"/>
      <c r="E462" s="99"/>
      <c r="F462" s="99"/>
      <c r="G462" s="99"/>
      <c r="H462" s="248"/>
    </row>
    <row r="463" spans="1:8" ht="15">
      <c r="A463" s="98"/>
      <c r="B463" s="98"/>
      <c r="C463" s="98"/>
      <c r="D463" s="98"/>
      <c r="E463" s="99"/>
      <c r="F463" s="99"/>
      <c r="G463" s="99"/>
      <c r="H463" s="248"/>
    </row>
    <row r="464" spans="1:8" ht="15">
      <c r="A464" s="98"/>
      <c r="B464" s="98"/>
      <c r="C464" s="98"/>
      <c r="D464" s="98"/>
      <c r="E464" s="99"/>
      <c r="F464" s="99"/>
      <c r="G464" s="99"/>
      <c r="H464" s="248"/>
    </row>
    <row r="465" spans="1:8" ht="15">
      <c r="A465" s="98"/>
      <c r="B465" s="98"/>
      <c r="C465" s="98"/>
      <c r="D465" s="98"/>
      <c r="E465" s="99"/>
      <c r="F465" s="99"/>
      <c r="G465" s="99"/>
      <c r="H465" s="248"/>
    </row>
    <row r="466" spans="1:8" ht="15">
      <c r="A466" s="98"/>
      <c r="B466" s="98"/>
      <c r="C466" s="98"/>
      <c r="D466" s="98"/>
      <c r="E466" s="99"/>
      <c r="F466" s="99"/>
      <c r="G466" s="99"/>
      <c r="H466" s="248"/>
    </row>
    <row r="467" spans="1:8" ht="15">
      <c r="A467" s="98"/>
      <c r="B467" s="98"/>
      <c r="C467" s="98"/>
      <c r="D467" s="98"/>
      <c r="E467" s="99"/>
      <c r="F467" s="99"/>
      <c r="G467" s="99"/>
      <c r="H467" s="248"/>
    </row>
    <row r="468" spans="1:8" ht="15">
      <c r="A468" s="98"/>
      <c r="B468" s="98"/>
      <c r="C468" s="98"/>
      <c r="D468" s="98"/>
      <c r="E468" s="99"/>
      <c r="F468" s="99"/>
      <c r="G468" s="99"/>
      <c r="H468" s="248"/>
    </row>
    <row r="469" spans="1:8" ht="15">
      <c r="A469" s="98"/>
      <c r="B469" s="98"/>
      <c r="C469" s="98"/>
      <c r="D469" s="98"/>
      <c r="E469" s="99"/>
      <c r="F469" s="99"/>
      <c r="G469" s="99"/>
      <c r="H469" s="248"/>
    </row>
    <row r="470" spans="1:8" ht="15">
      <c r="A470" s="98"/>
      <c r="B470" s="98"/>
      <c r="C470" s="98"/>
      <c r="D470" s="98"/>
      <c r="E470" s="99"/>
      <c r="F470" s="99"/>
      <c r="G470" s="99"/>
      <c r="H470" s="248"/>
    </row>
    <row r="471" spans="1:8" ht="15">
      <c r="A471" s="98"/>
      <c r="B471" s="98"/>
      <c r="C471" s="98"/>
      <c r="D471" s="98"/>
      <c r="E471" s="99"/>
      <c r="F471" s="99"/>
      <c r="G471" s="99"/>
      <c r="H471" s="248"/>
    </row>
    <row r="472" spans="1:8" ht="15">
      <c r="A472" s="98"/>
      <c r="B472" s="98"/>
      <c r="C472" s="98"/>
      <c r="D472" s="98"/>
      <c r="E472" s="99"/>
      <c r="F472" s="99"/>
      <c r="G472" s="99"/>
      <c r="H472" s="248"/>
    </row>
    <row r="473" spans="1:8" ht="15">
      <c r="A473" s="98"/>
      <c r="B473" s="98"/>
      <c r="C473" s="98"/>
      <c r="D473" s="98"/>
      <c r="E473" s="99"/>
      <c r="F473" s="99"/>
      <c r="G473" s="99"/>
      <c r="H473" s="248"/>
    </row>
    <row r="474" spans="1:8" ht="15">
      <c r="A474" s="98"/>
      <c r="B474" s="98"/>
      <c r="C474" s="98"/>
      <c r="D474" s="98"/>
      <c r="E474" s="99"/>
      <c r="F474" s="99"/>
      <c r="G474" s="99"/>
      <c r="H474" s="248"/>
    </row>
    <row r="475" spans="1:8" ht="15">
      <c r="A475" s="98"/>
      <c r="B475" s="98"/>
      <c r="C475" s="98"/>
      <c r="D475" s="98"/>
      <c r="E475" s="99"/>
      <c r="F475" s="99"/>
      <c r="G475" s="99"/>
      <c r="H475" s="248"/>
    </row>
    <row r="476" spans="1:8" ht="15">
      <c r="A476" s="98"/>
      <c r="B476" s="98"/>
      <c r="C476" s="98"/>
      <c r="D476" s="98"/>
      <c r="E476" s="99"/>
      <c r="F476" s="99"/>
      <c r="G476" s="99"/>
      <c r="H476" s="248"/>
    </row>
    <row r="477" spans="1:8" ht="15">
      <c r="A477" s="98"/>
      <c r="B477" s="98"/>
      <c r="C477" s="98"/>
      <c r="D477" s="98"/>
      <c r="E477" s="99"/>
      <c r="F477" s="99"/>
      <c r="G477" s="99"/>
      <c r="H477" s="248"/>
    </row>
    <row r="478" spans="1:8" ht="15">
      <c r="A478" s="98"/>
      <c r="B478" s="98"/>
      <c r="C478" s="98"/>
      <c r="D478" s="98"/>
      <c r="E478" s="99"/>
      <c r="F478" s="99"/>
      <c r="G478" s="99"/>
      <c r="H478" s="248"/>
    </row>
    <row r="479" spans="1:8" ht="15">
      <c r="A479" s="98"/>
      <c r="B479" s="98"/>
      <c r="C479" s="98"/>
      <c r="D479" s="98"/>
      <c r="E479" s="99"/>
      <c r="F479" s="99"/>
      <c r="G479" s="99"/>
      <c r="H479" s="248"/>
    </row>
    <row r="480" spans="1:8" ht="15">
      <c r="A480" s="98"/>
      <c r="B480" s="98"/>
      <c r="C480" s="98"/>
      <c r="D480" s="98"/>
      <c r="E480" s="99"/>
      <c r="F480" s="99"/>
      <c r="G480" s="99"/>
      <c r="H480" s="248"/>
    </row>
    <row r="481" spans="1:8" ht="15">
      <c r="A481" s="98"/>
      <c r="B481" s="98"/>
      <c r="C481" s="98"/>
      <c r="D481" s="98"/>
      <c r="E481" s="99"/>
      <c r="F481" s="99"/>
      <c r="G481" s="99"/>
      <c r="H481" s="248"/>
    </row>
    <row r="482" spans="1:8" ht="15">
      <c r="A482" s="98"/>
      <c r="B482" s="98"/>
      <c r="C482" s="98"/>
      <c r="D482" s="98"/>
      <c r="E482" s="99"/>
      <c r="F482" s="99"/>
      <c r="G482" s="99"/>
      <c r="H482" s="248"/>
    </row>
    <row r="483" spans="1:8" ht="15">
      <c r="A483" s="98"/>
      <c r="B483" s="98"/>
      <c r="C483" s="98"/>
      <c r="D483" s="98"/>
      <c r="E483" s="99"/>
      <c r="F483" s="99"/>
      <c r="G483" s="99"/>
      <c r="H483" s="248"/>
    </row>
    <row r="484" spans="1:8" ht="15">
      <c r="A484" s="98"/>
      <c r="B484" s="98"/>
      <c r="C484" s="98"/>
      <c r="D484" s="98"/>
      <c r="E484" s="99"/>
      <c r="F484" s="99"/>
      <c r="G484" s="99"/>
      <c r="H484" s="248"/>
    </row>
    <row r="485" spans="1:8" ht="15">
      <c r="A485" s="98"/>
      <c r="B485" s="98"/>
      <c r="C485" s="98"/>
      <c r="D485" s="98"/>
      <c r="E485" s="99"/>
      <c r="F485" s="99"/>
      <c r="G485" s="99"/>
      <c r="H485" s="248"/>
    </row>
    <row r="486" spans="1:8" ht="15">
      <c r="A486" s="98"/>
      <c r="B486" s="98"/>
      <c r="C486" s="98"/>
      <c r="D486" s="98"/>
      <c r="E486" s="99"/>
      <c r="F486" s="99"/>
      <c r="G486" s="99"/>
      <c r="H486" s="248"/>
    </row>
    <row r="487" spans="1:8" ht="15">
      <c r="A487" s="98"/>
      <c r="B487" s="98"/>
      <c r="C487" s="98"/>
      <c r="D487" s="98"/>
      <c r="E487" s="99"/>
      <c r="F487" s="99"/>
      <c r="G487" s="99"/>
      <c r="H487" s="248"/>
    </row>
    <row r="488" spans="1:8" ht="15">
      <c r="A488" s="98"/>
      <c r="B488" s="98"/>
      <c r="C488" s="98"/>
      <c r="D488" s="98"/>
      <c r="E488" s="99"/>
      <c r="F488" s="99"/>
      <c r="G488" s="99"/>
      <c r="H488" s="248"/>
    </row>
    <row r="489" spans="1:8" ht="15">
      <c r="A489" s="98"/>
      <c r="B489" s="98"/>
      <c r="C489" s="98"/>
      <c r="D489" s="98"/>
      <c r="E489" s="99"/>
      <c r="F489" s="99"/>
      <c r="G489" s="99"/>
      <c r="H489" s="248"/>
    </row>
    <row r="490" spans="1:8" ht="15">
      <c r="A490" s="98"/>
      <c r="B490" s="98"/>
      <c r="C490" s="98"/>
      <c r="D490" s="98"/>
      <c r="E490" s="99"/>
      <c r="F490" s="99"/>
      <c r="G490" s="99"/>
      <c r="H490" s="248"/>
    </row>
    <row r="491" spans="1:8" ht="15">
      <c r="A491" s="98"/>
      <c r="B491" s="98"/>
      <c r="C491" s="98"/>
      <c r="D491" s="98"/>
      <c r="E491" s="99"/>
      <c r="F491" s="99"/>
      <c r="G491" s="99"/>
      <c r="H491" s="248"/>
    </row>
    <row r="492" spans="1:8" ht="15">
      <c r="A492" s="98"/>
      <c r="B492" s="98"/>
      <c r="C492" s="98"/>
      <c r="D492" s="98"/>
      <c r="E492" s="99"/>
      <c r="F492" s="99"/>
      <c r="G492" s="99"/>
      <c r="H492" s="248"/>
    </row>
  </sheetData>
  <sheetProtection/>
  <mergeCells count="2">
    <mergeCell ref="A1:C1"/>
    <mergeCell ref="A3:E3"/>
  </mergeCells>
  <printOptions/>
  <pageMargins left="0.27" right="0.1968503937007874" top="0.2362204724409449" bottom="0.2362204724409449" header="0.03937007874015748" footer="0.07874015748031496"/>
  <pageSetup horizontalDpi="600" verticalDpi="600" orientation="portrait" paperSize="9" scale="6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Y58"/>
  <sheetViews>
    <sheetView zoomScalePageLayoutView="0" workbookViewId="0" topLeftCell="A1">
      <selection activeCell="Z24" sqref="Z24"/>
    </sheetView>
  </sheetViews>
  <sheetFormatPr defaultColWidth="9.140625" defaultRowHeight="12.75"/>
  <cols>
    <col min="1" max="1" width="37.7109375" style="492" customWidth="1"/>
    <col min="2" max="2" width="13.57421875" style="492" hidden="1" customWidth="1"/>
    <col min="3" max="4" width="9.140625" style="492" hidden="1" customWidth="1"/>
    <col min="5" max="5" width="9.140625" style="741" customWidth="1"/>
    <col min="6" max="9" width="9.140625" style="492" hidden="1" customWidth="1"/>
    <col min="10" max="12" width="9.140625" style="535" hidden="1" customWidth="1"/>
    <col min="13" max="13" width="11.57421875" style="535" customWidth="1"/>
    <col min="14" max="14" width="11.421875" style="535" customWidth="1"/>
    <col min="15" max="15" width="9.8515625" style="535" customWidth="1"/>
    <col min="16" max="16" width="9.140625" style="535" hidden="1" customWidth="1"/>
    <col min="17" max="17" width="9.28125" style="535" hidden="1" customWidth="1"/>
    <col min="18" max="18" width="9.140625" style="535" hidden="1" customWidth="1"/>
    <col min="19" max="19" width="12.00390625" style="535" customWidth="1"/>
    <col min="20" max="20" width="9.140625" style="517" customWidth="1"/>
    <col min="21" max="21" width="3.421875" style="535" customWidth="1"/>
    <col min="22" max="22" width="12.57421875" style="535" hidden="1" customWidth="1"/>
    <col min="23" max="23" width="11.8515625" style="535" hidden="1" customWidth="1"/>
    <col min="24" max="24" width="12.00390625" style="535" hidden="1" customWidth="1"/>
    <col min="25" max="16384" width="9.140625" style="492" customWidth="1"/>
  </cols>
  <sheetData>
    <row r="1" spans="1:24" s="310" customFormat="1" ht="18">
      <c r="A1" s="1184" t="s">
        <v>695</v>
      </c>
      <c r="B1" s="1184"/>
      <c r="C1" s="1184"/>
      <c r="D1" s="1184"/>
      <c r="E1" s="1184"/>
      <c r="F1" s="1184"/>
      <c r="G1" s="1184"/>
      <c r="H1" s="1184"/>
      <c r="I1" s="1184"/>
      <c r="J1" s="1184"/>
      <c r="K1" s="1184"/>
      <c r="L1" s="1184"/>
      <c r="M1" s="1184"/>
      <c r="N1" s="1184"/>
      <c r="O1" s="1184"/>
      <c r="P1" s="1184"/>
      <c r="Q1" s="1184"/>
      <c r="R1" s="1184"/>
      <c r="S1" s="1184"/>
      <c r="T1" s="1184"/>
      <c r="U1" s="1184"/>
      <c r="V1" s="1184"/>
      <c r="W1" s="1184"/>
      <c r="X1" s="1184"/>
    </row>
    <row r="2" spans="1:15" ht="21.75" customHeight="1">
      <c r="A2" s="923" t="s">
        <v>623</v>
      </c>
      <c r="B2" s="924"/>
      <c r="N2" s="925"/>
      <c r="O2" s="925"/>
    </row>
    <row r="3" spans="1:15" ht="12.75">
      <c r="A3" s="930"/>
      <c r="N3" s="925"/>
      <c r="O3" s="925"/>
    </row>
    <row r="4" spans="1:15" ht="13.5" thickBot="1">
      <c r="A4" s="1056"/>
      <c r="B4" s="649"/>
      <c r="C4" s="649"/>
      <c r="D4" s="649"/>
      <c r="E4" s="742"/>
      <c r="F4" s="649"/>
      <c r="G4" s="649"/>
      <c r="N4" s="925"/>
      <c r="O4" s="925"/>
    </row>
    <row r="5" spans="1:15" ht="15.75" thickBot="1">
      <c r="A5" s="926" t="s">
        <v>739</v>
      </c>
      <c r="B5" s="1190"/>
      <c r="C5" s="1185"/>
      <c r="D5" s="1185"/>
      <c r="E5" s="1126" t="s">
        <v>769</v>
      </c>
      <c r="F5" s="1186"/>
      <c r="G5" s="1186"/>
      <c r="H5" s="1186"/>
      <c r="I5" s="1186"/>
      <c r="J5" s="928"/>
      <c r="K5" s="884"/>
      <c r="L5" s="884"/>
      <c r="M5" s="884"/>
      <c r="N5" s="929"/>
      <c r="O5" s="929"/>
    </row>
    <row r="6" spans="1:15" ht="23.25" customHeight="1" thickBot="1">
      <c r="A6" s="930" t="s">
        <v>522</v>
      </c>
      <c r="N6" s="925"/>
      <c r="O6" s="925"/>
    </row>
    <row r="7" spans="1:24" ht="13.5" thickBot="1">
      <c r="A7" s="1465" t="s">
        <v>27</v>
      </c>
      <c r="B7" s="932" t="s">
        <v>526</v>
      </c>
      <c r="C7" s="748"/>
      <c r="D7" s="747"/>
      <c r="E7" s="1151" t="s">
        <v>529</v>
      </c>
      <c r="F7" s="750"/>
      <c r="G7" s="748"/>
      <c r="H7" s="932" t="s">
        <v>762</v>
      </c>
      <c r="I7" s="1466" t="s">
        <v>699</v>
      </c>
      <c r="J7" s="934" t="s">
        <v>700</v>
      </c>
      <c r="K7" s="934" t="s">
        <v>701</v>
      </c>
      <c r="L7" s="934" t="s">
        <v>702</v>
      </c>
      <c r="M7" s="1059" t="s">
        <v>703</v>
      </c>
      <c r="N7" s="1059"/>
      <c r="O7" s="1059" t="s">
        <v>523</v>
      </c>
      <c r="P7" s="1059"/>
      <c r="Q7" s="1059"/>
      <c r="R7" s="1059"/>
      <c r="S7" s="1060" t="s">
        <v>705</v>
      </c>
      <c r="T7" s="1061" t="s">
        <v>525</v>
      </c>
      <c r="V7" s="936" t="s">
        <v>706</v>
      </c>
      <c r="W7" s="936"/>
      <c r="X7" s="936"/>
    </row>
    <row r="8" spans="1:24" ht="13.5" thickBot="1">
      <c r="A8" s="1465"/>
      <c r="B8" s="932"/>
      <c r="C8" s="757" t="s">
        <v>527</v>
      </c>
      <c r="D8" s="1153" t="s">
        <v>528</v>
      </c>
      <c r="E8" s="1154"/>
      <c r="F8" s="758" t="s">
        <v>697</v>
      </c>
      <c r="G8" s="757" t="s">
        <v>698</v>
      </c>
      <c r="H8" s="932"/>
      <c r="I8" s="1466"/>
      <c r="J8" s="934"/>
      <c r="K8" s="934"/>
      <c r="L8" s="934"/>
      <c r="M8" s="940" t="s">
        <v>31</v>
      </c>
      <c r="N8" s="940" t="s">
        <v>32</v>
      </c>
      <c r="O8" s="941" t="s">
        <v>536</v>
      </c>
      <c r="P8" s="1062" t="s">
        <v>539</v>
      </c>
      <c r="Q8" s="942" t="s">
        <v>542</v>
      </c>
      <c r="R8" s="1063" t="s">
        <v>545</v>
      </c>
      <c r="S8" s="940" t="s">
        <v>546</v>
      </c>
      <c r="T8" s="1064" t="s">
        <v>547</v>
      </c>
      <c r="V8" s="1065" t="s">
        <v>708</v>
      </c>
      <c r="W8" s="1066" t="s">
        <v>709</v>
      </c>
      <c r="X8" s="1066" t="s">
        <v>710</v>
      </c>
    </row>
    <row r="9" spans="1:24" ht="12.75">
      <c r="A9" s="1467" t="s">
        <v>548</v>
      </c>
      <c r="B9" s="765"/>
      <c r="C9" s="766">
        <v>104</v>
      </c>
      <c r="D9" s="1127">
        <v>104</v>
      </c>
      <c r="E9" s="1128"/>
      <c r="F9" s="1129">
        <v>19</v>
      </c>
      <c r="G9" s="947">
        <v>19</v>
      </c>
      <c r="H9" s="885">
        <v>19</v>
      </c>
      <c r="I9" s="947">
        <v>19</v>
      </c>
      <c r="J9" s="951">
        <v>19</v>
      </c>
      <c r="K9" s="951">
        <v>19</v>
      </c>
      <c r="L9" s="951">
        <v>19</v>
      </c>
      <c r="M9" s="969"/>
      <c r="N9" s="969"/>
      <c r="O9" s="1067"/>
      <c r="P9" s="968"/>
      <c r="Q9" s="1155"/>
      <c r="R9" s="968"/>
      <c r="S9" s="975" t="s">
        <v>549</v>
      </c>
      <c r="T9" s="1070" t="s">
        <v>549</v>
      </c>
      <c r="U9" s="1071"/>
      <c r="V9" s="997"/>
      <c r="W9" s="997"/>
      <c r="X9" s="951"/>
    </row>
    <row r="10" spans="1:24" ht="13.5" thickBot="1">
      <c r="A10" s="1468" t="s">
        <v>550</v>
      </c>
      <c r="B10" s="773"/>
      <c r="C10" s="774">
        <v>101</v>
      </c>
      <c r="D10" s="1130">
        <v>104</v>
      </c>
      <c r="E10" s="1131"/>
      <c r="F10" s="1132">
        <v>15</v>
      </c>
      <c r="G10" s="957">
        <v>15</v>
      </c>
      <c r="H10" s="888">
        <v>15</v>
      </c>
      <c r="I10" s="957">
        <v>15</v>
      </c>
      <c r="J10" s="959">
        <v>15</v>
      </c>
      <c r="K10" s="959">
        <v>15</v>
      </c>
      <c r="L10" s="959">
        <v>15</v>
      </c>
      <c r="M10" s="889"/>
      <c r="N10" s="889"/>
      <c r="O10" s="890"/>
      <c r="P10" s="976"/>
      <c r="Q10" s="960"/>
      <c r="R10" s="976"/>
      <c r="S10" s="959" t="s">
        <v>549</v>
      </c>
      <c r="T10" s="1074" t="s">
        <v>549</v>
      </c>
      <c r="U10" s="1071"/>
      <c r="V10" s="1075"/>
      <c r="W10" s="1075"/>
      <c r="X10" s="959"/>
    </row>
    <row r="11" spans="1:24" ht="12.75">
      <c r="A11" s="1469" t="s">
        <v>551</v>
      </c>
      <c r="B11" s="784" t="s">
        <v>552</v>
      </c>
      <c r="C11" s="785">
        <v>37915</v>
      </c>
      <c r="D11" s="1133">
        <v>39774</v>
      </c>
      <c r="E11" s="1119" t="s">
        <v>553</v>
      </c>
      <c r="F11" s="1134">
        <v>4746</v>
      </c>
      <c r="G11" s="964">
        <v>4798</v>
      </c>
      <c r="H11" s="892">
        <v>4874</v>
      </c>
      <c r="I11" s="964">
        <v>4864</v>
      </c>
      <c r="J11" s="970">
        <v>5349</v>
      </c>
      <c r="K11" s="970">
        <v>5737</v>
      </c>
      <c r="L11" s="966">
        <v>5498</v>
      </c>
      <c r="M11" s="950" t="s">
        <v>549</v>
      </c>
      <c r="N11" s="950" t="s">
        <v>549</v>
      </c>
      <c r="O11" s="894">
        <v>5498</v>
      </c>
      <c r="P11" s="968"/>
      <c r="Q11" s="967"/>
      <c r="R11" s="968"/>
      <c r="S11" s="970" t="s">
        <v>549</v>
      </c>
      <c r="T11" s="1077" t="s">
        <v>549</v>
      </c>
      <c r="U11" s="1071"/>
      <c r="V11" s="997"/>
      <c r="W11" s="997"/>
      <c r="X11" s="970"/>
    </row>
    <row r="12" spans="1:24" ht="12.75">
      <c r="A12" s="1470" t="s">
        <v>554</v>
      </c>
      <c r="B12" s="798" t="s">
        <v>555</v>
      </c>
      <c r="C12" s="799">
        <v>-16164</v>
      </c>
      <c r="D12" s="1135">
        <v>-17825</v>
      </c>
      <c r="E12" s="1119" t="s">
        <v>556</v>
      </c>
      <c r="F12" s="1134">
        <v>-4512</v>
      </c>
      <c r="G12" s="964">
        <v>-4656</v>
      </c>
      <c r="H12" s="892">
        <v>-4815</v>
      </c>
      <c r="I12" s="964">
        <v>4806</v>
      </c>
      <c r="J12" s="970">
        <v>5290</v>
      </c>
      <c r="K12" s="970">
        <v>5602</v>
      </c>
      <c r="L12" s="970">
        <v>5135</v>
      </c>
      <c r="M12" s="893" t="s">
        <v>549</v>
      </c>
      <c r="N12" s="893" t="s">
        <v>549</v>
      </c>
      <c r="O12" s="896">
        <v>5136</v>
      </c>
      <c r="P12" s="972"/>
      <c r="Q12" s="967"/>
      <c r="R12" s="972"/>
      <c r="S12" s="970" t="s">
        <v>549</v>
      </c>
      <c r="T12" s="1077" t="s">
        <v>549</v>
      </c>
      <c r="U12" s="1071"/>
      <c r="V12" s="964"/>
      <c r="W12" s="964"/>
      <c r="X12" s="970"/>
    </row>
    <row r="13" spans="1:24" ht="12.75">
      <c r="A13" s="1470" t="s">
        <v>557</v>
      </c>
      <c r="B13" s="798" t="s">
        <v>711</v>
      </c>
      <c r="C13" s="799">
        <v>604</v>
      </c>
      <c r="D13" s="1135">
        <v>619</v>
      </c>
      <c r="E13" s="1119" t="s">
        <v>559</v>
      </c>
      <c r="F13" s="1134">
        <v>24</v>
      </c>
      <c r="G13" s="964">
        <v>24</v>
      </c>
      <c r="H13" s="892">
        <v>28</v>
      </c>
      <c r="I13" s="964">
        <v>31</v>
      </c>
      <c r="J13" s="970">
        <v>32</v>
      </c>
      <c r="K13" s="970">
        <v>33</v>
      </c>
      <c r="L13" s="970">
        <v>31</v>
      </c>
      <c r="M13" s="893" t="s">
        <v>549</v>
      </c>
      <c r="N13" s="893" t="s">
        <v>549</v>
      </c>
      <c r="O13" s="896">
        <v>18</v>
      </c>
      <c r="P13" s="972"/>
      <c r="Q13" s="967"/>
      <c r="R13" s="972"/>
      <c r="S13" s="970" t="s">
        <v>549</v>
      </c>
      <c r="T13" s="1077" t="s">
        <v>549</v>
      </c>
      <c r="U13" s="1071"/>
      <c r="V13" s="964"/>
      <c r="W13" s="964"/>
      <c r="X13" s="970"/>
    </row>
    <row r="14" spans="1:24" ht="12.75">
      <c r="A14" s="1470" t="s">
        <v>560</v>
      </c>
      <c r="B14" s="798" t="s">
        <v>712</v>
      </c>
      <c r="C14" s="799">
        <v>221</v>
      </c>
      <c r="D14" s="1135">
        <v>610</v>
      </c>
      <c r="E14" s="1119" t="s">
        <v>549</v>
      </c>
      <c r="F14" s="1134">
        <v>50</v>
      </c>
      <c r="G14" s="964">
        <v>305</v>
      </c>
      <c r="H14" s="892">
        <v>337</v>
      </c>
      <c r="I14" s="964">
        <v>364</v>
      </c>
      <c r="J14" s="970">
        <v>543</v>
      </c>
      <c r="K14" s="970">
        <v>66</v>
      </c>
      <c r="L14" s="970">
        <v>366</v>
      </c>
      <c r="M14" s="893" t="s">
        <v>549</v>
      </c>
      <c r="N14" s="893" t="s">
        <v>549</v>
      </c>
      <c r="O14" s="896">
        <v>1862</v>
      </c>
      <c r="P14" s="972"/>
      <c r="Q14" s="967"/>
      <c r="R14" s="972"/>
      <c r="S14" s="970" t="s">
        <v>549</v>
      </c>
      <c r="T14" s="1077" t="s">
        <v>549</v>
      </c>
      <c r="U14" s="1071"/>
      <c r="V14" s="964"/>
      <c r="W14" s="964"/>
      <c r="X14" s="970"/>
    </row>
    <row r="15" spans="1:24" ht="13.5" thickBot="1">
      <c r="A15" s="1467" t="s">
        <v>562</v>
      </c>
      <c r="B15" s="803" t="s">
        <v>713</v>
      </c>
      <c r="C15" s="804">
        <v>2021</v>
      </c>
      <c r="D15" s="1136">
        <v>852</v>
      </c>
      <c r="E15" s="1120" t="s">
        <v>564</v>
      </c>
      <c r="F15" s="1137">
        <v>917</v>
      </c>
      <c r="G15" s="948">
        <v>1150</v>
      </c>
      <c r="H15" s="898">
        <v>970</v>
      </c>
      <c r="I15" s="948">
        <v>1018</v>
      </c>
      <c r="J15" s="975">
        <v>1234</v>
      </c>
      <c r="K15" s="975">
        <v>1727</v>
      </c>
      <c r="L15" s="975">
        <v>1276</v>
      </c>
      <c r="M15" s="974" t="s">
        <v>549</v>
      </c>
      <c r="N15" s="974" t="s">
        <v>549</v>
      </c>
      <c r="O15" s="887">
        <v>1811</v>
      </c>
      <c r="P15" s="961"/>
      <c r="Q15" s="967"/>
      <c r="R15" s="976"/>
      <c r="S15" s="975" t="s">
        <v>549</v>
      </c>
      <c r="T15" s="1070" t="s">
        <v>549</v>
      </c>
      <c r="U15" s="1071"/>
      <c r="V15" s="957"/>
      <c r="W15" s="957"/>
      <c r="X15" s="975"/>
    </row>
    <row r="16" spans="1:24" ht="13.5" thickBot="1">
      <c r="A16" s="1471" t="s">
        <v>565</v>
      </c>
      <c r="B16" s="1472"/>
      <c r="C16" s="1473">
        <v>24618</v>
      </c>
      <c r="D16" s="1474">
        <v>24087</v>
      </c>
      <c r="E16" s="1475"/>
      <c r="F16" s="1476">
        <v>1254</v>
      </c>
      <c r="G16" s="1086">
        <v>1655</v>
      </c>
      <c r="H16" s="1178">
        <v>1438</v>
      </c>
      <c r="I16" s="1086">
        <v>1471</v>
      </c>
      <c r="J16" s="1476">
        <f>J11-J12+J13+J14+J15</f>
        <v>1868</v>
      </c>
      <c r="K16" s="1086">
        <f>K11-K12+K13+K14+K15</f>
        <v>1961</v>
      </c>
      <c r="L16" s="1086">
        <f>L11-L12+L13+L14+L15</f>
        <v>2036</v>
      </c>
      <c r="M16" s="982" t="s">
        <v>549</v>
      </c>
      <c r="N16" s="982" t="s">
        <v>549</v>
      </c>
      <c r="O16" s="1178">
        <f>O11-O12+O13+O14+O15</f>
        <v>4053</v>
      </c>
      <c r="P16" s="1086">
        <f>P11-P12+P13+P14+P15</f>
        <v>0</v>
      </c>
      <c r="Q16" s="1178">
        <f>Q11-Q12+Q13+Q14+Q15</f>
        <v>0</v>
      </c>
      <c r="R16" s="1086">
        <f>R11-R12+R13+R14+R15</f>
        <v>0</v>
      </c>
      <c r="S16" s="984" t="s">
        <v>549</v>
      </c>
      <c r="T16" s="1085" t="s">
        <v>549</v>
      </c>
      <c r="U16" s="1071"/>
      <c r="V16" s="1086">
        <f>V11-V12+V13+V14+V15</f>
        <v>0</v>
      </c>
      <c r="W16" s="1086">
        <f>W11-W12+W13+W14+W15</f>
        <v>0</v>
      </c>
      <c r="X16" s="1086">
        <f>X11-X12+X13+X14+X15</f>
        <v>0</v>
      </c>
    </row>
    <row r="17" spans="1:24" ht="12.75">
      <c r="A17" s="1467" t="s">
        <v>566</v>
      </c>
      <c r="B17" s="784" t="s">
        <v>567</v>
      </c>
      <c r="C17" s="785">
        <v>7043</v>
      </c>
      <c r="D17" s="1133">
        <v>7240</v>
      </c>
      <c r="E17" s="1120">
        <v>401</v>
      </c>
      <c r="F17" s="1137">
        <v>242</v>
      </c>
      <c r="G17" s="948">
        <v>152</v>
      </c>
      <c r="H17" s="898">
        <v>68</v>
      </c>
      <c r="I17" s="948">
        <v>68</v>
      </c>
      <c r="J17" s="975">
        <v>68</v>
      </c>
      <c r="K17" s="975">
        <v>144</v>
      </c>
      <c r="L17" s="975">
        <v>371</v>
      </c>
      <c r="M17" s="950" t="s">
        <v>549</v>
      </c>
      <c r="N17" s="950" t="s">
        <v>549</v>
      </c>
      <c r="O17" s="887">
        <v>371</v>
      </c>
      <c r="P17" s="989"/>
      <c r="Q17" s="967"/>
      <c r="R17" s="968"/>
      <c r="S17" s="975" t="s">
        <v>549</v>
      </c>
      <c r="T17" s="1070" t="s">
        <v>549</v>
      </c>
      <c r="U17" s="1071"/>
      <c r="V17" s="965"/>
      <c r="W17" s="965"/>
      <c r="X17" s="975"/>
    </row>
    <row r="18" spans="1:24" ht="12.75">
      <c r="A18" s="1470" t="s">
        <v>568</v>
      </c>
      <c r="B18" s="798" t="s">
        <v>569</v>
      </c>
      <c r="C18" s="799">
        <v>1001</v>
      </c>
      <c r="D18" s="1135">
        <v>820</v>
      </c>
      <c r="E18" s="1119" t="s">
        <v>570</v>
      </c>
      <c r="F18" s="1134">
        <v>497</v>
      </c>
      <c r="G18" s="964">
        <v>475</v>
      </c>
      <c r="H18" s="892">
        <v>253</v>
      </c>
      <c r="I18" s="964">
        <v>420</v>
      </c>
      <c r="J18" s="970">
        <v>515</v>
      </c>
      <c r="K18" s="970">
        <v>760</v>
      </c>
      <c r="L18" s="970">
        <v>399</v>
      </c>
      <c r="M18" s="893" t="s">
        <v>549</v>
      </c>
      <c r="N18" s="893" t="s">
        <v>549</v>
      </c>
      <c r="O18" s="896">
        <v>343</v>
      </c>
      <c r="P18" s="972"/>
      <c r="Q18" s="967"/>
      <c r="R18" s="972"/>
      <c r="S18" s="970" t="s">
        <v>549</v>
      </c>
      <c r="T18" s="1077" t="s">
        <v>549</v>
      </c>
      <c r="U18" s="1071"/>
      <c r="V18" s="964"/>
      <c r="W18" s="964"/>
      <c r="X18" s="970"/>
    </row>
    <row r="19" spans="1:24" ht="12.75">
      <c r="A19" s="1470" t="s">
        <v>571</v>
      </c>
      <c r="B19" s="798" t="s">
        <v>714</v>
      </c>
      <c r="C19" s="799">
        <v>14718</v>
      </c>
      <c r="D19" s="1135">
        <v>14718</v>
      </c>
      <c r="E19" s="1119" t="s">
        <v>549</v>
      </c>
      <c r="F19" s="1134">
        <v>0</v>
      </c>
      <c r="G19" s="964">
        <v>0</v>
      </c>
      <c r="H19" s="892">
        <v>0</v>
      </c>
      <c r="I19" s="964">
        <v>0</v>
      </c>
      <c r="J19" s="970">
        <v>0</v>
      </c>
      <c r="K19" s="970">
        <v>0</v>
      </c>
      <c r="L19" s="970">
        <v>0</v>
      </c>
      <c r="M19" s="893" t="s">
        <v>549</v>
      </c>
      <c r="N19" s="893" t="s">
        <v>549</v>
      </c>
      <c r="O19" s="896">
        <v>0</v>
      </c>
      <c r="P19" s="972"/>
      <c r="Q19" s="967"/>
      <c r="R19" s="972"/>
      <c r="S19" s="970" t="s">
        <v>549</v>
      </c>
      <c r="T19" s="1077" t="s">
        <v>549</v>
      </c>
      <c r="U19" s="1071"/>
      <c r="V19" s="964"/>
      <c r="W19" s="964"/>
      <c r="X19" s="970"/>
    </row>
    <row r="20" spans="1:24" ht="12.75">
      <c r="A20" s="1470" t="s">
        <v>573</v>
      </c>
      <c r="B20" s="798" t="s">
        <v>572</v>
      </c>
      <c r="C20" s="799">
        <v>1758</v>
      </c>
      <c r="D20" s="1135">
        <v>1762</v>
      </c>
      <c r="E20" s="1119" t="s">
        <v>549</v>
      </c>
      <c r="F20" s="1134">
        <v>475</v>
      </c>
      <c r="G20" s="964">
        <v>479</v>
      </c>
      <c r="H20" s="892">
        <v>705</v>
      </c>
      <c r="I20" s="964">
        <v>926</v>
      </c>
      <c r="J20" s="970">
        <v>1191</v>
      </c>
      <c r="K20" s="970">
        <v>886</v>
      </c>
      <c r="L20" s="970">
        <v>976</v>
      </c>
      <c r="M20" s="893" t="s">
        <v>549</v>
      </c>
      <c r="N20" s="893" t="s">
        <v>549</v>
      </c>
      <c r="O20" s="896">
        <v>2804</v>
      </c>
      <c r="P20" s="972"/>
      <c r="Q20" s="967"/>
      <c r="R20" s="972"/>
      <c r="S20" s="970" t="s">
        <v>549</v>
      </c>
      <c r="T20" s="1077" t="s">
        <v>549</v>
      </c>
      <c r="U20" s="1071"/>
      <c r="V20" s="964"/>
      <c r="W20" s="964"/>
      <c r="X20" s="970"/>
    </row>
    <row r="21" spans="1:24" ht="13.5" thickBot="1">
      <c r="A21" s="1468" t="s">
        <v>575</v>
      </c>
      <c r="B21" s="823"/>
      <c r="C21" s="824">
        <v>0</v>
      </c>
      <c r="D21" s="1140">
        <v>0</v>
      </c>
      <c r="E21" s="1121" t="s">
        <v>549</v>
      </c>
      <c r="F21" s="1134">
        <v>0</v>
      </c>
      <c r="G21" s="964">
        <v>0</v>
      </c>
      <c r="H21" s="892">
        <v>0</v>
      </c>
      <c r="I21" s="957">
        <v>0</v>
      </c>
      <c r="J21" s="995">
        <v>0</v>
      </c>
      <c r="K21" s="995">
        <v>0</v>
      </c>
      <c r="L21" s="995">
        <v>0</v>
      </c>
      <c r="M21" s="889" t="s">
        <v>549</v>
      </c>
      <c r="N21" s="889" t="s">
        <v>549</v>
      </c>
      <c r="O21" s="901"/>
      <c r="P21" s="976"/>
      <c r="Q21" s="977"/>
      <c r="R21" s="976"/>
      <c r="S21" s="995" t="s">
        <v>549</v>
      </c>
      <c r="T21" s="1090" t="s">
        <v>549</v>
      </c>
      <c r="U21" s="1071"/>
      <c r="V21" s="1075"/>
      <c r="W21" s="1075"/>
      <c r="X21" s="995"/>
    </row>
    <row r="22" spans="1:25" ht="14.25">
      <c r="A22" s="1477" t="s">
        <v>577</v>
      </c>
      <c r="B22" s="784" t="s">
        <v>578</v>
      </c>
      <c r="C22" s="785">
        <v>12472</v>
      </c>
      <c r="D22" s="1133">
        <v>13728</v>
      </c>
      <c r="E22" s="1462" t="s">
        <v>549</v>
      </c>
      <c r="F22" s="1141">
        <v>5931</v>
      </c>
      <c r="G22" s="997">
        <v>6054</v>
      </c>
      <c r="H22" s="902">
        <v>6752</v>
      </c>
      <c r="I22" s="965">
        <v>6825</v>
      </c>
      <c r="J22" s="903">
        <v>8064</v>
      </c>
      <c r="K22" s="903">
        <v>7481</v>
      </c>
      <c r="L22" s="910">
        <v>7193</v>
      </c>
      <c r="M22" s="1099">
        <f>M35</f>
        <v>7228</v>
      </c>
      <c r="N22" s="1022">
        <f>N35</f>
        <v>7228</v>
      </c>
      <c r="O22" s="998">
        <v>1756</v>
      </c>
      <c r="P22" s="1002"/>
      <c r="Q22" s="968"/>
      <c r="R22" s="968"/>
      <c r="S22" s="903">
        <f>SUM(O22:R22)</f>
        <v>1756</v>
      </c>
      <c r="T22" s="1005">
        <f>(S22/N22)*100</f>
        <v>24.29441062534588</v>
      </c>
      <c r="U22" s="1071"/>
      <c r="V22" s="997"/>
      <c r="W22" s="997"/>
      <c r="X22" s="903"/>
      <c r="Y22" s="741"/>
    </row>
    <row r="23" spans="1:24" ht="14.25">
      <c r="A23" s="1470" t="s">
        <v>579</v>
      </c>
      <c r="B23" s="798" t="s">
        <v>580</v>
      </c>
      <c r="C23" s="799">
        <v>0</v>
      </c>
      <c r="D23" s="1135">
        <v>0</v>
      </c>
      <c r="E23" s="1119" t="s">
        <v>549</v>
      </c>
      <c r="F23" s="1134">
        <v>0</v>
      </c>
      <c r="G23" s="964">
        <v>0</v>
      </c>
      <c r="H23" s="892">
        <v>0</v>
      </c>
      <c r="I23" s="964">
        <v>0</v>
      </c>
      <c r="J23" s="905">
        <v>0</v>
      </c>
      <c r="K23" s="905">
        <v>0</v>
      </c>
      <c r="L23" s="905">
        <v>0</v>
      </c>
      <c r="M23" s="1101"/>
      <c r="N23" s="1007"/>
      <c r="O23" s="1006"/>
      <c r="P23" s="1024"/>
      <c r="Q23" s="972"/>
      <c r="R23" s="989"/>
      <c r="S23" s="905">
        <f aca="true" t="shared" si="0" ref="S23:S45">SUM(O23:R23)</f>
        <v>0</v>
      </c>
      <c r="T23" s="1012" t="e">
        <f aca="true" t="shared" si="1" ref="T23:T45">(S23/N23)*100</f>
        <v>#DIV/0!</v>
      </c>
      <c r="U23" s="1071"/>
      <c r="V23" s="964"/>
      <c r="W23" s="964"/>
      <c r="X23" s="905"/>
    </row>
    <row r="24" spans="1:24" ht="15" thickBot="1">
      <c r="A24" s="1468" t="s">
        <v>581</v>
      </c>
      <c r="B24" s="823" t="s">
        <v>580</v>
      </c>
      <c r="C24" s="824">
        <v>0</v>
      </c>
      <c r="D24" s="1140">
        <v>1215</v>
      </c>
      <c r="E24" s="1121">
        <v>672</v>
      </c>
      <c r="F24" s="1142">
        <v>1249</v>
      </c>
      <c r="G24" s="1013">
        <v>1196</v>
      </c>
      <c r="H24" s="907">
        <v>1300</v>
      </c>
      <c r="I24" s="957">
        <v>1350</v>
      </c>
      <c r="J24" s="908">
        <v>1700</v>
      </c>
      <c r="K24" s="908">
        <v>1800</v>
      </c>
      <c r="L24" s="908">
        <v>1902</v>
      </c>
      <c r="M24" s="1015">
        <f>M25+M26+M27+M28+M29</f>
        <v>1600</v>
      </c>
      <c r="N24" s="1464">
        <f>N25+N26+N27+N28+N29</f>
        <v>1600</v>
      </c>
      <c r="O24" s="1044">
        <v>400</v>
      </c>
      <c r="P24" s="1160"/>
      <c r="Q24" s="976"/>
      <c r="R24" s="1167"/>
      <c r="S24" s="908">
        <f t="shared" si="0"/>
        <v>400</v>
      </c>
      <c r="T24" s="1020">
        <f t="shared" si="1"/>
        <v>25</v>
      </c>
      <c r="U24" s="1071"/>
      <c r="V24" s="957"/>
      <c r="W24" s="957"/>
      <c r="X24" s="908"/>
    </row>
    <row r="25" spans="1:24" ht="14.25">
      <c r="A25" s="1469" t="s">
        <v>582</v>
      </c>
      <c r="B25" s="891" t="s">
        <v>715</v>
      </c>
      <c r="C25" s="785">
        <v>6341</v>
      </c>
      <c r="D25" s="1133">
        <v>6960</v>
      </c>
      <c r="E25" s="1462">
        <v>501</v>
      </c>
      <c r="F25" s="1134">
        <v>970</v>
      </c>
      <c r="G25" s="964">
        <v>842</v>
      </c>
      <c r="H25" s="964">
        <v>873</v>
      </c>
      <c r="I25" s="965">
        <v>999</v>
      </c>
      <c r="J25" s="910">
        <v>1489</v>
      </c>
      <c r="K25" s="910">
        <v>1339</v>
      </c>
      <c r="L25" s="910">
        <v>1003</v>
      </c>
      <c r="M25" s="1099">
        <v>300</v>
      </c>
      <c r="N25" s="1022">
        <v>300</v>
      </c>
      <c r="O25" s="1099">
        <v>176</v>
      </c>
      <c r="P25" s="1024"/>
      <c r="Q25" s="968"/>
      <c r="R25" s="968"/>
      <c r="S25" s="903">
        <f t="shared" si="0"/>
        <v>176</v>
      </c>
      <c r="T25" s="1005">
        <f t="shared" si="1"/>
        <v>58.666666666666664</v>
      </c>
      <c r="U25" s="1071"/>
      <c r="V25" s="965"/>
      <c r="W25" s="965"/>
      <c r="X25" s="910"/>
    </row>
    <row r="26" spans="1:24" ht="14.25">
      <c r="A26" s="1470" t="s">
        <v>584</v>
      </c>
      <c r="B26" s="895" t="s">
        <v>716</v>
      </c>
      <c r="C26" s="799">
        <v>1745</v>
      </c>
      <c r="D26" s="1135">
        <v>2223</v>
      </c>
      <c r="E26" s="1119">
        <v>502</v>
      </c>
      <c r="F26" s="1134">
        <v>441</v>
      </c>
      <c r="G26" s="964">
        <v>449</v>
      </c>
      <c r="H26" s="964">
        <v>410</v>
      </c>
      <c r="I26" s="964">
        <v>379</v>
      </c>
      <c r="J26" s="905">
        <v>555</v>
      </c>
      <c r="K26" s="905">
        <v>498</v>
      </c>
      <c r="L26" s="905">
        <v>491</v>
      </c>
      <c r="M26" s="1101">
        <v>450</v>
      </c>
      <c r="N26" s="1007">
        <v>450</v>
      </c>
      <c r="O26" s="1101">
        <v>71</v>
      </c>
      <c r="P26" s="1024"/>
      <c r="Q26" s="972"/>
      <c r="R26" s="989"/>
      <c r="S26" s="905">
        <f t="shared" si="0"/>
        <v>71</v>
      </c>
      <c r="T26" s="1012">
        <f t="shared" si="1"/>
        <v>15.777777777777777</v>
      </c>
      <c r="U26" s="1071"/>
      <c r="V26" s="964"/>
      <c r="W26" s="964"/>
      <c r="X26" s="905"/>
    </row>
    <row r="27" spans="1:24" ht="14.25">
      <c r="A27" s="1470" t="s">
        <v>586</v>
      </c>
      <c r="B27" s="895" t="s">
        <v>717</v>
      </c>
      <c r="C27" s="799">
        <v>0</v>
      </c>
      <c r="D27" s="1135">
        <v>0</v>
      </c>
      <c r="E27" s="1119">
        <v>504</v>
      </c>
      <c r="F27" s="1134">
        <v>0</v>
      </c>
      <c r="G27" s="964">
        <v>0</v>
      </c>
      <c r="H27" s="964">
        <v>0</v>
      </c>
      <c r="I27" s="964">
        <v>0</v>
      </c>
      <c r="J27" s="905">
        <v>0</v>
      </c>
      <c r="K27" s="905">
        <v>0</v>
      </c>
      <c r="L27" s="905">
        <v>0</v>
      </c>
      <c r="M27" s="1101"/>
      <c r="N27" s="1007"/>
      <c r="O27" s="1101"/>
      <c r="P27" s="1024"/>
      <c r="Q27" s="972"/>
      <c r="R27" s="989"/>
      <c r="S27" s="905">
        <f t="shared" si="0"/>
        <v>0</v>
      </c>
      <c r="T27" s="1012" t="e">
        <f t="shared" si="1"/>
        <v>#DIV/0!</v>
      </c>
      <c r="U27" s="1071"/>
      <c r="V27" s="964"/>
      <c r="W27" s="964"/>
      <c r="X27" s="905"/>
    </row>
    <row r="28" spans="1:24" ht="14.25">
      <c r="A28" s="1470" t="s">
        <v>588</v>
      </c>
      <c r="B28" s="895" t="s">
        <v>718</v>
      </c>
      <c r="C28" s="799">
        <v>428</v>
      </c>
      <c r="D28" s="1135">
        <v>253</v>
      </c>
      <c r="E28" s="1119">
        <v>511</v>
      </c>
      <c r="F28" s="1134">
        <v>250</v>
      </c>
      <c r="G28" s="964">
        <v>317</v>
      </c>
      <c r="H28" s="964">
        <v>662</v>
      </c>
      <c r="I28" s="964">
        <v>299</v>
      </c>
      <c r="J28" s="905">
        <v>591</v>
      </c>
      <c r="K28" s="905">
        <v>386</v>
      </c>
      <c r="L28" s="905">
        <v>699</v>
      </c>
      <c r="M28" s="1101">
        <v>400</v>
      </c>
      <c r="N28" s="1007">
        <v>400</v>
      </c>
      <c r="O28" s="1101">
        <v>16</v>
      </c>
      <c r="P28" s="1024"/>
      <c r="Q28" s="972"/>
      <c r="R28" s="989"/>
      <c r="S28" s="905">
        <f t="shared" si="0"/>
        <v>16</v>
      </c>
      <c r="T28" s="1012">
        <f t="shared" si="1"/>
        <v>4</v>
      </c>
      <c r="U28" s="1071"/>
      <c r="V28" s="964"/>
      <c r="W28" s="964"/>
      <c r="X28" s="905"/>
    </row>
    <row r="29" spans="1:24" ht="14.25">
      <c r="A29" s="1470" t="s">
        <v>590</v>
      </c>
      <c r="B29" s="895" t="s">
        <v>719</v>
      </c>
      <c r="C29" s="799">
        <v>1057</v>
      </c>
      <c r="D29" s="1135">
        <v>1451</v>
      </c>
      <c r="E29" s="1119">
        <v>518</v>
      </c>
      <c r="F29" s="1134">
        <v>476</v>
      </c>
      <c r="G29" s="964">
        <v>395</v>
      </c>
      <c r="H29" s="964">
        <v>342</v>
      </c>
      <c r="I29" s="964">
        <v>472</v>
      </c>
      <c r="J29" s="905">
        <v>421</v>
      </c>
      <c r="K29" s="905">
        <v>335</v>
      </c>
      <c r="L29" s="905">
        <v>254</v>
      </c>
      <c r="M29" s="1101">
        <v>450</v>
      </c>
      <c r="N29" s="1007">
        <v>450</v>
      </c>
      <c r="O29" s="1101">
        <v>65</v>
      </c>
      <c r="P29" s="1024"/>
      <c r="Q29" s="972"/>
      <c r="R29" s="989"/>
      <c r="S29" s="905">
        <f t="shared" si="0"/>
        <v>65</v>
      </c>
      <c r="T29" s="1012">
        <f t="shared" si="1"/>
        <v>14.444444444444443</v>
      </c>
      <c r="U29" s="1071"/>
      <c r="V29" s="964"/>
      <c r="W29" s="964"/>
      <c r="X29" s="905"/>
    </row>
    <row r="30" spans="1:24" ht="14.25">
      <c r="A30" s="1470" t="s">
        <v>592</v>
      </c>
      <c r="B30" s="895" t="s">
        <v>720</v>
      </c>
      <c r="C30" s="799">
        <v>10408</v>
      </c>
      <c r="D30" s="1135">
        <v>11792</v>
      </c>
      <c r="E30" s="1119">
        <v>521</v>
      </c>
      <c r="F30" s="1134">
        <v>3261</v>
      </c>
      <c r="G30" s="964">
        <v>3450</v>
      </c>
      <c r="H30" s="964">
        <v>3902</v>
      </c>
      <c r="I30" s="964">
        <v>3956</v>
      </c>
      <c r="J30" s="905">
        <v>4219</v>
      </c>
      <c r="K30" s="905">
        <v>4044</v>
      </c>
      <c r="L30" s="905">
        <v>4072</v>
      </c>
      <c r="M30" s="1101">
        <v>4011</v>
      </c>
      <c r="N30" s="1007">
        <v>4011</v>
      </c>
      <c r="O30" s="1101">
        <v>1017</v>
      </c>
      <c r="P30" s="1024"/>
      <c r="Q30" s="972"/>
      <c r="R30" s="989"/>
      <c r="S30" s="905">
        <f t="shared" si="0"/>
        <v>1017</v>
      </c>
      <c r="T30" s="1012">
        <f t="shared" si="1"/>
        <v>25.355272999252055</v>
      </c>
      <c r="U30" s="1071"/>
      <c r="V30" s="964"/>
      <c r="W30" s="964"/>
      <c r="X30" s="905"/>
    </row>
    <row r="31" spans="1:24" ht="14.25">
      <c r="A31" s="1470" t="s">
        <v>594</v>
      </c>
      <c r="B31" s="895" t="s">
        <v>721</v>
      </c>
      <c r="C31" s="799">
        <v>3640</v>
      </c>
      <c r="D31" s="1135">
        <v>4174</v>
      </c>
      <c r="E31" s="1119" t="s">
        <v>596</v>
      </c>
      <c r="F31" s="1134">
        <v>1234</v>
      </c>
      <c r="G31" s="964">
        <v>1343</v>
      </c>
      <c r="H31" s="964">
        <v>1341</v>
      </c>
      <c r="I31" s="964">
        <v>1425</v>
      </c>
      <c r="J31" s="905">
        <v>1489</v>
      </c>
      <c r="K31" s="905">
        <v>1426</v>
      </c>
      <c r="L31" s="905">
        <v>1369</v>
      </c>
      <c r="M31" s="1101">
        <v>1404</v>
      </c>
      <c r="N31" s="1007">
        <v>1404</v>
      </c>
      <c r="O31" s="1101">
        <v>339</v>
      </c>
      <c r="P31" s="1024"/>
      <c r="Q31" s="972"/>
      <c r="R31" s="989"/>
      <c r="S31" s="905">
        <f t="shared" si="0"/>
        <v>339</v>
      </c>
      <c r="T31" s="1012">
        <f t="shared" si="1"/>
        <v>24.145299145299145</v>
      </c>
      <c r="U31" s="1071"/>
      <c r="V31" s="964"/>
      <c r="W31" s="964"/>
      <c r="X31" s="905"/>
    </row>
    <row r="32" spans="1:24" ht="14.25">
      <c r="A32" s="1470" t="s">
        <v>597</v>
      </c>
      <c r="B32" s="895" t="s">
        <v>722</v>
      </c>
      <c r="C32" s="799">
        <v>0</v>
      </c>
      <c r="D32" s="1135">
        <v>0</v>
      </c>
      <c r="E32" s="1119">
        <v>557</v>
      </c>
      <c r="F32" s="1134">
        <v>0</v>
      </c>
      <c r="G32" s="964">
        <v>0</v>
      </c>
      <c r="H32" s="964">
        <v>0</v>
      </c>
      <c r="I32" s="964">
        <v>0</v>
      </c>
      <c r="J32" s="905">
        <v>0</v>
      </c>
      <c r="K32" s="905">
        <v>0</v>
      </c>
      <c r="L32" s="905">
        <v>0</v>
      </c>
      <c r="M32" s="1101"/>
      <c r="N32" s="1007"/>
      <c r="O32" s="1101"/>
      <c r="P32" s="1024"/>
      <c r="Q32" s="972"/>
      <c r="R32" s="989"/>
      <c r="S32" s="905">
        <f t="shared" si="0"/>
        <v>0</v>
      </c>
      <c r="T32" s="1012" t="e">
        <f t="shared" si="1"/>
        <v>#DIV/0!</v>
      </c>
      <c r="U32" s="1071"/>
      <c r="V32" s="964"/>
      <c r="W32" s="964"/>
      <c r="X32" s="905"/>
    </row>
    <row r="33" spans="1:24" ht="14.25">
      <c r="A33" s="1470" t="s">
        <v>599</v>
      </c>
      <c r="B33" s="895" t="s">
        <v>723</v>
      </c>
      <c r="C33" s="799">
        <v>1711</v>
      </c>
      <c r="D33" s="1135">
        <v>1801</v>
      </c>
      <c r="E33" s="1119">
        <v>551</v>
      </c>
      <c r="F33" s="1134">
        <v>91</v>
      </c>
      <c r="G33" s="964">
        <v>91</v>
      </c>
      <c r="H33" s="964">
        <v>84</v>
      </c>
      <c r="I33" s="964">
        <v>0</v>
      </c>
      <c r="J33" s="905">
        <v>0</v>
      </c>
      <c r="K33" s="905">
        <v>0</v>
      </c>
      <c r="L33" s="905">
        <v>0</v>
      </c>
      <c r="M33" s="1101"/>
      <c r="N33" s="1007"/>
      <c r="O33" s="1101"/>
      <c r="P33" s="1024"/>
      <c r="Q33" s="972"/>
      <c r="R33" s="989"/>
      <c r="S33" s="905">
        <f t="shared" si="0"/>
        <v>0</v>
      </c>
      <c r="T33" s="1012" t="e">
        <f t="shared" si="1"/>
        <v>#DIV/0!</v>
      </c>
      <c r="U33" s="1071"/>
      <c r="V33" s="964"/>
      <c r="W33" s="964"/>
      <c r="X33" s="905"/>
    </row>
    <row r="34" spans="1:24" ht="15" thickBot="1">
      <c r="A34" s="1467" t="s">
        <v>601</v>
      </c>
      <c r="B34" s="897" t="s">
        <v>724</v>
      </c>
      <c r="C34" s="804">
        <v>569</v>
      </c>
      <c r="D34" s="1136">
        <v>614</v>
      </c>
      <c r="E34" s="1463" t="s">
        <v>602</v>
      </c>
      <c r="F34" s="1137">
        <v>31</v>
      </c>
      <c r="G34" s="948">
        <v>15</v>
      </c>
      <c r="H34" s="948">
        <v>26</v>
      </c>
      <c r="I34" s="1075">
        <v>26</v>
      </c>
      <c r="J34" s="913">
        <v>36</v>
      </c>
      <c r="K34" s="913">
        <v>17</v>
      </c>
      <c r="L34" s="913">
        <v>14</v>
      </c>
      <c r="M34" s="1103">
        <v>213</v>
      </c>
      <c r="N34" s="1030">
        <v>213</v>
      </c>
      <c r="O34" s="1104">
        <v>6</v>
      </c>
      <c r="P34" s="1024"/>
      <c r="Q34" s="976"/>
      <c r="R34" s="1167"/>
      <c r="S34" s="908">
        <f t="shared" si="0"/>
        <v>6</v>
      </c>
      <c r="T34" s="1020">
        <f t="shared" si="1"/>
        <v>2.8169014084507045</v>
      </c>
      <c r="U34" s="1071"/>
      <c r="V34" s="1075"/>
      <c r="W34" s="1075"/>
      <c r="X34" s="913"/>
    </row>
    <row r="35" spans="1:24" ht="15" thickBot="1">
      <c r="A35" s="1471" t="s">
        <v>603</v>
      </c>
      <c r="B35" s="1478" t="s">
        <v>604</v>
      </c>
      <c r="C35" s="1473">
        <f>SUM(C25:C34)</f>
        <v>25899</v>
      </c>
      <c r="D35" s="1474">
        <f>SUM(D25:D34)</f>
        <v>29268</v>
      </c>
      <c r="E35" s="1475"/>
      <c r="F35" s="1476">
        <f aca="true" t="shared" si="2" ref="F35:R35">SUM(F25:F34)</f>
        <v>6754</v>
      </c>
      <c r="G35" s="1178">
        <f t="shared" si="2"/>
        <v>6902</v>
      </c>
      <c r="H35" s="1178">
        <f t="shared" si="2"/>
        <v>7640</v>
      </c>
      <c r="I35" s="1086">
        <f t="shared" si="2"/>
        <v>7556</v>
      </c>
      <c r="J35" s="980">
        <f>SUM(J25:J34)</f>
        <v>8800</v>
      </c>
      <c r="K35" s="980">
        <f>SUM(K25:K34)</f>
        <v>8045</v>
      </c>
      <c r="L35" s="980">
        <f>SUM(L25:L34)</f>
        <v>7902</v>
      </c>
      <c r="M35" s="1106">
        <f t="shared" si="2"/>
        <v>7228</v>
      </c>
      <c r="N35" s="1037">
        <f t="shared" si="2"/>
        <v>7228</v>
      </c>
      <c r="O35" s="1037">
        <f t="shared" si="2"/>
        <v>1690</v>
      </c>
      <c r="P35" s="1107">
        <f t="shared" si="2"/>
        <v>0</v>
      </c>
      <c r="Q35" s="1037">
        <f t="shared" si="2"/>
        <v>0</v>
      </c>
      <c r="R35" s="1037">
        <f t="shared" si="2"/>
        <v>0</v>
      </c>
      <c r="S35" s="980">
        <f t="shared" si="0"/>
        <v>1690</v>
      </c>
      <c r="T35" s="1041">
        <f t="shared" si="1"/>
        <v>23.381294964028775</v>
      </c>
      <c r="U35" s="1071"/>
      <c r="V35" s="980">
        <f>SUM(V25:V34)</f>
        <v>0</v>
      </c>
      <c r="W35" s="980">
        <f>SUM(W25:W34)</f>
        <v>0</v>
      </c>
      <c r="X35" s="980">
        <f>SUM(X25:X34)</f>
        <v>0</v>
      </c>
    </row>
    <row r="36" spans="1:24" ht="14.25">
      <c r="A36" s="1469" t="s">
        <v>605</v>
      </c>
      <c r="B36" s="891" t="s">
        <v>725</v>
      </c>
      <c r="C36" s="785">
        <v>0</v>
      </c>
      <c r="D36" s="1133">
        <v>0</v>
      </c>
      <c r="E36" s="1462">
        <v>601</v>
      </c>
      <c r="F36" s="1144">
        <v>0</v>
      </c>
      <c r="G36" s="965">
        <v>0</v>
      </c>
      <c r="H36" s="965">
        <v>0</v>
      </c>
      <c r="I36" s="965">
        <v>0</v>
      </c>
      <c r="J36" s="910">
        <v>0</v>
      </c>
      <c r="K36" s="910">
        <v>0</v>
      </c>
      <c r="L36" s="910">
        <v>0</v>
      </c>
      <c r="M36" s="1099"/>
      <c r="N36" s="1022"/>
      <c r="O36" s="999"/>
      <c r="P36" s="1024"/>
      <c r="Q36" s="968"/>
      <c r="R36" s="968"/>
      <c r="S36" s="903">
        <f t="shared" si="0"/>
        <v>0</v>
      </c>
      <c r="T36" s="1005" t="e">
        <f t="shared" si="1"/>
        <v>#DIV/0!</v>
      </c>
      <c r="U36" s="1071"/>
      <c r="V36" s="965"/>
      <c r="W36" s="965"/>
      <c r="X36" s="910"/>
    </row>
    <row r="37" spans="1:24" ht="14.25">
      <c r="A37" s="1470" t="s">
        <v>607</v>
      </c>
      <c r="B37" s="895" t="s">
        <v>726</v>
      </c>
      <c r="C37" s="799">
        <v>1190</v>
      </c>
      <c r="D37" s="1135">
        <v>1857</v>
      </c>
      <c r="E37" s="1119">
        <v>602</v>
      </c>
      <c r="F37" s="1134">
        <v>44</v>
      </c>
      <c r="G37" s="964">
        <v>379</v>
      </c>
      <c r="H37" s="964">
        <v>403</v>
      </c>
      <c r="I37" s="964">
        <v>756</v>
      </c>
      <c r="J37" s="905">
        <v>758</v>
      </c>
      <c r="K37" s="905">
        <v>627</v>
      </c>
      <c r="L37" s="905">
        <v>642</v>
      </c>
      <c r="M37" s="1101"/>
      <c r="N37" s="1007"/>
      <c r="O37" s="1101">
        <v>168</v>
      </c>
      <c r="P37" s="1024"/>
      <c r="Q37" s="972"/>
      <c r="R37" s="989"/>
      <c r="S37" s="905">
        <f t="shared" si="0"/>
        <v>168</v>
      </c>
      <c r="T37" s="1012" t="e">
        <f t="shared" si="1"/>
        <v>#DIV/0!</v>
      </c>
      <c r="U37" s="1071"/>
      <c r="V37" s="964"/>
      <c r="W37" s="964"/>
      <c r="X37" s="905"/>
    </row>
    <row r="38" spans="1:24" ht="14.25">
      <c r="A38" s="1470" t="s">
        <v>609</v>
      </c>
      <c r="B38" s="895" t="s">
        <v>727</v>
      </c>
      <c r="C38" s="799">
        <v>0</v>
      </c>
      <c r="D38" s="1135">
        <v>0</v>
      </c>
      <c r="E38" s="1119">
        <v>604</v>
      </c>
      <c r="F38" s="1134">
        <v>0</v>
      </c>
      <c r="G38" s="964">
        <v>0</v>
      </c>
      <c r="H38" s="964">
        <v>0</v>
      </c>
      <c r="I38" s="964">
        <v>0</v>
      </c>
      <c r="J38" s="905"/>
      <c r="K38" s="905">
        <v>0</v>
      </c>
      <c r="L38" s="905">
        <v>0</v>
      </c>
      <c r="M38" s="1101"/>
      <c r="N38" s="1007"/>
      <c r="O38" s="1101"/>
      <c r="P38" s="1024"/>
      <c r="Q38" s="972"/>
      <c r="R38" s="989"/>
      <c r="S38" s="905">
        <f t="shared" si="0"/>
        <v>0</v>
      </c>
      <c r="T38" s="1012" t="e">
        <f t="shared" si="1"/>
        <v>#DIV/0!</v>
      </c>
      <c r="U38" s="1071"/>
      <c r="V38" s="964"/>
      <c r="W38" s="964"/>
      <c r="X38" s="905"/>
    </row>
    <row r="39" spans="1:24" ht="14.25">
      <c r="A39" s="1470" t="s">
        <v>611</v>
      </c>
      <c r="B39" s="895" t="s">
        <v>728</v>
      </c>
      <c r="C39" s="799">
        <v>12472</v>
      </c>
      <c r="D39" s="1135">
        <v>13728</v>
      </c>
      <c r="E39" s="1119" t="s">
        <v>613</v>
      </c>
      <c r="F39" s="1134">
        <v>5931</v>
      </c>
      <c r="G39" s="964">
        <v>6054</v>
      </c>
      <c r="H39" s="964">
        <v>6752</v>
      </c>
      <c r="I39" s="964">
        <v>6825</v>
      </c>
      <c r="J39" s="905">
        <v>8064</v>
      </c>
      <c r="K39" s="905">
        <v>7481</v>
      </c>
      <c r="L39" s="905">
        <v>7405</v>
      </c>
      <c r="M39" s="1101">
        <f>M35</f>
        <v>7228</v>
      </c>
      <c r="N39" s="1007">
        <v>7228</v>
      </c>
      <c r="O39" s="1101">
        <v>1756</v>
      </c>
      <c r="P39" s="1024"/>
      <c r="Q39" s="972"/>
      <c r="R39" s="989"/>
      <c r="S39" s="905">
        <f t="shared" si="0"/>
        <v>1756</v>
      </c>
      <c r="T39" s="1012">
        <f t="shared" si="1"/>
        <v>24.29441062534588</v>
      </c>
      <c r="U39" s="1071"/>
      <c r="V39" s="964"/>
      <c r="W39" s="964"/>
      <c r="X39" s="905"/>
    </row>
    <row r="40" spans="1:24" ht="15" thickBot="1">
      <c r="A40" s="1467" t="s">
        <v>614</v>
      </c>
      <c r="B40" s="897" t="s">
        <v>724</v>
      </c>
      <c r="C40" s="804">
        <v>12330</v>
      </c>
      <c r="D40" s="1136">
        <v>13218</v>
      </c>
      <c r="E40" s="1463" t="s">
        <v>615</v>
      </c>
      <c r="F40" s="1137">
        <v>813</v>
      </c>
      <c r="G40" s="948">
        <v>537</v>
      </c>
      <c r="H40" s="948">
        <v>615</v>
      </c>
      <c r="I40" s="1075">
        <v>32</v>
      </c>
      <c r="J40" s="913">
        <v>72</v>
      </c>
      <c r="K40" s="913">
        <v>108</v>
      </c>
      <c r="L40" s="913">
        <v>145</v>
      </c>
      <c r="M40" s="1103"/>
      <c r="N40" s="1030"/>
      <c r="O40" s="1104">
        <v>12</v>
      </c>
      <c r="P40" s="1024"/>
      <c r="Q40" s="976"/>
      <c r="R40" s="1167"/>
      <c r="S40" s="908">
        <f t="shared" si="0"/>
        <v>12</v>
      </c>
      <c r="T40" s="1020" t="e">
        <f t="shared" si="1"/>
        <v>#DIV/0!</v>
      </c>
      <c r="U40" s="1071"/>
      <c r="V40" s="1075"/>
      <c r="W40" s="1075"/>
      <c r="X40" s="913"/>
    </row>
    <row r="41" spans="1:24" ht="15" thickBot="1">
      <c r="A41" s="1471" t="s">
        <v>616</v>
      </c>
      <c r="B41" s="1478" t="s">
        <v>617</v>
      </c>
      <c r="C41" s="1473">
        <f>SUM(C36:C40)</f>
        <v>25992</v>
      </c>
      <c r="D41" s="1474">
        <f>SUM(D36:D40)</f>
        <v>28803</v>
      </c>
      <c r="E41" s="1475" t="s">
        <v>549</v>
      </c>
      <c r="F41" s="1476">
        <f aca="true" t="shared" si="3" ref="F41:R41">SUM(F36:F40)</f>
        <v>6788</v>
      </c>
      <c r="G41" s="1086">
        <f t="shared" si="3"/>
        <v>6970</v>
      </c>
      <c r="H41" s="1178">
        <f t="shared" si="3"/>
        <v>7770</v>
      </c>
      <c r="I41" s="1086">
        <f t="shared" si="3"/>
        <v>7613</v>
      </c>
      <c r="J41" s="980">
        <f>SUM(J36:J40)</f>
        <v>8894</v>
      </c>
      <c r="K41" s="980">
        <f>SUM(K36:K40)</f>
        <v>8216</v>
      </c>
      <c r="L41" s="980">
        <f>SUM(L36:L40)</f>
        <v>8192</v>
      </c>
      <c r="M41" s="1106">
        <f t="shared" si="3"/>
        <v>7228</v>
      </c>
      <c r="N41" s="1037">
        <f t="shared" si="3"/>
        <v>7228</v>
      </c>
      <c r="O41" s="980">
        <f t="shared" si="3"/>
        <v>1936</v>
      </c>
      <c r="P41" s="980">
        <f t="shared" si="3"/>
        <v>0</v>
      </c>
      <c r="Q41" s="1183">
        <f t="shared" si="3"/>
        <v>0</v>
      </c>
      <c r="R41" s="919">
        <f t="shared" si="3"/>
        <v>0</v>
      </c>
      <c r="S41" s="980">
        <f t="shared" si="0"/>
        <v>1936</v>
      </c>
      <c r="T41" s="1041">
        <f t="shared" si="1"/>
        <v>26.784726065301605</v>
      </c>
      <c r="U41" s="1071"/>
      <c r="V41" s="980"/>
      <c r="W41" s="980"/>
      <c r="X41" s="980"/>
    </row>
    <row r="42" spans="1:24" ht="6.75" customHeight="1" thickBot="1">
      <c r="A42" s="1467"/>
      <c r="B42" s="728"/>
      <c r="C42" s="872"/>
      <c r="D42" s="1145"/>
      <c r="E42" s="1120"/>
      <c r="F42" s="1137"/>
      <c r="G42" s="948"/>
      <c r="H42" s="948"/>
      <c r="I42" s="1476"/>
      <c r="J42" s="918"/>
      <c r="K42" s="918"/>
      <c r="L42" s="918"/>
      <c r="M42" s="1110"/>
      <c r="N42" s="1111"/>
      <c r="O42" s="948"/>
      <c r="P42" s="1024"/>
      <c r="Q42" s="953"/>
      <c r="R42" s="1048"/>
      <c r="S42" s="911"/>
      <c r="T42" s="1027"/>
      <c r="U42" s="1071"/>
      <c r="V42" s="948"/>
      <c r="W42" s="948"/>
      <c r="X42" s="918"/>
    </row>
    <row r="43" spans="1:24" ht="15" thickBot="1">
      <c r="A43" s="1479" t="s">
        <v>618</v>
      </c>
      <c r="B43" s="1472" t="s">
        <v>580</v>
      </c>
      <c r="C43" s="1473">
        <f>+C41-C39</f>
        <v>13520</v>
      </c>
      <c r="D43" s="1474">
        <f>+D41-D39</f>
        <v>15075</v>
      </c>
      <c r="E43" s="1475" t="s">
        <v>549</v>
      </c>
      <c r="F43" s="1480">
        <f aca="true" t="shared" si="4" ref="F43:R43">F41-F39</f>
        <v>857</v>
      </c>
      <c r="G43" s="1481">
        <f t="shared" si="4"/>
        <v>916</v>
      </c>
      <c r="H43" s="1481">
        <f t="shared" si="4"/>
        <v>1018</v>
      </c>
      <c r="I43" s="1086">
        <f>I41-I39</f>
        <v>788</v>
      </c>
      <c r="J43" s="980">
        <f>J41-J39</f>
        <v>830</v>
      </c>
      <c r="K43" s="980">
        <f>K41-K39</f>
        <v>735</v>
      </c>
      <c r="L43" s="980">
        <f>L41-L39</f>
        <v>787</v>
      </c>
      <c r="M43" s="980">
        <f>M41-M39</f>
        <v>0</v>
      </c>
      <c r="N43" s="1041">
        <f t="shared" si="4"/>
        <v>0</v>
      </c>
      <c r="O43" s="980">
        <f t="shared" si="4"/>
        <v>180</v>
      </c>
      <c r="P43" s="980">
        <f t="shared" si="4"/>
        <v>0</v>
      </c>
      <c r="Q43" s="980">
        <f t="shared" si="4"/>
        <v>0</v>
      </c>
      <c r="R43" s="918">
        <f t="shared" si="4"/>
        <v>0</v>
      </c>
      <c r="S43" s="904">
        <f t="shared" si="0"/>
        <v>180</v>
      </c>
      <c r="T43" s="1005" t="e">
        <f t="shared" si="1"/>
        <v>#DIV/0!</v>
      </c>
      <c r="U43" s="1071"/>
      <c r="V43" s="980">
        <f>V41-V39</f>
        <v>0</v>
      </c>
      <c r="W43" s="980">
        <f>W41-W39</f>
        <v>0</v>
      </c>
      <c r="X43" s="980">
        <f>X41-X39</f>
        <v>0</v>
      </c>
    </row>
    <row r="44" spans="1:24" ht="15" thickBot="1">
      <c r="A44" s="1471" t="s">
        <v>619</v>
      </c>
      <c r="B44" s="1472" t="s">
        <v>620</v>
      </c>
      <c r="C44" s="1473">
        <f>+C41-C35</f>
        <v>93</v>
      </c>
      <c r="D44" s="1474">
        <f>+D41-D35</f>
        <v>-465</v>
      </c>
      <c r="E44" s="1475" t="s">
        <v>549</v>
      </c>
      <c r="F44" s="1480">
        <f aca="true" t="shared" si="5" ref="F44:R44">F41-F35</f>
        <v>34</v>
      </c>
      <c r="G44" s="1481">
        <f t="shared" si="5"/>
        <v>68</v>
      </c>
      <c r="H44" s="1481">
        <f t="shared" si="5"/>
        <v>130</v>
      </c>
      <c r="I44" s="1086">
        <f>I41-I35</f>
        <v>57</v>
      </c>
      <c r="J44" s="980">
        <f>J41-J35</f>
        <v>94</v>
      </c>
      <c r="K44" s="980">
        <f>K41-K35</f>
        <v>171</v>
      </c>
      <c r="L44" s="980">
        <f>L41-L35</f>
        <v>290</v>
      </c>
      <c r="M44" s="980">
        <f>M41-M35</f>
        <v>0</v>
      </c>
      <c r="N44" s="1041">
        <f t="shared" si="5"/>
        <v>0</v>
      </c>
      <c r="O44" s="980">
        <f t="shared" si="5"/>
        <v>246</v>
      </c>
      <c r="P44" s="980">
        <f t="shared" si="5"/>
        <v>0</v>
      </c>
      <c r="Q44" s="980">
        <f t="shared" si="5"/>
        <v>0</v>
      </c>
      <c r="R44" s="918">
        <f t="shared" si="5"/>
        <v>0</v>
      </c>
      <c r="S44" s="904">
        <f t="shared" si="0"/>
        <v>246</v>
      </c>
      <c r="T44" s="1005" t="e">
        <f t="shared" si="1"/>
        <v>#DIV/0!</v>
      </c>
      <c r="U44" s="1071"/>
      <c r="V44" s="980">
        <f>V41-V35</f>
        <v>0</v>
      </c>
      <c r="W44" s="980">
        <f>W41-W35</f>
        <v>0</v>
      </c>
      <c r="X44" s="980">
        <f>X41-X35</f>
        <v>0</v>
      </c>
    </row>
    <row r="45" spans="1:24" ht="15" thickBot="1">
      <c r="A45" s="1482" t="s">
        <v>621</v>
      </c>
      <c r="B45" s="757" t="s">
        <v>580</v>
      </c>
      <c r="C45" s="1483">
        <f>+C44-C39</f>
        <v>-12379</v>
      </c>
      <c r="D45" s="1484">
        <f>+D44-D39</f>
        <v>-14193</v>
      </c>
      <c r="E45" s="1485" t="s">
        <v>549</v>
      </c>
      <c r="F45" s="1480">
        <f aca="true" t="shared" si="6" ref="F45:R45">F44-F39</f>
        <v>-5897</v>
      </c>
      <c r="G45" s="1481">
        <f t="shared" si="6"/>
        <v>-5986</v>
      </c>
      <c r="H45" s="1481">
        <f t="shared" si="6"/>
        <v>-6622</v>
      </c>
      <c r="I45" s="1086">
        <f t="shared" si="6"/>
        <v>-6768</v>
      </c>
      <c r="J45" s="980">
        <f>J44-J39</f>
        <v>-7970</v>
      </c>
      <c r="K45" s="980">
        <f>K44-K39</f>
        <v>-7310</v>
      </c>
      <c r="L45" s="980">
        <f>L44-L39</f>
        <v>-7115</v>
      </c>
      <c r="M45" s="980">
        <f t="shared" si="6"/>
        <v>-7228</v>
      </c>
      <c r="N45" s="1041">
        <f t="shared" si="6"/>
        <v>-7228</v>
      </c>
      <c r="O45" s="980">
        <f t="shared" si="6"/>
        <v>-1510</v>
      </c>
      <c r="P45" s="980">
        <f t="shared" si="6"/>
        <v>0</v>
      </c>
      <c r="Q45" s="980">
        <f t="shared" si="6"/>
        <v>0</v>
      </c>
      <c r="R45" s="918">
        <f t="shared" si="6"/>
        <v>0</v>
      </c>
      <c r="S45" s="904">
        <f t="shared" si="0"/>
        <v>-1510</v>
      </c>
      <c r="T45" s="1041">
        <f t="shared" si="1"/>
        <v>20.89097952407305</v>
      </c>
      <c r="U45" s="1071"/>
      <c r="V45" s="980">
        <f>V44-V39</f>
        <v>0</v>
      </c>
      <c r="W45" s="980">
        <f>W44-W39</f>
        <v>0</v>
      </c>
      <c r="X45" s="980">
        <f>X44-X39</f>
        <v>0</v>
      </c>
    </row>
    <row r="46" ht="12.75">
      <c r="A46" s="1056"/>
    </row>
    <row r="47" spans="1:5" ht="12.75">
      <c r="A47" s="741"/>
      <c r="B47" s="1486"/>
      <c r="E47" s="1332"/>
    </row>
    <row r="48" ht="12.75">
      <c r="A48" s="1056"/>
    </row>
    <row r="49" spans="1:24" ht="14.25">
      <c r="A49" s="921" t="s">
        <v>729</v>
      </c>
      <c r="S49" s="492"/>
      <c r="T49" s="492"/>
      <c r="U49" s="492"/>
      <c r="V49" s="492"/>
      <c r="W49" s="492"/>
      <c r="X49" s="492"/>
    </row>
    <row r="50" spans="1:24" ht="14.25">
      <c r="A50" s="922" t="s">
        <v>730</v>
      </c>
      <c r="S50" s="492"/>
      <c r="T50" s="492"/>
      <c r="U50" s="492"/>
      <c r="V50" s="492"/>
      <c r="W50" s="492"/>
      <c r="X50" s="492"/>
    </row>
    <row r="51" spans="1:24" ht="14.25">
      <c r="A51" s="1054" t="s">
        <v>731</v>
      </c>
      <c r="S51" s="492"/>
      <c r="T51" s="492"/>
      <c r="U51" s="492"/>
      <c r="V51" s="492"/>
      <c r="W51" s="492"/>
      <c r="X51" s="492"/>
    </row>
    <row r="52" spans="1:24" ht="14.25">
      <c r="A52" s="1055"/>
      <c r="S52" s="492"/>
      <c r="T52" s="492"/>
      <c r="U52" s="492"/>
      <c r="V52" s="492"/>
      <c r="W52" s="492"/>
      <c r="X52" s="492"/>
    </row>
    <row r="53" spans="1:24" ht="12.75">
      <c r="A53" s="1056" t="s">
        <v>749</v>
      </c>
      <c r="S53" s="492"/>
      <c r="T53" s="492"/>
      <c r="U53" s="492"/>
      <c r="V53" s="492"/>
      <c r="W53" s="492"/>
      <c r="X53" s="492"/>
    </row>
    <row r="54" spans="1:24" ht="12.75">
      <c r="A54" s="1056"/>
      <c r="S54" s="492"/>
      <c r="T54" s="492"/>
      <c r="U54" s="492"/>
      <c r="V54" s="492"/>
      <c r="W54" s="492"/>
      <c r="X54" s="492"/>
    </row>
    <row r="55" spans="1:24" ht="12.75">
      <c r="A55" s="1056" t="s">
        <v>738</v>
      </c>
      <c r="S55" s="492"/>
      <c r="T55" s="492"/>
      <c r="U55" s="492"/>
      <c r="V55" s="492"/>
      <c r="W55" s="492"/>
      <c r="X55" s="492"/>
    </row>
    <row r="56" ht="12.75">
      <c r="A56" s="1056"/>
    </row>
    <row r="57" ht="12.75">
      <c r="A57" s="1056"/>
    </row>
    <row r="58" ht="12.75">
      <c r="A58" s="1056"/>
    </row>
  </sheetData>
  <sheetProtection/>
  <mergeCells count="12">
    <mergeCell ref="O7:R7"/>
    <mergeCell ref="V7:X7"/>
    <mergeCell ref="A1:X1"/>
    <mergeCell ref="A7:A8"/>
    <mergeCell ref="B7:B8"/>
    <mergeCell ref="E7:E8"/>
    <mergeCell ref="H7:H8"/>
    <mergeCell ref="I7:I8"/>
    <mergeCell ref="J7:J8"/>
    <mergeCell ref="K7:K8"/>
    <mergeCell ref="L7:L8"/>
    <mergeCell ref="M7:N7"/>
  </mergeCells>
  <printOptions/>
  <pageMargins left="1.299212598425197" right="0.7086614173228347" top="0.3937007874015748" bottom="0.3937007874015748" header="0.31496062992125984" footer="0.31496062992125984"/>
  <pageSetup horizontalDpi="600" verticalDpi="600" orientation="landscape" paperSize="9" scale="70"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X64"/>
  <sheetViews>
    <sheetView zoomScalePageLayoutView="0" workbookViewId="0" topLeftCell="A1">
      <selection activeCell="S15" sqref="S15"/>
    </sheetView>
  </sheetViews>
  <sheetFormatPr defaultColWidth="9.140625" defaultRowHeight="12.75"/>
  <cols>
    <col min="1" max="1" width="30.8515625" style="492" customWidth="1"/>
    <col min="2" max="2" width="14.140625" style="492" customWidth="1"/>
    <col min="3" max="4" width="0" style="492" hidden="1" customWidth="1"/>
    <col min="5" max="5" width="6.00390625" style="741" customWidth="1"/>
    <col min="6" max="9" width="0" style="492" hidden="1" customWidth="1"/>
    <col min="10" max="12" width="0" style="535" hidden="1" customWidth="1"/>
    <col min="13" max="13" width="8.421875" style="535" customWidth="1"/>
    <col min="14" max="14" width="8.00390625" style="535" customWidth="1"/>
    <col min="15" max="15" width="6.140625" style="535" customWidth="1"/>
    <col min="16" max="16" width="7.00390625" style="535" hidden="1" customWidth="1"/>
    <col min="17" max="17" width="6.421875" style="535" hidden="1" customWidth="1"/>
    <col min="18" max="18" width="8.00390625" style="535" hidden="1" customWidth="1"/>
    <col min="19" max="19" width="7.421875" style="535" customWidth="1"/>
    <col min="20" max="20" width="8.00390625" style="517" customWidth="1"/>
    <col min="21" max="21" width="1.421875" style="535" customWidth="1"/>
    <col min="22" max="22" width="8.00390625" style="535" hidden="1" customWidth="1"/>
    <col min="23" max="23" width="7.8515625" style="535" hidden="1" customWidth="1"/>
    <col min="24" max="24" width="9.28125" style="535" hidden="1" customWidth="1"/>
    <col min="25" max="16384" width="9.140625" style="492" customWidth="1"/>
  </cols>
  <sheetData>
    <row r="1" spans="1:24" ht="15">
      <c r="A1" s="1116" t="s">
        <v>695</v>
      </c>
      <c r="B1" s="1116"/>
      <c r="C1" s="1116"/>
      <c r="D1" s="1116"/>
      <c r="E1" s="1116"/>
      <c r="F1" s="1116"/>
      <c r="G1" s="1116"/>
      <c r="H1" s="1116"/>
      <c r="I1" s="1116"/>
      <c r="J1" s="1116"/>
      <c r="K1" s="1116"/>
      <c r="L1" s="1116"/>
      <c r="M1" s="1116"/>
      <c r="N1" s="1116"/>
      <c r="O1" s="1116"/>
      <c r="P1" s="1116"/>
      <c r="Q1" s="1116"/>
      <c r="R1" s="1116"/>
      <c r="S1" s="1116"/>
      <c r="T1" s="1116"/>
      <c r="U1" s="1116"/>
      <c r="V1" s="1116"/>
      <c r="W1" s="1116"/>
      <c r="X1" s="1116"/>
    </row>
    <row r="2" spans="1:24" ht="21.75" customHeight="1">
      <c r="A2" s="1588" t="s">
        <v>623</v>
      </c>
      <c r="B2" s="1524"/>
      <c r="C2" s="1525"/>
      <c r="D2" s="1525"/>
      <c r="E2" s="1526"/>
      <c r="F2" s="1525"/>
      <c r="G2" s="1525"/>
      <c r="H2" s="1525"/>
      <c r="I2" s="1525"/>
      <c r="J2" s="1494"/>
      <c r="K2" s="1494"/>
      <c r="L2" s="1494"/>
      <c r="M2" s="1494"/>
      <c r="N2" s="1589"/>
      <c r="O2" s="1589"/>
      <c r="P2" s="1494"/>
      <c r="Q2" s="1494"/>
      <c r="R2" s="1494"/>
      <c r="S2" s="1494"/>
      <c r="T2" s="1527"/>
      <c r="U2" s="1494"/>
      <c r="V2" s="1494"/>
      <c r="W2" s="1494"/>
      <c r="X2" s="1494"/>
    </row>
    <row r="3" spans="1:24" ht="12.75">
      <c r="A3" s="1588"/>
      <c r="B3" s="1525"/>
      <c r="C3" s="1525"/>
      <c r="D3" s="1525"/>
      <c r="E3" s="1526"/>
      <c r="F3" s="1525"/>
      <c r="G3" s="1525"/>
      <c r="H3" s="1525"/>
      <c r="I3" s="1525"/>
      <c r="J3" s="1494"/>
      <c r="K3" s="1494"/>
      <c r="L3" s="1494"/>
      <c r="M3" s="1494"/>
      <c r="N3" s="1589"/>
      <c r="O3" s="1589"/>
      <c r="P3" s="1494"/>
      <c r="Q3" s="1494"/>
      <c r="R3" s="1494"/>
      <c r="S3" s="1494"/>
      <c r="T3" s="1527"/>
      <c r="U3" s="1494"/>
      <c r="V3" s="1494"/>
      <c r="W3" s="1494"/>
      <c r="X3" s="1494"/>
    </row>
    <row r="4" spans="1:24" ht="13.5" thickBot="1">
      <c r="A4" s="1528"/>
      <c r="B4" s="1529"/>
      <c r="C4" s="1529"/>
      <c r="D4" s="1529"/>
      <c r="E4" s="1530"/>
      <c r="F4" s="1529"/>
      <c r="G4" s="1529"/>
      <c r="H4" s="1525"/>
      <c r="I4" s="1525"/>
      <c r="J4" s="1494"/>
      <c r="K4" s="1494"/>
      <c r="L4" s="1494"/>
      <c r="M4" s="1494"/>
      <c r="N4" s="1589"/>
      <c r="O4" s="1589"/>
      <c r="P4" s="1494"/>
      <c r="Q4" s="1494"/>
      <c r="R4" s="1494"/>
      <c r="S4" s="1494"/>
      <c r="T4" s="1527"/>
      <c r="U4" s="1494"/>
      <c r="V4" s="1494"/>
      <c r="W4" s="1494"/>
      <c r="X4" s="1494"/>
    </row>
    <row r="5" spans="1:24" ht="13.5" thickBot="1">
      <c r="A5" s="1588" t="s">
        <v>739</v>
      </c>
      <c r="B5" s="1590" t="s">
        <v>770</v>
      </c>
      <c r="C5" s="1531"/>
      <c r="D5" s="1531"/>
      <c r="E5" s="1531"/>
      <c r="F5" s="1531"/>
      <c r="G5" s="1532"/>
      <c r="H5" s="1532"/>
      <c r="I5" s="1532"/>
      <c r="J5" s="1487"/>
      <c r="K5" s="1487"/>
      <c r="L5" s="1487"/>
      <c r="M5" s="1487"/>
      <c r="N5" s="1589"/>
      <c r="O5" s="1589"/>
      <c r="P5" s="1494"/>
      <c r="Q5" s="1494"/>
      <c r="R5" s="1494"/>
      <c r="S5" s="1494"/>
      <c r="T5" s="1527"/>
      <c r="U5" s="1494"/>
      <c r="V5" s="1494"/>
      <c r="W5" s="1494"/>
      <c r="X5" s="1494"/>
    </row>
    <row r="6" spans="1:24" ht="23.25" customHeight="1" thickBot="1">
      <c r="A6" s="1588" t="s">
        <v>522</v>
      </c>
      <c r="B6" s="1525"/>
      <c r="C6" s="1525"/>
      <c r="D6" s="1525"/>
      <c r="E6" s="1526"/>
      <c r="F6" s="1525"/>
      <c r="G6" s="1525"/>
      <c r="H6" s="1525"/>
      <c r="I6" s="1525"/>
      <c r="J6" s="1494"/>
      <c r="K6" s="1494"/>
      <c r="L6" s="1494"/>
      <c r="M6" s="1494"/>
      <c r="N6" s="1589"/>
      <c r="O6" s="1589"/>
      <c r="P6" s="1494"/>
      <c r="Q6" s="1494"/>
      <c r="R6" s="1494"/>
      <c r="S6" s="1494"/>
      <c r="T6" s="1527"/>
      <c r="U6" s="1494"/>
      <c r="V6" s="1494"/>
      <c r="W6" s="1494"/>
      <c r="X6" s="1494"/>
    </row>
    <row r="7" spans="1:24" ht="13.5" thickBot="1">
      <c r="A7" s="1591" t="s">
        <v>27</v>
      </c>
      <c r="B7" s="1592" t="s">
        <v>526</v>
      </c>
      <c r="C7" s="1593"/>
      <c r="D7" s="1593"/>
      <c r="E7" s="1592" t="s">
        <v>529</v>
      </c>
      <c r="F7" s="1593"/>
      <c r="G7" s="1593"/>
      <c r="H7" s="1592" t="s">
        <v>757</v>
      </c>
      <c r="I7" s="1594" t="s">
        <v>699</v>
      </c>
      <c r="J7" s="1594" t="s">
        <v>700</v>
      </c>
      <c r="K7" s="1594" t="s">
        <v>701</v>
      </c>
      <c r="L7" s="1594" t="s">
        <v>702</v>
      </c>
      <c r="M7" s="1595" t="s">
        <v>703</v>
      </c>
      <c r="N7" s="1595"/>
      <c r="O7" s="1595" t="s">
        <v>523</v>
      </c>
      <c r="P7" s="1595"/>
      <c r="Q7" s="1595"/>
      <c r="R7" s="1595"/>
      <c r="S7" s="1596" t="s">
        <v>705</v>
      </c>
      <c r="T7" s="1597" t="s">
        <v>525</v>
      </c>
      <c r="U7" s="1494"/>
      <c r="V7" s="1598" t="s">
        <v>706</v>
      </c>
      <c r="W7" s="1598"/>
      <c r="X7" s="1598"/>
    </row>
    <row r="8" spans="1:24" ht="13.5" thickBot="1">
      <c r="A8" s="1591"/>
      <c r="B8" s="1592"/>
      <c r="C8" s="1599" t="s">
        <v>527</v>
      </c>
      <c r="D8" s="1599" t="s">
        <v>528</v>
      </c>
      <c r="E8" s="1592"/>
      <c r="F8" s="1599" t="s">
        <v>697</v>
      </c>
      <c r="G8" s="1599" t="s">
        <v>698</v>
      </c>
      <c r="H8" s="1592"/>
      <c r="I8" s="1592"/>
      <c r="J8" s="1592"/>
      <c r="K8" s="1592"/>
      <c r="L8" s="1592"/>
      <c r="M8" s="1600" t="s">
        <v>31</v>
      </c>
      <c r="N8" s="1600" t="s">
        <v>32</v>
      </c>
      <c r="O8" s="1601" t="s">
        <v>536</v>
      </c>
      <c r="P8" s="1602" t="s">
        <v>539</v>
      </c>
      <c r="Q8" s="1603" t="s">
        <v>542</v>
      </c>
      <c r="R8" s="1604" t="s">
        <v>545</v>
      </c>
      <c r="S8" s="1600" t="s">
        <v>546</v>
      </c>
      <c r="T8" s="1605" t="s">
        <v>547</v>
      </c>
      <c r="U8" s="1494"/>
      <c r="V8" s="1606" t="s">
        <v>708</v>
      </c>
      <c r="W8" s="1607" t="s">
        <v>709</v>
      </c>
      <c r="X8" s="1607" t="s">
        <v>710</v>
      </c>
    </row>
    <row r="9" spans="1:24" ht="12.75">
      <c r="A9" s="1608" t="s">
        <v>548</v>
      </c>
      <c r="B9" s="1488"/>
      <c r="C9" s="1489">
        <v>104</v>
      </c>
      <c r="D9" s="1489">
        <v>104</v>
      </c>
      <c r="E9" s="1490"/>
      <c r="F9" s="1491">
        <v>36</v>
      </c>
      <c r="G9" s="1491">
        <v>35</v>
      </c>
      <c r="H9" s="1491">
        <v>35</v>
      </c>
      <c r="I9" s="1492">
        <v>39</v>
      </c>
      <c r="J9" s="1493">
        <v>40</v>
      </c>
      <c r="K9" s="1493">
        <v>38</v>
      </c>
      <c r="L9" s="1493">
        <v>39</v>
      </c>
      <c r="M9" s="1517"/>
      <c r="N9" s="1517"/>
      <c r="O9" s="1533">
        <v>40</v>
      </c>
      <c r="P9" s="1534">
        <f>V9</f>
        <v>0</v>
      </c>
      <c r="Q9" s="1535">
        <f>W9</f>
        <v>0</v>
      </c>
      <c r="R9" s="1534">
        <f>X9</f>
        <v>0</v>
      </c>
      <c r="S9" s="1536" t="s">
        <v>549</v>
      </c>
      <c r="T9" s="1537" t="s">
        <v>549</v>
      </c>
      <c r="U9" s="1494"/>
      <c r="V9" s="1516"/>
      <c r="W9" s="1516"/>
      <c r="X9" s="1493"/>
    </row>
    <row r="10" spans="1:24" ht="13.5" thickBot="1">
      <c r="A10" s="1609" t="s">
        <v>550</v>
      </c>
      <c r="B10" s="1495"/>
      <c r="C10" s="1496">
        <v>101</v>
      </c>
      <c r="D10" s="1496">
        <v>104</v>
      </c>
      <c r="E10" s="1497"/>
      <c r="F10" s="1498">
        <v>30</v>
      </c>
      <c r="G10" s="1498">
        <v>27</v>
      </c>
      <c r="H10" s="1498">
        <v>29</v>
      </c>
      <c r="I10" s="1499">
        <v>30</v>
      </c>
      <c r="J10" s="1500">
        <v>30</v>
      </c>
      <c r="K10" s="1500">
        <v>31.6</v>
      </c>
      <c r="L10" s="1500">
        <v>32</v>
      </c>
      <c r="M10" s="1499"/>
      <c r="N10" s="1499"/>
      <c r="O10" s="1538">
        <v>32</v>
      </c>
      <c r="P10" s="1539">
        <f aca="true" t="shared" si="0" ref="P10:R21">V10</f>
        <v>0</v>
      </c>
      <c r="Q10" s="1540">
        <f t="shared" si="0"/>
        <v>0</v>
      </c>
      <c r="R10" s="1539">
        <f t="shared" si="0"/>
        <v>0</v>
      </c>
      <c r="S10" s="1541" t="s">
        <v>549</v>
      </c>
      <c r="T10" s="1542" t="s">
        <v>549</v>
      </c>
      <c r="U10" s="1494"/>
      <c r="V10" s="1507"/>
      <c r="W10" s="1507"/>
      <c r="X10" s="1500"/>
    </row>
    <row r="11" spans="1:24" ht="12.75">
      <c r="A11" s="1610" t="s">
        <v>551</v>
      </c>
      <c r="B11" s="891" t="s">
        <v>552</v>
      </c>
      <c r="C11" s="1501">
        <v>37915</v>
      </c>
      <c r="D11" s="1501">
        <v>39774</v>
      </c>
      <c r="E11" s="1502" t="s">
        <v>553</v>
      </c>
      <c r="F11" s="1503">
        <v>4399</v>
      </c>
      <c r="G11" s="1503">
        <v>3859</v>
      </c>
      <c r="H11" s="1503">
        <v>4022</v>
      </c>
      <c r="I11" s="1504">
        <v>4276</v>
      </c>
      <c r="J11" s="1505">
        <v>4648</v>
      </c>
      <c r="K11" s="1505">
        <v>4674</v>
      </c>
      <c r="L11" s="1506">
        <v>5178</v>
      </c>
      <c r="M11" s="1515" t="s">
        <v>549</v>
      </c>
      <c r="N11" s="1515" t="s">
        <v>549</v>
      </c>
      <c r="O11" s="1543">
        <v>5190</v>
      </c>
      <c r="P11" s="1534">
        <f t="shared" si="0"/>
        <v>0</v>
      </c>
      <c r="Q11" s="1544">
        <f t="shared" si="0"/>
        <v>0</v>
      </c>
      <c r="R11" s="1534">
        <f t="shared" si="0"/>
        <v>0</v>
      </c>
      <c r="S11" s="1545" t="s">
        <v>549</v>
      </c>
      <c r="T11" s="1546" t="s">
        <v>549</v>
      </c>
      <c r="U11" s="1494"/>
      <c r="V11" s="1516"/>
      <c r="W11" s="1516"/>
      <c r="X11" s="1505"/>
    </row>
    <row r="12" spans="1:24" ht="12.75">
      <c r="A12" s="1611" t="s">
        <v>554</v>
      </c>
      <c r="B12" s="895" t="s">
        <v>555</v>
      </c>
      <c r="C12" s="1503">
        <v>-16164</v>
      </c>
      <c r="D12" s="1503">
        <v>-17825</v>
      </c>
      <c r="E12" s="1502" t="s">
        <v>556</v>
      </c>
      <c r="F12" s="1503">
        <v>-4320</v>
      </c>
      <c r="G12" s="1503">
        <v>-3736</v>
      </c>
      <c r="H12" s="1503">
        <v>-3932</v>
      </c>
      <c r="I12" s="1504">
        <v>4219</v>
      </c>
      <c r="J12" s="1505">
        <v>4618</v>
      </c>
      <c r="K12" s="1505">
        <v>4570</v>
      </c>
      <c r="L12" s="1505">
        <v>4922</v>
      </c>
      <c r="M12" s="1518" t="s">
        <v>549</v>
      </c>
      <c r="N12" s="1518" t="s">
        <v>549</v>
      </c>
      <c r="O12" s="1547">
        <v>4943</v>
      </c>
      <c r="P12" s="1548">
        <f t="shared" si="0"/>
        <v>0</v>
      </c>
      <c r="Q12" s="1544">
        <f t="shared" si="0"/>
        <v>0</v>
      </c>
      <c r="R12" s="1548">
        <f t="shared" si="0"/>
        <v>0</v>
      </c>
      <c r="S12" s="1545" t="s">
        <v>549</v>
      </c>
      <c r="T12" s="1546" t="s">
        <v>549</v>
      </c>
      <c r="U12" s="1494"/>
      <c r="V12" s="1503"/>
      <c r="W12" s="1503"/>
      <c r="X12" s="1505"/>
    </row>
    <row r="13" spans="1:24" ht="12.75">
      <c r="A13" s="1611" t="s">
        <v>557</v>
      </c>
      <c r="B13" s="895" t="s">
        <v>711</v>
      </c>
      <c r="C13" s="1503">
        <v>604</v>
      </c>
      <c r="D13" s="1503">
        <v>619</v>
      </c>
      <c r="E13" s="1502" t="s">
        <v>559</v>
      </c>
      <c r="F13" s="1503"/>
      <c r="G13" s="1503"/>
      <c r="H13" s="1503"/>
      <c r="I13" s="1504"/>
      <c r="J13" s="1505">
        <v>0</v>
      </c>
      <c r="K13" s="1505">
        <v>0</v>
      </c>
      <c r="L13" s="1505"/>
      <c r="M13" s="1518" t="s">
        <v>549</v>
      </c>
      <c r="N13" s="1518" t="s">
        <v>549</v>
      </c>
      <c r="O13" s="1547"/>
      <c r="P13" s="1548">
        <f t="shared" si="0"/>
        <v>0</v>
      </c>
      <c r="Q13" s="1544">
        <f t="shared" si="0"/>
        <v>0</v>
      </c>
      <c r="R13" s="1548">
        <f t="shared" si="0"/>
        <v>0</v>
      </c>
      <c r="S13" s="1545" t="s">
        <v>549</v>
      </c>
      <c r="T13" s="1546" t="s">
        <v>549</v>
      </c>
      <c r="U13" s="1494"/>
      <c r="V13" s="1503"/>
      <c r="W13" s="1503"/>
      <c r="X13" s="1505"/>
    </row>
    <row r="14" spans="1:24" ht="12.75">
      <c r="A14" s="1611" t="s">
        <v>560</v>
      </c>
      <c r="B14" s="895" t="s">
        <v>712</v>
      </c>
      <c r="C14" s="1503">
        <v>221</v>
      </c>
      <c r="D14" s="1503">
        <v>610</v>
      </c>
      <c r="E14" s="1502" t="s">
        <v>549</v>
      </c>
      <c r="F14" s="1503">
        <v>390</v>
      </c>
      <c r="G14" s="1503">
        <v>391</v>
      </c>
      <c r="H14" s="1503">
        <v>360</v>
      </c>
      <c r="I14" s="1504">
        <v>435</v>
      </c>
      <c r="J14" s="1505">
        <v>505</v>
      </c>
      <c r="K14" s="1505">
        <v>416</v>
      </c>
      <c r="L14" s="1505">
        <v>349</v>
      </c>
      <c r="M14" s="1518" t="s">
        <v>549</v>
      </c>
      <c r="N14" s="1518" t="s">
        <v>549</v>
      </c>
      <c r="O14" s="1547">
        <v>551</v>
      </c>
      <c r="P14" s="1548">
        <f t="shared" si="0"/>
        <v>0</v>
      </c>
      <c r="Q14" s="1544">
        <f t="shared" si="0"/>
        <v>0</v>
      </c>
      <c r="R14" s="1548">
        <f t="shared" si="0"/>
        <v>0</v>
      </c>
      <c r="S14" s="1545" t="s">
        <v>549</v>
      </c>
      <c r="T14" s="1546" t="s">
        <v>549</v>
      </c>
      <c r="U14" s="1494"/>
      <c r="V14" s="1503"/>
      <c r="W14" s="1503"/>
      <c r="X14" s="1505"/>
    </row>
    <row r="15" spans="1:24" ht="13.5" thickBot="1">
      <c r="A15" s="1608" t="s">
        <v>562</v>
      </c>
      <c r="B15" s="897" t="s">
        <v>713</v>
      </c>
      <c r="C15" s="1507">
        <v>2021</v>
      </c>
      <c r="D15" s="1507">
        <v>852</v>
      </c>
      <c r="E15" s="1508" t="s">
        <v>564</v>
      </c>
      <c r="F15" s="1509">
        <v>586</v>
      </c>
      <c r="G15" s="1509">
        <v>1215</v>
      </c>
      <c r="H15" s="1509">
        <v>2545</v>
      </c>
      <c r="I15" s="1510">
        <v>1898</v>
      </c>
      <c r="J15" s="1511">
        <v>1854</v>
      </c>
      <c r="K15" s="1511">
        <v>1728</v>
      </c>
      <c r="L15" s="1511">
        <v>1992</v>
      </c>
      <c r="M15" s="1522" t="s">
        <v>549</v>
      </c>
      <c r="N15" s="1522" t="s">
        <v>549</v>
      </c>
      <c r="O15" s="1549">
        <v>3090</v>
      </c>
      <c r="P15" s="1550">
        <f t="shared" si="0"/>
        <v>0</v>
      </c>
      <c r="Q15" s="1544">
        <f t="shared" si="0"/>
        <v>0</v>
      </c>
      <c r="R15" s="1539">
        <f t="shared" si="0"/>
        <v>0</v>
      </c>
      <c r="S15" s="1536" t="s">
        <v>549</v>
      </c>
      <c r="T15" s="1537" t="s">
        <v>549</v>
      </c>
      <c r="U15" s="1494"/>
      <c r="V15" s="1498"/>
      <c r="W15" s="1498"/>
      <c r="X15" s="1511"/>
    </row>
    <row r="16" spans="1:24" ht="13.5" thickBot="1">
      <c r="A16" s="1612" t="s">
        <v>565</v>
      </c>
      <c r="B16" s="917"/>
      <c r="C16" s="1613">
        <v>24618</v>
      </c>
      <c r="D16" s="1613">
        <v>24087</v>
      </c>
      <c r="E16" s="1614"/>
      <c r="F16" s="1613">
        <v>1092</v>
      </c>
      <c r="G16" s="1613">
        <v>1764</v>
      </c>
      <c r="H16" s="1613">
        <v>3039</v>
      </c>
      <c r="I16" s="1512">
        <v>2390</v>
      </c>
      <c r="J16" s="1615">
        <f>J11-J12+J13+J14+J15</f>
        <v>2389</v>
      </c>
      <c r="K16" s="1615">
        <f>K11-K12+K13+K14+K15</f>
        <v>2248</v>
      </c>
      <c r="L16" s="1615">
        <f>L11-L12+L13+L14+L15</f>
        <v>2597</v>
      </c>
      <c r="M16" s="1551" t="s">
        <v>549</v>
      </c>
      <c r="N16" s="1551" t="s">
        <v>549</v>
      </c>
      <c r="O16" s="1616">
        <f>O11-O12+O13+O14+O15</f>
        <v>3888</v>
      </c>
      <c r="P16" s="1615">
        <f>P11-P12+P13+P14+P15</f>
        <v>0</v>
      </c>
      <c r="Q16" s="1616">
        <f>Q11-Q12+Q13+Q14+Q15</f>
        <v>0</v>
      </c>
      <c r="R16" s="1615">
        <f>R11-R12+R13+R14+R15</f>
        <v>0</v>
      </c>
      <c r="S16" s="1552" t="s">
        <v>549</v>
      </c>
      <c r="T16" s="1553" t="s">
        <v>549</v>
      </c>
      <c r="U16" s="1494"/>
      <c r="V16" s="1615">
        <f>V11-V12+V13+V14+V15</f>
        <v>0</v>
      </c>
      <c r="W16" s="1615">
        <f>W11-W12+W13+W14+W15</f>
        <v>0</v>
      </c>
      <c r="X16" s="1615">
        <f>X11-X12+X13+X14+X15</f>
        <v>0</v>
      </c>
    </row>
    <row r="17" spans="1:24" ht="12.75">
      <c r="A17" s="1608" t="s">
        <v>566</v>
      </c>
      <c r="B17" s="891" t="s">
        <v>567</v>
      </c>
      <c r="C17" s="1501">
        <v>7043</v>
      </c>
      <c r="D17" s="1501">
        <v>7240</v>
      </c>
      <c r="E17" s="1508">
        <v>401</v>
      </c>
      <c r="F17" s="1509">
        <v>79</v>
      </c>
      <c r="G17" s="1509">
        <v>123</v>
      </c>
      <c r="H17" s="1509">
        <v>90</v>
      </c>
      <c r="I17" s="1510">
        <v>57</v>
      </c>
      <c r="J17" s="1511">
        <v>29</v>
      </c>
      <c r="K17" s="1511">
        <v>104</v>
      </c>
      <c r="L17" s="1511">
        <v>256</v>
      </c>
      <c r="M17" s="1515" t="s">
        <v>549</v>
      </c>
      <c r="N17" s="1515" t="s">
        <v>549</v>
      </c>
      <c r="O17" s="1549">
        <v>247</v>
      </c>
      <c r="P17" s="1554">
        <f t="shared" si="0"/>
        <v>0</v>
      </c>
      <c r="Q17" s="1544">
        <f>W17</f>
        <v>0</v>
      </c>
      <c r="R17" s="1534">
        <f t="shared" si="0"/>
        <v>0</v>
      </c>
      <c r="S17" s="1536" t="s">
        <v>549</v>
      </c>
      <c r="T17" s="1537" t="s">
        <v>549</v>
      </c>
      <c r="U17" s="1494"/>
      <c r="V17" s="1501"/>
      <c r="W17" s="1501"/>
      <c r="X17" s="1511"/>
    </row>
    <row r="18" spans="1:24" ht="12.75">
      <c r="A18" s="1611" t="s">
        <v>568</v>
      </c>
      <c r="B18" s="895" t="s">
        <v>569</v>
      </c>
      <c r="C18" s="1503">
        <v>1001</v>
      </c>
      <c r="D18" s="1503">
        <v>820</v>
      </c>
      <c r="E18" s="1502" t="s">
        <v>570</v>
      </c>
      <c r="F18" s="1503">
        <v>240</v>
      </c>
      <c r="G18" s="1503">
        <v>204</v>
      </c>
      <c r="H18" s="1503">
        <v>248</v>
      </c>
      <c r="I18" s="1504">
        <v>150</v>
      </c>
      <c r="J18" s="1505">
        <v>117</v>
      </c>
      <c r="K18" s="1505">
        <v>152</v>
      </c>
      <c r="L18" s="1505">
        <v>221</v>
      </c>
      <c r="M18" s="1518" t="s">
        <v>549</v>
      </c>
      <c r="N18" s="1518" t="s">
        <v>549</v>
      </c>
      <c r="O18" s="1547">
        <v>231</v>
      </c>
      <c r="P18" s="1548">
        <f t="shared" si="0"/>
        <v>0</v>
      </c>
      <c r="Q18" s="1544">
        <f>W18</f>
        <v>0</v>
      </c>
      <c r="R18" s="1548">
        <f t="shared" si="0"/>
        <v>0</v>
      </c>
      <c r="S18" s="1545" t="s">
        <v>549</v>
      </c>
      <c r="T18" s="1546" t="s">
        <v>549</v>
      </c>
      <c r="U18" s="1494"/>
      <c r="V18" s="1503"/>
      <c r="W18" s="1503"/>
      <c r="X18" s="1505"/>
    </row>
    <row r="19" spans="1:24" ht="12.75">
      <c r="A19" s="1611" t="s">
        <v>571</v>
      </c>
      <c r="B19" s="895" t="s">
        <v>714</v>
      </c>
      <c r="C19" s="1503">
        <v>14718</v>
      </c>
      <c r="D19" s="1503">
        <v>14718</v>
      </c>
      <c r="E19" s="1502" t="s">
        <v>549</v>
      </c>
      <c r="F19" s="1503"/>
      <c r="G19" s="1503"/>
      <c r="H19" s="1503"/>
      <c r="I19" s="1504"/>
      <c r="J19" s="1505">
        <v>0</v>
      </c>
      <c r="K19" s="1505">
        <v>0</v>
      </c>
      <c r="L19" s="1505"/>
      <c r="M19" s="1518" t="s">
        <v>549</v>
      </c>
      <c r="N19" s="1518" t="s">
        <v>549</v>
      </c>
      <c r="O19" s="1547"/>
      <c r="P19" s="1548">
        <f t="shared" si="0"/>
        <v>0</v>
      </c>
      <c r="Q19" s="1544">
        <f>W19</f>
        <v>0</v>
      </c>
      <c r="R19" s="1548">
        <f t="shared" si="0"/>
        <v>0</v>
      </c>
      <c r="S19" s="1545" t="s">
        <v>549</v>
      </c>
      <c r="T19" s="1546" t="s">
        <v>549</v>
      </c>
      <c r="U19" s="1494"/>
      <c r="V19" s="1503"/>
      <c r="W19" s="1503"/>
      <c r="X19" s="1505"/>
    </row>
    <row r="20" spans="1:24" ht="12.75">
      <c r="A20" s="1611" t="s">
        <v>573</v>
      </c>
      <c r="B20" s="895" t="s">
        <v>572</v>
      </c>
      <c r="C20" s="1503">
        <v>1758</v>
      </c>
      <c r="D20" s="1503">
        <v>1762</v>
      </c>
      <c r="E20" s="1502" t="s">
        <v>549</v>
      </c>
      <c r="F20" s="1503">
        <v>521</v>
      </c>
      <c r="G20" s="1503">
        <v>1141</v>
      </c>
      <c r="H20" s="1503">
        <v>2065</v>
      </c>
      <c r="I20" s="1504">
        <v>2183</v>
      </c>
      <c r="J20" s="1505">
        <v>2222</v>
      </c>
      <c r="K20" s="1505">
        <v>1845</v>
      </c>
      <c r="L20" s="1505">
        <v>2023</v>
      </c>
      <c r="M20" s="1518" t="s">
        <v>549</v>
      </c>
      <c r="N20" s="1518" t="s">
        <v>549</v>
      </c>
      <c r="O20" s="1547">
        <v>3239</v>
      </c>
      <c r="P20" s="1548">
        <f t="shared" si="0"/>
        <v>0</v>
      </c>
      <c r="Q20" s="1544">
        <f>W20</f>
        <v>0</v>
      </c>
      <c r="R20" s="1548">
        <f t="shared" si="0"/>
        <v>0</v>
      </c>
      <c r="S20" s="1545" t="s">
        <v>549</v>
      </c>
      <c r="T20" s="1546" t="s">
        <v>549</v>
      </c>
      <c r="U20" s="1494"/>
      <c r="V20" s="1503"/>
      <c r="W20" s="1503"/>
      <c r="X20" s="1505"/>
    </row>
    <row r="21" spans="1:24" ht="13.5" thickBot="1">
      <c r="A21" s="1609" t="s">
        <v>575</v>
      </c>
      <c r="B21" s="900"/>
      <c r="C21" s="1498">
        <v>0</v>
      </c>
      <c r="D21" s="1498">
        <v>0</v>
      </c>
      <c r="E21" s="1513" t="s">
        <v>549</v>
      </c>
      <c r="F21" s="1503"/>
      <c r="G21" s="1503"/>
      <c r="H21" s="1503"/>
      <c r="I21" s="1499"/>
      <c r="J21" s="1514">
        <v>0</v>
      </c>
      <c r="K21" s="1514">
        <v>0</v>
      </c>
      <c r="L21" s="1514"/>
      <c r="M21" s="1519" t="s">
        <v>549</v>
      </c>
      <c r="N21" s="1519" t="s">
        <v>549</v>
      </c>
      <c r="O21" s="1555"/>
      <c r="P21" s="1539">
        <f t="shared" si="0"/>
        <v>0</v>
      </c>
      <c r="Q21" s="1556">
        <f>W21</f>
        <v>0</v>
      </c>
      <c r="R21" s="1550">
        <f t="shared" si="0"/>
        <v>0</v>
      </c>
      <c r="S21" s="1557" t="s">
        <v>549</v>
      </c>
      <c r="T21" s="1558" t="s">
        <v>549</v>
      </c>
      <c r="U21" s="1494"/>
      <c r="V21" s="1507"/>
      <c r="W21" s="1507"/>
      <c r="X21" s="1514"/>
    </row>
    <row r="22" spans="1:24" ht="12.75">
      <c r="A22" s="1617" t="s">
        <v>577</v>
      </c>
      <c r="B22" s="891" t="s">
        <v>578</v>
      </c>
      <c r="C22" s="1501">
        <v>12472</v>
      </c>
      <c r="D22" s="1501">
        <v>13728</v>
      </c>
      <c r="E22" s="1515" t="s">
        <v>549</v>
      </c>
      <c r="F22" s="1516">
        <v>10052</v>
      </c>
      <c r="G22" s="1516">
        <v>10150</v>
      </c>
      <c r="H22" s="1516">
        <v>10890</v>
      </c>
      <c r="I22" s="1517">
        <v>11223</v>
      </c>
      <c r="J22" s="1517">
        <v>11842</v>
      </c>
      <c r="K22" s="1517">
        <v>12072</v>
      </c>
      <c r="L22" s="1517">
        <v>12206</v>
      </c>
      <c r="M22" s="1559">
        <f>M35</f>
        <v>12622</v>
      </c>
      <c r="N22" s="1559">
        <f>N35</f>
        <v>12622</v>
      </c>
      <c r="O22" s="1560">
        <v>3004</v>
      </c>
      <c r="P22" s="1561"/>
      <c r="Q22" s="1562">
        <f>W22-V22</f>
        <v>0</v>
      </c>
      <c r="R22" s="1534">
        <f>X22-W22</f>
        <v>0</v>
      </c>
      <c r="S22" s="1618">
        <f>SUM(O22:R22)</f>
        <v>3004</v>
      </c>
      <c r="T22" s="1619">
        <f>(S22/N22)*100</f>
        <v>23.799714783710982</v>
      </c>
      <c r="U22" s="1494"/>
      <c r="V22" s="1516"/>
      <c r="W22" s="1516"/>
      <c r="X22" s="1517"/>
    </row>
    <row r="23" spans="1:24" ht="12.75">
      <c r="A23" s="1611" t="s">
        <v>579</v>
      </c>
      <c r="B23" s="895" t="s">
        <v>580</v>
      </c>
      <c r="C23" s="1503">
        <v>0</v>
      </c>
      <c r="D23" s="1503">
        <v>0</v>
      </c>
      <c r="E23" s="1518" t="s">
        <v>549</v>
      </c>
      <c r="F23" s="1503"/>
      <c r="G23" s="1503"/>
      <c r="H23" s="1503"/>
      <c r="I23" s="1504"/>
      <c r="J23" s="1504">
        <v>0</v>
      </c>
      <c r="K23" s="1504">
        <v>9</v>
      </c>
      <c r="L23" s="1504">
        <v>130</v>
      </c>
      <c r="M23" s="1563"/>
      <c r="N23" s="1564"/>
      <c r="O23" s="1565"/>
      <c r="P23" s="1566"/>
      <c r="Q23" s="1567">
        <f aca="true" t="shared" si="1" ref="Q23:R40">W23-V23</f>
        <v>0</v>
      </c>
      <c r="R23" s="1548">
        <f t="shared" si="1"/>
        <v>0</v>
      </c>
      <c r="S23" s="1620">
        <f aca="true" t="shared" si="2" ref="S23:S45">SUM(O23:R23)</f>
        <v>0</v>
      </c>
      <c r="T23" s="1621" t="e">
        <f aca="true" t="shared" si="3" ref="T23:T45">(S23/N23)*100</f>
        <v>#DIV/0!</v>
      </c>
      <c r="U23" s="1494"/>
      <c r="V23" s="1503"/>
      <c r="W23" s="1503"/>
      <c r="X23" s="1504"/>
    </row>
    <row r="24" spans="1:24" ht="13.5" thickBot="1">
      <c r="A24" s="1609" t="s">
        <v>581</v>
      </c>
      <c r="B24" s="900" t="s">
        <v>580</v>
      </c>
      <c r="C24" s="1498">
        <v>0</v>
      </c>
      <c r="D24" s="1498">
        <v>1215</v>
      </c>
      <c r="E24" s="1519">
        <v>672</v>
      </c>
      <c r="F24" s="1520">
        <v>570</v>
      </c>
      <c r="G24" s="1520">
        <v>625</v>
      </c>
      <c r="H24" s="1520">
        <v>625</v>
      </c>
      <c r="I24" s="1499">
        <v>625</v>
      </c>
      <c r="J24" s="1499">
        <v>650</v>
      </c>
      <c r="K24" s="1499">
        <v>530</v>
      </c>
      <c r="L24" s="1499">
        <v>375</v>
      </c>
      <c r="M24" s="1568">
        <f>M25+M26+M27+M28+M29</f>
        <v>600</v>
      </c>
      <c r="N24" s="1568">
        <f>N25+N26+N27+N28+N29</f>
        <v>600</v>
      </c>
      <c r="O24" s="1569">
        <v>150</v>
      </c>
      <c r="P24" s="1570"/>
      <c r="Q24" s="1571">
        <f t="shared" si="1"/>
        <v>0</v>
      </c>
      <c r="R24" s="1539">
        <f t="shared" si="1"/>
        <v>0</v>
      </c>
      <c r="S24" s="1622">
        <f t="shared" si="2"/>
        <v>150</v>
      </c>
      <c r="T24" s="1623">
        <f t="shared" si="3"/>
        <v>25</v>
      </c>
      <c r="U24" s="1494"/>
      <c r="V24" s="1498"/>
      <c r="W24" s="1498"/>
      <c r="X24" s="1499"/>
    </row>
    <row r="25" spans="1:24" ht="12.75">
      <c r="A25" s="1610" t="s">
        <v>582</v>
      </c>
      <c r="B25" s="891" t="s">
        <v>715</v>
      </c>
      <c r="C25" s="1501">
        <v>6341</v>
      </c>
      <c r="D25" s="1501">
        <v>6960</v>
      </c>
      <c r="E25" s="1515">
        <v>501</v>
      </c>
      <c r="F25" s="1503">
        <v>300</v>
      </c>
      <c r="G25" s="1503">
        <v>580</v>
      </c>
      <c r="H25" s="1503">
        <v>365</v>
      </c>
      <c r="I25" s="1521">
        <v>729</v>
      </c>
      <c r="J25" s="1521">
        <v>705</v>
      </c>
      <c r="K25" s="1521">
        <v>184</v>
      </c>
      <c r="L25" s="1521">
        <v>303</v>
      </c>
      <c r="M25" s="1559"/>
      <c r="N25" s="1559"/>
      <c r="O25" s="1572">
        <v>76</v>
      </c>
      <c r="P25" s="1566"/>
      <c r="Q25" s="1573">
        <f t="shared" si="1"/>
        <v>0</v>
      </c>
      <c r="R25" s="1534">
        <f t="shared" si="1"/>
        <v>0</v>
      </c>
      <c r="S25" s="1618">
        <f t="shared" si="2"/>
        <v>76</v>
      </c>
      <c r="T25" s="1619" t="e">
        <f t="shared" si="3"/>
        <v>#DIV/0!</v>
      </c>
      <c r="U25" s="1494"/>
      <c r="V25" s="1501"/>
      <c r="W25" s="1501"/>
      <c r="X25" s="1521"/>
    </row>
    <row r="26" spans="1:24" ht="12.75">
      <c r="A26" s="1611" t="s">
        <v>584</v>
      </c>
      <c r="B26" s="895" t="s">
        <v>716</v>
      </c>
      <c r="C26" s="1503">
        <v>1745</v>
      </c>
      <c r="D26" s="1503">
        <v>2223</v>
      </c>
      <c r="E26" s="1518">
        <v>502</v>
      </c>
      <c r="F26" s="1503">
        <v>719</v>
      </c>
      <c r="G26" s="1503">
        <v>396</v>
      </c>
      <c r="H26" s="1503">
        <v>594</v>
      </c>
      <c r="I26" s="1504">
        <v>550</v>
      </c>
      <c r="J26" s="1504">
        <v>754</v>
      </c>
      <c r="K26" s="1504">
        <v>609</v>
      </c>
      <c r="L26" s="1504">
        <v>462</v>
      </c>
      <c r="M26" s="1563">
        <v>560</v>
      </c>
      <c r="N26" s="1563">
        <v>560</v>
      </c>
      <c r="O26" s="1565">
        <v>155</v>
      </c>
      <c r="P26" s="1566"/>
      <c r="Q26" s="1567">
        <f t="shared" si="1"/>
        <v>0</v>
      </c>
      <c r="R26" s="1548">
        <f t="shared" si="1"/>
        <v>0</v>
      </c>
      <c r="S26" s="1620">
        <f t="shared" si="2"/>
        <v>155</v>
      </c>
      <c r="T26" s="1621">
        <f t="shared" si="3"/>
        <v>27.67857142857143</v>
      </c>
      <c r="U26" s="1494"/>
      <c r="V26" s="1503"/>
      <c r="W26" s="1503"/>
      <c r="X26" s="1504"/>
    </row>
    <row r="27" spans="1:24" ht="12.75">
      <c r="A27" s="1611" t="s">
        <v>586</v>
      </c>
      <c r="B27" s="895" t="s">
        <v>717</v>
      </c>
      <c r="C27" s="1503">
        <v>0</v>
      </c>
      <c r="D27" s="1503">
        <v>0</v>
      </c>
      <c r="E27" s="1518">
        <v>504</v>
      </c>
      <c r="F27" s="1503"/>
      <c r="G27" s="1503"/>
      <c r="H27" s="1503"/>
      <c r="I27" s="1504"/>
      <c r="J27" s="1504">
        <v>0</v>
      </c>
      <c r="K27" s="1504">
        <v>0</v>
      </c>
      <c r="L27" s="1504">
        <v>0</v>
      </c>
      <c r="M27" s="1563"/>
      <c r="N27" s="1563"/>
      <c r="O27" s="1565"/>
      <c r="P27" s="1566"/>
      <c r="Q27" s="1567">
        <f t="shared" si="1"/>
        <v>0</v>
      </c>
      <c r="R27" s="1548">
        <f t="shared" si="1"/>
        <v>0</v>
      </c>
      <c r="S27" s="1620">
        <f t="shared" si="2"/>
        <v>0</v>
      </c>
      <c r="T27" s="1621" t="e">
        <f t="shared" si="3"/>
        <v>#DIV/0!</v>
      </c>
      <c r="U27" s="1494"/>
      <c r="V27" s="1503"/>
      <c r="W27" s="1503"/>
      <c r="X27" s="1504"/>
    </row>
    <row r="28" spans="1:24" ht="12.75">
      <c r="A28" s="1611" t="s">
        <v>588</v>
      </c>
      <c r="B28" s="895" t="s">
        <v>718</v>
      </c>
      <c r="C28" s="1503">
        <v>428</v>
      </c>
      <c r="D28" s="1503">
        <v>253</v>
      </c>
      <c r="E28" s="1518">
        <v>511</v>
      </c>
      <c r="F28" s="1503">
        <v>725</v>
      </c>
      <c r="G28" s="1503">
        <v>377</v>
      </c>
      <c r="H28" s="1503">
        <v>293</v>
      </c>
      <c r="I28" s="1504">
        <v>911</v>
      </c>
      <c r="J28" s="1504">
        <v>286</v>
      </c>
      <c r="K28" s="1504">
        <v>623</v>
      </c>
      <c r="L28" s="1504">
        <v>331</v>
      </c>
      <c r="M28" s="1563">
        <v>40</v>
      </c>
      <c r="N28" s="1563">
        <v>40</v>
      </c>
      <c r="O28" s="1565">
        <v>222</v>
      </c>
      <c r="P28" s="1566"/>
      <c r="Q28" s="1567">
        <f t="shared" si="1"/>
        <v>0</v>
      </c>
      <c r="R28" s="1548">
        <f t="shared" si="1"/>
        <v>0</v>
      </c>
      <c r="S28" s="1620">
        <f t="shared" si="2"/>
        <v>222</v>
      </c>
      <c r="T28" s="1621">
        <f t="shared" si="3"/>
        <v>555</v>
      </c>
      <c r="U28" s="1494"/>
      <c r="V28" s="1503"/>
      <c r="W28" s="1503"/>
      <c r="X28" s="1504"/>
    </row>
    <row r="29" spans="1:24" ht="12.75">
      <c r="A29" s="1611" t="s">
        <v>590</v>
      </c>
      <c r="B29" s="895" t="s">
        <v>719</v>
      </c>
      <c r="C29" s="1503">
        <v>1057</v>
      </c>
      <c r="D29" s="1503">
        <v>1451</v>
      </c>
      <c r="E29" s="1518">
        <v>518</v>
      </c>
      <c r="F29" s="1503">
        <v>405</v>
      </c>
      <c r="G29" s="1503">
        <v>397</v>
      </c>
      <c r="H29" s="1503">
        <v>322</v>
      </c>
      <c r="I29" s="1504">
        <v>346</v>
      </c>
      <c r="J29" s="1504">
        <v>311</v>
      </c>
      <c r="K29" s="1504">
        <v>365</v>
      </c>
      <c r="L29" s="1504">
        <v>424</v>
      </c>
      <c r="M29" s="1563"/>
      <c r="N29" s="1563"/>
      <c r="O29" s="1565">
        <v>104</v>
      </c>
      <c r="P29" s="1566"/>
      <c r="Q29" s="1567">
        <f t="shared" si="1"/>
        <v>0</v>
      </c>
      <c r="R29" s="1548">
        <f t="shared" si="1"/>
        <v>0</v>
      </c>
      <c r="S29" s="1620">
        <f t="shared" si="2"/>
        <v>104</v>
      </c>
      <c r="T29" s="1621" t="e">
        <f t="shared" si="3"/>
        <v>#DIV/0!</v>
      </c>
      <c r="U29" s="1494"/>
      <c r="V29" s="1503"/>
      <c r="W29" s="1503"/>
      <c r="X29" s="1504"/>
    </row>
    <row r="30" spans="1:24" ht="12.75">
      <c r="A30" s="1611" t="s">
        <v>592</v>
      </c>
      <c r="B30" s="912" t="s">
        <v>720</v>
      </c>
      <c r="C30" s="1503">
        <v>10408</v>
      </c>
      <c r="D30" s="1503">
        <v>11792</v>
      </c>
      <c r="E30" s="1518">
        <v>521</v>
      </c>
      <c r="F30" s="1503">
        <v>6946</v>
      </c>
      <c r="G30" s="1503">
        <v>6990</v>
      </c>
      <c r="H30" s="1503">
        <v>7549</v>
      </c>
      <c r="I30" s="1504">
        <v>7781</v>
      </c>
      <c r="J30" s="1504">
        <v>8377</v>
      </c>
      <c r="K30" s="1504">
        <v>8716</v>
      </c>
      <c r="L30" s="1504">
        <v>8926</v>
      </c>
      <c r="M30" s="1563">
        <v>8905</v>
      </c>
      <c r="N30" s="1563">
        <v>8905</v>
      </c>
      <c r="O30" s="1565">
        <v>2123</v>
      </c>
      <c r="P30" s="1566"/>
      <c r="Q30" s="1567">
        <f t="shared" si="1"/>
        <v>0</v>
      </c>
      <c r="R30" s="1548">
        <f t="shared" si="1"/>
        <v>0</v>
      </c>
      <c r="S30" s="1620">
        <f t="shared" si="2"/>
        <v>2123</v>
      </c>
      <c r="T30" s="1621">
        <f t="shared" si="3"/>
        <v>23.840539023020774</v>
      </c>
      <c r="U30" s="1494"/>
      <c r="V30" s="1503"/>
      <c r="W30" s="1503"/>
      <c r="X30" s="1504"/>
    </row>
    <row r="31" spans="1:24" ht="12.75">
      <c r="A31" s="1611" t="s">
        <v>594</v>
      </c>
      <c r="B31" s="912" t="s">
        <v>721</v>
      </c>
      <c r="C31" s="1503">
        <v>3640</v>
      </c>
      <c r="D31" s="1503">
        <v>4174</v>
      </c>
      <c r="E31" s="1518" t="s">
        <v>596</v>
      </c>
      <c r="F31" s="1503">
        <v>2596</v>
      </c>
      <c r="G31" s="1503">
        <v>2700</v>
      </c>
      <c r="H31" s="1503">
        <v>2709</v>
      </c>
      <c r="I31" s="1504">
        <v>2878</v>
      </c>
      <c r="J31" s="1504">
        <v>3044</v>
      </c>
      <c r="K31" s="1504">
        <v>3128</v>
      </c>
      <c r="L31" s="1504">
        <v>3187</v>
      </c>
      <c r="M31" s="1563">
        <v>3117</v>
      </c>
      <c r="N31" s="1563">
        <v>3117</v>
      </c>
      <c r="O31" s="1565">
        <v>757</v>
      </c>
      <c r="P31" s="1566"/>
      <c r="Q31" s="1567">
        <f t="shared" si="1"/>
        <v>0</v>
      </c>
      <c r="R31" s="1548">
        <f t="shared" si="1"/>
        <v>0</v>
      </c>
      <c r="S31" s="1620">
        <f t="shared" si="2"/>
        <v>757</v>
      </c>
      <c r="T31" s="1621">
        <f t="shared" si="3"/>
        <v>24.286172601860763</v>
      </c>
      <c r="U31" s="1494"/>
      <c r="V31" s="1503"/>
      <c r="W31" s="1503"/>
      <c r="X31" s="1504"/>
    </row>
    <row r="32" spans="1:24" ht="12.75">
      <c r="A32" s="1611" t="s">
        <v>597</v>
      </c>
      <c r="B32" s="895" t="s">
        <v>722</v>
      </c>
      <c r="C32" s="1503">
        <v>0</v>
      </c>
      <c r="D32" s="1503">
        <v>0</v>
      </c>
      <c r="E32" s="1518">
        <v>557</v>
      </c>
      <c r="F32" s="1503"/>
      <c r="G32" s="1503"/>
      <c r="H32" s="1503"/>
      <c r="I32" s="1504"/>
      <c r="J32" s="1504">
        <v>0</v>
      </c>
      <c r="K32" s="1504">
        <v>0</v>
      </c>
      <c r="L32" s="1504">
        <v>0</v>
      </c>
      <c r="M32" s="1563"/>
      <c r="N32" s="1563"/>
      <c r="O32" s="1565"/>
      <c r="P32" s="1566"/>
      <c r="Q32" s="1567">
        <f t="shared" si="1"/>
        <v>0</v>
      </c>
      <c r="R32" s="1548">
        <f t="shared" si="1"/>
        <v>0</v>
      </c>
      <c r="S32" s="1620">
        <f t="shared" si="2"/>
        <v>0</v>
      </c>
      <c r="T32" s="1621" t="e">
        <f>(S32/N32)*100</f>
        <v>#DIV/0!</v>
      </c>
      <c r="U32" s="1494"/>
      <c r="V32" s="1503"/>
      <c r="W32" s="1503"/>
      <c r="X32" s="1504"/>
    </row>
    <row r="33" spans="1:24" ht="12.75">
      <c r="A33" s="1611" t="s">
        <v>599</v>
      </c>
      <c r="B33" s="895" t="s">
        <v>723</v>
      </c>
      <c r="C33" s="1503">
        <v>1711</v>
      </c>
      <c r="D33" s="1503">
        <v>1801</v>
      </c>
      <c r="E33" s="1518">
        <v>551</v>
      </c>
      <c r="F33" s="1503">
        <v>46</v>
      </c>
      <c r="G33" s="1503">
        <v>20</v>
      </c>
      <c r="H33" s="1503">
        <v>33</v>
      </c>
      <c r="I33" s="1504">
        <v>33</v>
      </c>
      <c r="J33" s="1504">
        <v>27</v>
      </c>
      <c r="K33" s="1504">
        <v>26</v>
      </c>
      <c r="L33" s="1504">
        <v>42</v>
      </c>
      <c r="M33" s="1563"/>
      <c r="N33" s="1563"/>
      <c r="O33" s="1565">
        <v>9</v>
      </c>
      <c r="P33" s="1566"/>
      <c r="Q33" s="1567">
        <f t="shared" si="1"/>
        <v>0</v>
      </c>
      <c r="R33" s="1548">
        <f t="shared" si="1"/>
        <v>0</v>
      </c>
      <c r="S33" s="1620">
        <f t="shared" si="2"/>
        <v>9</v>
      </c>
      <c r="T33" s="1621" t="e">
        <f t="shared" si="3"/>
        <v>#DIV/0!</v>
      </c>
      <c r="U33" s="1494"/>
      <c r="V33" s="1503"/>
      <c r="W33" s="1503"/>
      <c r="X33" s="1504"/>
    </row>
    <row r="34" spans="1:24" ht="13.5" thickBot="1">
      <c r="A34" s="1608" t="s">
        <v>601</v>
      </c>
      <c r="B34" s="897" t="s">
        <v>724</v>
      </c>
      <c r="C34" s="1507">
        <v>569</v>
      </c>
      <c r="D34" s="1507">
        <v>614</v>
      </c>
      <c r="E34" s="1522" t="s">
        <v>602</v>
      </c>
      <c r="F34" s="1509">
        <v>45</v>
      </c>
      <c r="G34" s="1509">
        <v>193</v>
      </c>
      <c r="H34" s="1509">
        <v>77</v>
      </c>
      <c r="I34" s="1523">
        <v>52</v>
      </c>
      <c r="J34" s="1523">
        <v>46</v>
      </c>
      <c r="K34" s="1523">
        <v>71</v>
      </c>
      <c r="L34" s="1523">
        <v>357</v>
      </c>
      <c r="M34" s="1574"/>
      <c r="N34" s="1574"/>
      <c r="O34" s="1575">
        <v>45</v>
      </c>
      <c r="P34" s="1566"/>
      <c r="Q34" s="1576">
        <f t="shared" si="1"/>
        <v>0</v>
      </c>
      <c r="R34" s="1539">
        <f t="shared" si="1"/>
        <v>0</v>
      </c>
      <c r="S34" s="1622">
        <f t="shared" si="2"/>
        <v>45</v>
      </c>
      <c r="T34" s="1623" t="e">
        <f t="shared" si="3"/>
        <v>#DIV/0!</v>
      </c>
      <c r="U34" s="1494"/>
      <c r="V34" s="1507"/>
      <c r="W34" s="1507"/>
      <c r="X34" s="1523"/>
    </row>
    <row r="35" spans="1:24" ht="13.5" thickBot="1">
      <c r="A35" s="1612" t="s">
        <v>603</v>
      </c>
      <c r="B35" s="917" t="s">
        <v>604</v>
      </c>
      <c r="C35" s="1613">
        <f>SUM(C25:C34)</f>
        <v>25899</v>
      </c>
      <c r="D35" s="1613">
        <f>SUM(D25:D34)</f>
        <v>29268</v>
      </c>
      <c r="E35" s="1551"/>
      <c r="F35" s="1613">
        <f aca="true" t="shared" si="4" ref="F35:R35">SUM(F25:F34)</f>
        <v>11782</v>
      </c>
      <c r="G35" s="1613">
        <f t="shared" si="4"/>
        <v>11653</v>
      </c>
      <c r="H35" s="1613">
        <f t="shared" si="4"/>
        <v>11942</v>
      </c>
      <c r="I35" s="1512">
        <f t="shared" si="4"/>
        <v>13280</v>
      </c>
      <c r="J35" s="1512">
        <f>SUM(J25:J34)</f>
        <v>13550</v>
      </c>
      <c r="K35" s="1512">
        <f>SUM(K25:K34)</f>
        <v>13722</v>
      </c>
      <c r="L35" s="1512">
        <f>SUM(L25:L34)</f>
        <v>14032</v>
      </c>
      <c r="M35" s="1624">
        <f t="shared" si="4"/>
        <v>12622</v>
      </c>
      <c r="N35" s="1625">
        <f t="shared" si="4"/>
        <v>12622</v>
      </c>
      <c r="O35" s="1625">
        <f t="shared" si="4"/>
        <v>3491</v>
      </c>
      <c r="P35" s="1626">
        <f t="shared" si="4"/>
        <v>0</v>
      </c>
      <c r="Q35" s="1625">
        <f t="shared" si="4"/>
        <v>0</v>
      </c>
      <c r="R35" s="1625">
        <f t="shared" si="4"/>
        <v>0</v>
      </c>
      <c r="S35" s="1613">
        <f t="shared" si="2"/>
        <v>3491</v>
      </c>
      <c r="T35" s="1627">
        <f t="shared" si="3"/>
        <v>27.65805736016479</v>
      </c>
      <c r="U35" s="1494"/>
      <c r="V35" s="1613">
        <f>SUM(V25:V34)</f>
        <v>0</v>
      </c>
      <c r="W35" s="1613">
        <f>SUM(W25:W34)</f>
        <v>0</v>
      </c>
      <c r="X35" s="1613">
        <f>SUM(X25:X34)</f>
        <v>0</v>
      </c>
    </row>
    <row r="36" spans="1:24" ht="12.75">
      <c r="A36" s="1610" t="s">
        <v>605</v>
      </c>
      <c r="B36" s="891" t="s">
        <v>725</v>
      </c>
      <c r="C36" s="1501">
        <v>0</v>
      </c>
      <c r="D36" s="1501">
        <v>0</v>
      </c>
      <c r="E36" s="1515">
        <v>601</v>
      </c>
      <c r="F36" s="1501"/>
      <c r="G36" s="1501"/>
      <c r="H36" s="1501"/>
      <c r="I36" s="1521"/>
      <c r="J36" s="1521">
        <v>0</v>
      </c>
      <c r="K36" s="1521">
        <v>0</v>
      </c>
      <c r="L36" s="1521">
        <v>0</v>
      </c>
      <c r="M36" s="1559"/>
      <c r="N36" s="1577"/>
      <c r="O36" s="1560"/>
      <c r="P36" s="1566"/>
      <c r="Q36" s="1554">
        <f t="shared" si="1"/>
        <v>0</v>
      </c>
      <c r="R36" s="1534">
        <f t="shared" si="1"/>
        <v>0</v>
      </c>
      <c r="S36" s="1618">
        <f t="shared" si="2"/>
        <v>0</v>
      </c>
      <c r="T36" s="1619" t="e">
        <f t="shared" si="3"/>
        <v>#DIV/0!</v>
      </c>
      <c r="U36" s="1494"/>
      <c r="V36" s="1501"/>
      <c r="W36" s="1501"/>
      <c r="X36" s="1521"/>
    </row>
    <row r="37" spans="1:24" ht="12.75">
      <c r="A37" s="1611" t="s">
        <v>607</v>
      </c>
      <c r="B37" s="895" t="s">
        <v>726</v>
      </c>
      <c r="C37" s="1503">
        <v>1190</v>
      </c>
      <c r="D37" s="1503">
        <v>1857</v>
      </c>
      <c r="E37" s="1518">
        <v>602</v>
      </c>
      <c r="F37" s="1503">
        <v>1441</v>
      </c>
      <c r="G37" s="1503">
        <v>1474</v>
      </c>
      <c r="H37" s="1503">
        <v>1395</v>
      </c>
      <c r="I37" s="1504">
        <v>1564</v>
      </c>
      <c r="J37" s="1504">
        <v>1628</v>
      </c>
      <c r="K37" s="1504">
        <v>1758</v>
      </c>
      <c r="L37" s="1504">
        <v>1842</v>
      </c>
      <c r="M37" s="1563"/>
      <c r="N37" s="1564"/>
      <c r="O37" s="1565">
        <v>551</v>
      </c>
      <c r="P37" s="1566"/>
      <c r="Q37" s="1548">
        <f t="shared" si="1"/>
        <v>0</v>
      </c>
      <c r="R37" s="1554">
        <f t="shared" si="1"/>
        <v>0</v>
      </c>
      <c r="S37" s="1620">
        <f t="shared" si="2"/>
        <v>551</v>
      </c>
      <c r="T37" s="1621" t="e">
        <f t="shared" si="3"/>
        <v>#DIV/0!</v>
      </c>
      <c r="U37" s="1494"/>
      <c r="V37" s="1503"/>
      <c r="W37" s="1503"/>
      <c r="X37" s="1504"/>
    </row>
    <row r="38" spans="1:24" ht="12.75">
      <c r="A38" s="1611" t="s">
        <v>609</v>
      </c>
      <c r="B38" s="895" t="s">
        <v>727</v>
      </c>
      <c r="C38" s="1503">
        <v>0</v>
      </c>
      <c r="D38" s="1503">
        <v>0</v>
      </c>
      <c r="E38" s="1518">
        <v>604</v>
      </c>
      <c r="F38" s="1503"/>
      <c r="G38" s="1503"/>
      <c r="H38" s="1503"/>
      <c r="I38" s="1504"/>
      <c r="J38" s="1504">
        <v>0</v>
      </c>
      <c r="K38" s="1504">
        <v>0</v>
      </c>
      <c r="L38" s="1504"/>
      <c r="M38" s="1563"/>
      <c r="N38" s="1564"/>
      <c r="O38" s="1565"/>
      <c r="P38" s="1566"/>
      <c r="Q38" s="1548">
        <f t="shared" si="1"/>
        <v>0</v>
      </c>
      <c r="R38" s="1554">
        <f t="shared" si="1"/>
        <v>0</v>
      </c>
      <c r="S38" s="1620">
        <f t="shared" si="2"/>
        <v>0</v>
      </c>
      <c r="T38" s="1621" t="e">
        <f t="shared" si="3"/>
        <v>#DIV/0!</v>
      </c>
      <c r="U38" s="1494"/>
      <c r="V38" s="1503"/>
      <c r="W38" s="1503"/>
      <c r="X38" s="1504"/>
    </row>
    <row r="39" spans="1:24" ht="12.75">
      <c r="A39" s="1611" t="s">
        <v>611</v>
      </c>
      <c r="B39" s="895" t="s">
        <v>728</v>
      </c>
      <c r="C39" s="1503">
        <v>12472</v>
      </c>
      <c r="D39" s="1503">
        <v>13728</v>
      </c>
      <c r="E39" s="1518" t="s">
        <v>613</v>
      </c>
      <c r="F39" s="1503">
        <v>10052</v>
      </c>
      <c r="G39" s="1503">
        <v>10150</v>
      </c>
      <c r="H39" s="1503">
        <v>10890</v>
      </c>
      <c r="I39" s="1504">
        <v>11223</v>
      </c>
      <c r="J39" s="1504">
        <v>11842</v>
      </c>
      <c r="K39" s="1504">
        <v>12072</v>
      </c>
      <c r="L39" s="1504">
        <v>12206</v>
      </c>
      <c r="M39" s="1563">
        <f>M35</f>
        <v>12622</v>
      </c>
      <c r="N39" s="1564">
        <v>12622</v>
      </c>
      <c r="O39" s="1565">
        <v>3004</v>
      </c>
      <c r="P39" s="1566"/>
      <c r="Q39" s="1548">
        <f t="shared" si="1"/>
        <v>0</v>
      </c>
      <c r="R39" s="1554">
        <f t="shared" si="1"/>
        <v>0</v>
      </c>
      <c r="S39" s="1620">
        <f t="shared" si="2"/>
        <v>3004</v>
      </c>
      <c r="T39" s="1621">
        <f t="shared" si="3"/>
        <v>23.799714783710982</v>
      </c>
      <c r="U39" s="1494"/>
      <c r="V39" s="1503"/>
      <c r="W39" s="1503"/>
      <c r="X39" s="1504"/>
    </row>
    <row r="40" spans="1:24" ht="13.5" thickBot="1">
      <c r="A40" s="1608" t="s">
        <v>614</v>
      </c>
      <c r="B40" s="897" t="s">
        <v>724</v>
      </c>
      <c r="C40" s="1507">
        <v>12330</v>
      </c>
      <c r="D40" s="1507">
        <v>13218</v>
      </c>
      <c r="E40" s="1522" t="s">
        <v>615</v>
      </c>
      <c r="F40" s="1509">
        <v>176</v>
      </c>
      <c r="G40" s="1509">
        <v>40</v>
      </c>
      <c r="H40" s="1509">
        <v>73</v>
      </c>
      <c r="I40" s="1523">
        <v>493</v>
      </c>
      <c r="J40" s="1523">
        <v>100</v>
      </c>
      <c r="K40" s="1523">
        <v>38</v>
      </c>
      <c r="L40" s="1523">
        <v>78</v>
      </c>
      <c r="M40" s="1574"/>
      <c r="N40" s="1578"/>
      <c r="O40" s="1575">
        <v>13</v>
      </c>
      <c r="P40" s="1566"/>
      <c r="Q40" s="1539">
        <f t="shared" si="1"/>
        <v>0</v>
      </c>
      <c r="R40" s="1579">
        <f t="shared" si="1"/>
        <v>0</v>
      </c>
      <c r="S40" s="1622">
        <f t="shared" si="2"/>
        <v>13</v>
      </c>
      <c r="T40" s="1623" t="e">
        <f t="shared" si="3"/>
        <v>#DIV/0!</v>
      </c>
      <c r="U40" s="1494"/>
      <c r="V40" s="1507"/>
      <c r="W40" s="1507"/>
      <c r="X40" s="1523"/>
    </row>
    <row r="41" spans="1:24" ht="13.5" thickBot="1">
      <c r="A41" s="1612" t="s">
        <v>616</v>
      </c>
      <c r="B41" s="917" t="s">
        <v>617</v>
      </c>
      <c r="C41" s="1613">
        <f>SUM(C36:C40)</f>
        <v>25992</v>
      </c>
      <c r="D41" s="1613">
        <f>SUM(D36:D40)</f>
        <v>28803</v>
      </c>
      <c r="E41" s="1551" t="s">
        <v>549</v>
      </c>
      <c r="F41" s="1613">
        <f aca="true" t="shared" si="5" ref="F41:R41">SUM(F36:F40)</f>
        <v>11669</v>
      </c>
      <c r="G41" s="1613">
        <f t="shared" si="5"/>
        <v>11664</v>
      </c>
      <c r="H41" s="1613">
        <f t="shared" si="5"/>
        <v>12358</v>
      </c>
      <c r="I41" s="1512">
        <f t="shared" si="5"/>
        <v>13280</v>
      </c>
      <c r="J41" s="1512">
        <f>SUM(J36:J40)</f>
        <v>13570</v>
      </c>
      <c r="K41" s="1512">
        <f>SUM(K36:K40)</f>
        <v>13868</v>
      </c>
      <c r="L41" s="1512">
        <f>SUM(L36:L40)</f>
        <v>14126</v>
      </c>
      <c r="M41" s="1624">
        <f t="shared" si="5"/>
        <v>12622</v>
      </c>
      <c r="N41" s="1625">
        <f t="shared" si="5"/>
        <v>12622</v>
      </c>
      <c r="O41" s="1628">
        <f t="shared" si="5"/>
        <v>3568</v>
      </c>
      <c r="P41" s="1628">
        <f t="shared" si="5"/>
        <v>0</v>
      </c>
      <c r="Q41" s="1629">
        <f t="shared" si="5"/>
        <v>0</v>
      </c>
      <c r="R41" s="1630">
        <f t="shared" si="5"/>
        <v>0</v>
      </c>
      <c r="S41" s="1613">
        <f t="shared" si="2"/>
        <v>3568</v>
      </c>
      <c r="T41" s="1627">
        <f t="shared" si="3"/>
        <v>28.268103311678022</v>
      </c>
      <c r="U41" s="1494"/>
      <c r="V41" s="1613">
        <f>SUM(V36:V40)</f>
        <v>0</v>
      </c>
      <c r="W41" s="1613">
        <f>SUM(W36:W40)</f>
        <v>0</v>
      </c>
      <c r="X41" s="1613">
        <f>SUM(X36:X40)</f>
        <v>0</v>
      </c>
    </row>
    <row r="42" spans="1:24" ht="6.75" customHeight="1" thickBot="1">
      <c r="A42" s="1608"/>
      <c r="B42" s="916"/>
      <c r="C42" s="1509"/>
      <c r="D42" s="1509"/>
      <c r="E42" s="1631"/>
      <c r="F42" s="1509"/>
      <c r="G42" s="1509"/>
      <c r="H42" s="1509"/>
      <c r="I42" s="1632"/>
      <c r="J42" s="1632"/>
      <c r="K42" s="1632"/>
      <c r="L42" s="1632"/>
      <c r="M42" s="1633"/>
      <c r="N42" s="1634"/>
      <c r="O42" s="1580"/>
      <c r="P42" s="1581"/>
      <c r="Q42" s="1582"/>
      <c r="R42" s="1583"/>
      <c r="S42" s="1635"/>
      <c r="T42" s="1636"/>
      <c r="U42" s="1494"/>
      <c r="V42" s="1509"/>
      <c r="W42" s="1509"/>
      <c r="X42" s="1632"/>
    </row>
    <row r="43" spans="1:24" ht="13.5" thickBot="1">
      <c r="A43" s="1637" t="s">
        <v>618</v>
      </c>
      <c r="B43" s="917" t="s">
        <v>580</v>
      </c>
      <c r="C43" s="1613">
        <f>+C41-C39</f>
        <v>13520</v>
      </c>
      <c r="D43" s="1613">
        <f>+D41-D39</f>
        <v>15075</v>
      </c>
      <c r="E43" s="1551" t="s">
        <v>549</v>
      </c>
      <c r="F43" s="1613">
        <f aca="true" t="shared" si="6" ref="F43:R43">F41-F39</f>
        <v>1617</v>
      </c>
      <c r="G43" s="1613">
        <f t="shared" si="6"/>
        <v>1514</v>
      </c>
      <c r="H43" s="1613">
        <f t="shared" si="6"/>
        <v>1468</v>
      </c>
      <c r="I43" s="1512">
        <f>I41-I39</f>
        <v>2057</v>
      </c>
      <c r="J43" s="1512">
        <f>J41-J39</f>
        <v>1728</v>
      </c>
      <c r="K43" s="1512">
        <f>K41-K39</f>
        <v>1796</v>
      </c>
      <c r="L43" s="1512">
        <f>L41-L39</f>
        <v>1920</v>
      </c>
      <c r="M43" s="1613">
        <f>M41-M39</f>
        <v>0</v>
      </c>
      <c r="N43" s="1638">
        <f t="shared" si="6"/>
        <v>0</v>
      </c>
      <c r="O43" s="1628">
        <f t="shared" si="6"/>
        <v>564</v>
      </c>
      <c r="P43" s="1628">
        <f t="shared" si="6"/>
        <v>0</v>
      </c>
      <c r="Q43" s="1613">
        <f t="shared" si="6"/>
        <v>0</v>
      </c>
      <c r="R43" s="1639">
        <f t="shared" si="6"/>
        <v>0</v>
      </c>
      <c r="S43" s="1640">
        <f t="shared" si="2"/>
        <v>564</v>
      </c>
      <c r="T43" s="1627" t="e">
        <f t="shared" si="3"/>
        <v>#DIV/0!</v>
      </c>
      <c r="U43" s="1494"/>
      <c r="V43" s="1613">
        <f>V41-V39</f>
        <v>0</v>
      </c>
      <c r="W43" s="1613">
        <f>W41-W39</f>
        <v>0</v>
      </c>
      <c r="X43" s="1613">
        <f>X41-X39</f>
        <v>0</v>
      </c>
    </row>
    <row r="44" spans="1:24" ht="13.5" thickBot="1">
      <c r="A44" s="1612" t="s">
        <v>619</v>
      </c>
      <c r="B44" s="917" t="s">
        <v>620</v>
      </c>
      <c r="C44" s="1613">
        <f>+C41-C35</f>
        <v>93</v>
      </c>
      <c r="D44" s="1613">
        <f>+D41-D35</f>
        <v>-465</v>
      </c>
      <c r="E44" s="1551" t="s">
        <v>549</v>
      </c>
      <c r="F44" s="1613">
        <f aca="true" t="shared" si="7" ref="F44:R44">F41-F35</f>
        <v>-113</v>
      </c>
      <c r="G44" s="1613">
        <f t="shared" si="7"/>
        <v>11</v>
      </c>
      <c r="H44" s="1613">
        <f t="shared" si="7"/>
        <v>416</v>
      </c>
      <c r="I44" s="1512">
        <f>I41-I35</f>
        <v>0</v>
      </c>
      <c r="J44" s="1512">
        <f>J41-J35</f>
        <v>20</v>
      </c>
      <c r="K44" s="1512">
        <f>K41-K35</f>
        <v>146</v>
      </c>
      <c r="L44" s="1512">
        <f>L41-L35</f>
        <v>94</v>
      </c>
      <c r="M44" s="1613">
        <f>M41-M35</f>
        <v>0</v>
      </c>
      <c r="N44" s="1638">
        <f t="shared" si="7"/>
        <v>0</v>
      </c>
      <c r="O44" s="1628">
        <f t="shared" si="7"/>
        <v>77</v>
      </c>
      <c r="P44" s="1628">
        <f t="shared" si="7"/>
        <v>0</v>
      </c>
      <c r="Q44" s="1613">
        <f t="shared" si="7"/>
        <v>0</v>
      </c>
      <c r="R44" s="1639">
        <f t="shared" si="7"/>
        <v>0</v>
      </c>
      <c r="S44" s="1640">
        <f t="shared" si="2"/>
        <v>77</v>
      </c>
      <c r="T44" s="1627" t="e">
        <f t="shared" si="3"/>
        <v>#DIV/0!</v>
      </c>
      <c r="U44" s="1494"/>
      <c r="V44" s="1613">
        <f>V41-V35</f>
        <v>0</v>
      </c>
      <c r="W44" s="1613">
        <f>W41-W35</f>
        <v>0</v>
      </c>
      <c r="X44" s="1613">
        <f>X41-X35</f>
        <v>0</v>
      </c>
    </row>
    <row r="45" spans="1:24" ht="13.5" thickBot="1">
      <c r="A45" s="1641" t="s">
        <v>621</v>
      </c>
      <c r="B45" s="920" t="s">
        <v>580</v>
      </c>
      <c r="C45" s="1629">
        <f>+C44-C39</f>
        <v>-12379</v>
      </c>
      <c r="D45" s="1629">
        <f>+D44-D39</f>
        <v>-14193</v>
      </c>
      <c r="E45" s="1600" t="s">
        <v>549</v>
      </c>
      <c r="F45" s="1613">
        <f aca="true" t="shared" si="8" ref="F45:R45">F44-F39</f>
        <v>-10165</v>
      </c>
      <c r="G45" s="1613">
        <f t="shared" si="8"/>
        <v>-10139</v>
      </c>
      <c r="H45" s="1613">
        <f t="shared" si="8"/>
        <v>-10474</v>
      </c>
      <c r="I45" s="1512">
        <f t="shared" si="8"/>
        <v>-11223</v>
      </c>
      <c r="J45" s="1512">
        <f>J44-J39</f>
        <v>-11822</v>
      </c>
      <c r="K45" s="1512">
        <f>K44-K39</f>
        <v>-11926</v>
      </c>
      <c r="L45" s="1512">
        <f>L44-L39</f>
        <v>-12112</v>
      </c>
      <c r="M45" s="1613">
        <f t="shared" si="8"/>
        <v>-12622</v>
      </c>
      <c r="N45" s="1638">
        <f t="shared" si="8"/>
        <v>-12622</v>
      </c>
      <c r="O45" s="1628">
        <f t="shared" si="8"/>
        <v>-2927</v>
      </c>
      <c r="P45" s="1628">
        <f t="shared" si="8"/>
        <v>0</v>
      </c>
      <c r="Q45" s="1613">
        <f t="shared" si="8"/>
        <v>0</v>
      </c>
      <c r="R45" s="1639">
        <f t="shared" si="8"/>
        <v>0</v>
      </c>
      <c r="S45" s="1640">
        <f t="shared" si="2"/>
        <v>-2927</v>
      </c>
      <c r="T45" s="1627">
        <f t="shared" si="3"/>
        <v>23.18966883219775</v>
      </c>
      <c r="U45" s="1494"/>
      <c r="V45" s="1613">
        <f>V44-V39</f>
        <v>0</v>
      </c>
      <c r="W45" s="1613">
        <f>W44-W39</f>
        <v>0</v>
      </c>
      <c r="X45" s="1613">
        <f>X44-X39</f>
        <v>0</v>
      </c>
    </row>
    <row r="46" spans="1:24" ht="12.75">
      <c r="A46" s="1528"/>
      <c r="B46" s="1525"/>
      <c r="C46" s="1525"/>
      <c r="D46" s="1525"/>
      <c r="E46" s="1526"/>
      <c r="F46" s="1525"/>
      <c r="G46" s="1525"/>
      <c r="H46" s="1525"/>
      <c r="I46" s="1525"/>
      <c r="J46" s="1494"/>
      <c r="K46" s="1494"/>
      <c r="L46" s="1494"/>
      <c r="M46" s="1494"/>
      <c r="N46" s="1494"/>
      <c r="O46" s="1494"/>
      <c r="P46" s="1494"/>
      <c r="Q46" s="1494"/>
      <c r="R46" s="1494"/>
      <c r="S46" s="1494"/>
      <c r="T46" s="1527"/>
      <c r="U46" s="1494"/>
      <c r="V46" s="1494"/>
      <c r="W46" s="1494"/>
      <c r="X46" s="1494"/>
    </row>
    <row r="47" spans="1:24" ht="12.75">
      <c r="A47" s="1528"/>
      <c r="B47" s="1525"/>
      <c r="C47" s="1525"/>
      <c r="D47" s="1525"/>
      <c r="E47" s="1526"/>
      <c r="F47" s="1525"/>
      <c r="G47" s="1525"/>
      <c r="H47" s="1525"/>
      <c r="I47" s="1525"/>
      <c r="J47" s="1494"/>
      <c r="K47" s="1494"/>
      <c r="L47" s="1494"/>
      <c r="M47" s="1494"/>
      <c r="N47" s="1494"/>
      <c r="O47" s="1494"/>
      <c r="P47" s="1494"/>
      <c r="Q47" s="1494"/>
      <c r="R47" s="1494"/>
      <c r="S47" s="1494"/>
      <c r="T47" s="1527"/>
      <c r="U47" s="1494"/>
      <c r="V47" s="1494"/>
      <c r="W47" s="1494"/>
      <c r="X47" s="1494"/>
    </row>
    <row r="48" spans="1:24" ht="12.75">
      <c r="A48" s="1642" t="s">
        <v>729</v>
      </c>
      <c r="B48" s="1525"/>
      <c r="C48" s="1525"/>
      <c r="D48" s="1525"/>
      <c r="E48" s="1526"/>
      <c r="F48" s="1525"/>
      <c r="G48" s="1525"/>
      <c r="H48" s="1525"/>
      <c r="I48" s="1525"/>
      <c r="J48" s="1494"/>
      <c r="K48" s="1494"/>
      <c r="L48" s="1494"/>
      <c r="M48" s="1494"/>
      <c r="N48" s="1494"/>
      <c r="O48" s="1494"/>
      <c r="P48" s="1494"/>
      <c r="Q48" s="1494"/>
      <c r="R48" s="1494"/>
      <c r="S48" s="1525"/>
      <c r="T48" s="1525"/>
      <c r="U48" s="1525"/>
      <c r="V48" s="1525"/>
      <c r="W48" s="1525"/>
      <c r="X48" s="1525"/>
    </row>
    <row r="49" spans="1:24" ht="12.75">
      <c r="A49" s="1643" t="s">
        <v>730</v>
      </c>
      <c r="B49" s="1525"/>
      <c r="C49" s="1525"/>
      <c r="D49" s="1525"/>
      <c r="E49" s="1526"/>
      <c r="F49" s="1525"/>
      <c r="G49" s="1525"/>
      <c r="H49" s="1525"/>
      <c r="I49" s="1525"/>
      <c r="J49" s="1494"/>
      <c r="K49" s="1494"/>
      <c r="L49" s="1494"/>
      <c r="M49" s="1494"/>
      <c r="N49" s="1494"/>
      <c r="O49" s="1494"/>
      <c r="P49" s="1494"/>
      <c r="Q49" s="1494"/>
      <c r="R49" s="1494"/>
      <c r="S49" s="1525"/>
      <c r="T49" s="1525"/>
      <c r="U49" s="1525"/>
      <c r="V49" s="1525"/>
      <c r="W49" s="1525"/>
      <c r="X49" s="1525"/>
    </row>
    <row r="50" spans="1:24" ht="12.75">
      <c r="A50" s="1644" t="s">
        <v>731</v>
      </c>
      <c r="B50" s="1525"/>
      <c r="C50" s="1525"/>
      <c r="D50" s="1525"/>
      <c r="E50" s="1526"/>
      <c r="F50" s="1525"/>
      <c r="G50" s="1525"/>
      <c r="H50" s="1525"/>
      <c r="I50" s="1525"/>
      <c r="J50" s="1494"/>
      <c r="K50" s="1494"/>
      <c r="L50" s="1494"/>
      <c r="M50" s="1494"/>
      <c r="N50" s="1494"/>
      <c r="O50" s="1494"/>
      <c r="P50" s="1494"/>
      <c r="Q50" s="1494"/>
      <c r="R50" s="1494"/>
      <c r="S50" s="1525"/>
      <c r="T50" s="1525"/>
      <c r="U50" s="1525"/>
      <c r="V50" s="1525"/>
      <c r="W50" s="1525"/>
      <c r="X50" s="1525"/>
    </row>
    <row r="51" spans="1:24" ht="12.75">
      <c r="A51" s="1584"/>
      <c r="B51" s="1525"/>
      <c r="C51" s="1525"/>
      <c r="D51" s="1525"/>
      <c r="E51" s="1526"/>
      <c r="F51" s="1525"/>
      <c r="G51" s="1525"/>
      <c r="H51" s="1525"/>
      <c r="I51" s="1525"/>
      <c r="J51" s="1494"/>
      <c r="K51" s="1494"/>
      <c r="L51" s="1494"/>
      <c r="M51" s="1494"/>
      <c r="N51" s="1494"/>
      <c r="O51" s="1494"/>
      <c r="P51" s="1494"/>
      <c r="Q51" s="1494"/>
      <c r="R51" s="1494"/>
      <c r="S51" s="1525"/>
      <c r="T51" s="1525"/>
      <c r="U51" s="1525"/>
      <c r="V51" s="1525"/>
      <c r="W51" s="1525"/>
      <c r="X51" s="1525"/>
    </row>
    <row r="52" spans="1:24" ht="12.75">
      <c r="A52" s="1528" t="s">
        <v>732</v>
      </c>
      <c r="B52" s="1525"/>
      <c r="C52" s="1525"/>
      <c r="D52" s="1525"/>
      <c r="E52" s="1526"/>
      <c r="F52" s="1525"/>
      <c r="G52" s="1525"/>
      <c r="H52" s="1525"/>
      <c r="I52" s="1525"/>
      <c r="J52" s="1494"/>
      <c r="K52" s="1494"/>
      <c r="L52" s="1494"/>
      <c r="M52" s="1494"/>
      <c r="N52" s="1494"/>
      <c r="O52" s="1494"/>
      <c r="P52" s="1494"/>
      <c r="Q52" s="1494"/>
      <c r="R52" s="1494"/>
      <c r="S52" s="1525"/>
      <c r="T52" s="1525"/>
      <c r="U52" s="1525"/>
      <c r="V52" s="1525"/>
      <c r="W52" s="1525"/>
      <c r="X52" s="1525"/>
    </row>
    <row r="53" spans="1:24" ht="12.75">
      <c r="A53" s="1528"/>
      <c r="B53" s="1525"/>
      <c r="C53" s="1525"/>
      <c r="D53" s="1525"/>
      <c r="E53" s="1526"/>
      <c r="F53" s="1525"/>
      <c r="G53" s="1525"/>
      <c r="H53" s="1525"/>
      <c r="I53" s="1525"/>
      <c r="J53" s="1494"/>
      <c r="K53" s="1494"/>
      <c r="L53" s="1494"/>
      <c r="M53" s="1494"/>
      <c r="N53" s="1494"/>
      <c r="O53" s="1494"/>
      <c r="P53" s="1494"/>
      <c r="Q53" s="1494"/>
      <c r="R53" s="1494"/>
      <c r="S53" s="1525"/>
      <c r="T53" s="1525"/>
      <c r="U53" s="1525"/>
      <c r="V53" s="1525"/>
      <c r="W53" s="1525"/>
      <c r="X53" s="1525"/>
    </row>
    <row r="54" spans="1:24" ht="12.75">
      <c r="A54" s="1528" t="s">
        <v>771</v>
      </c>
      <c r="B54" s="1525"/>
      <c r="C54" s="1525"/>
      <c r="D54" s="1525"/>
      <c r="E54" s="1526"/>
      <c r="F54" s="1525"/>
      <c r="G54" s="1525"/>
      <c r="H54" s="1525"/>
      <c r="I54" s="1525"/>
      <c r="J54" s="1494"/>
      <c r="K54" s="1494"/>
      <c r="L54" s="1494"/>
      <c r="M54" s="1494"/>
      <c r="N54" s="1494"/>
      <c r="O54" s="1494"/>
      <c r="P54" s="1494"/>
      <c r="Q54" s="1494"/>
      <c r="R54" s="1494"/>
      <c r="S54" s="1525"/>
      <c r="T54" s="1525"/>
      <c r="U54" s="1525"/>
      <c r="V54" s="1525"/>
      <c r="W54" s="1525"/>
      <c r="X54" s="1525"/>
    </row>
    <row r="55" spans="1:24" ht="12.75">
      <c r="A55" s="1528"/>
      <c r="B55" s="1525"/>
      <c r="C55" s="1525"/>
      <c r="D55" s="1525"/>
      <c r="E55" s="1526"/>
      <c r="F55" s="1525"/>
      <c r="G55" s="1525"/>
      <c r="H55" s="1525"/>
      <c r="I55" s="1525"/>
      <c r="J55" s="1494"/>
      <c r="K55" s="1494"/>
      <c r="L55" s="1494"/>
      <c r="M55" s="1494"/>
      <c r="N55" s="1494"/>
      <c r="O55" s="1494"/>
      <c r="P55" s="1494"/>
      <c r="Q55" s="1494"/>
      <c r="R55" s="1494"/>
      <c r="S55" s="1494"/>
      <c r="T55" s="1527"/>
      <c r="U55" s="1494"/>
      <c r="V55" s="1494"/>
      <c r="W55" s="1494"/>
      <c r="X55" s="1494"/>
    </row>
    <row r="56" spans="1:24" ht="12.75">
      <c r="A56" s="1528"/>
      <c r="B56" s="1525"/>
      <c r="C56" s="1525"/>
      <c r="D56" s="1525"/>
      <c r="E56" s="1526"/>
      <c r="F56" s="1525"/>
      <c r="G56" s="1525"/>
      <c r="H56" s="1525"/>
      <c r="I56" s="1525"/>
      <c r="J56" s="1494"/>
      <c r="K56" s="1494"/>
      <c r="L56" s="1494"/>
      <c r="M56" s="1494"/>
      <c r="N56" s="1494"/>
      <c r="O56" s="1494"/>
      <c r="P56" s="1494"/>
      <c r="Q56" s="1494"/>
      <c r="R56" s="1494"/>
      <c r="S56" s="1494"/>
      <c r="T56" s="1527"/>
      <c r="U56" s="1494"/>
      <c r="V56" s="1494"/>
      <c r="W56" s="1494"/>
      <c r="X56" s="1494"/>
    </row>
    <row r="57" spans="1:24" ht="12.75">
      <c r="A57" s="1528"/>
      <c r="B57" s="1525"/>
      <c r="C57" s="1525"/>
      <c r="D57" s="1525"/>
      <c r="E57" s="1526"/>
      <c r="F57" s="1525"/>
      <c r="G57" s="1525"/>
      <c r="H57" s="1525"/>
      <c r="I57" s="1525"/>
      <c r="J57" s="1494"/>
      <c r="K57" s="1494"/>
      <c r="L57" s="1494"/>
      <c r="M57" s="1494"/>
      <c r="N57" s="1494"/>
      <c r="O57" s="1494"/>
      <c r="P57" s="1494"/>
      <c r="Q57" s="1494"/>
      <c r="R57" s="1494"/>
      <c r="S57" s="1494"/>
      <c r="T57" s="1527"/>
      <c r="U57" s="1494"/>
      <c r="V57" s="1494"/>
      <c r="W57" s="1494"/>
      <c r="X57" s="1494"/>
    </row>
    <row r="58" spans="1:24" ht="12.75">
      <c r="A58" s="1528"/>
      <c r="B58" s="1525"/>
      <c r="C58" s="1525"/>
      <c r="D58" s="1525"/>
      <c r="E58" s="1526"/>
      <c r="F58" s="1525"/>
      <c r="G58" s="1525"/>
      <c r="H58" s="1525"/>
      <c r="I58" s="1525"/>
      <c r="J58" s="1494"/>
      <c r="K58" s="1494"/>
      <c r="L58" s="1494"/>
      <c r="M58" s="1494"/>
      <c r="N58" s="1494"/>
      <c r="O58" s="1494"/>
      <c r="P58" s="1494"/>
      <c r="Q58" s="1494"/>
      <c r="R58" s="1494"/>
      <c r="S58" s="1494"/>
      <c r="T58" s="1527"/>
      <c r="U58" s="1494"/>
      <c r="V58" s="1494"/>
      <c r="W58" s="1494"/>
      <c r="X58" s="1494"/>
    </row>
    <row r="59" spans="1:24" ht="12.75">
      <c r="A59" s="1528"/>
      <c r="B59" s="1525"/>
      <c r="C59" s="1525"/>
      <c r="D59" s="1525"/>
      <c r="E59" s="1526"/>
      <c r="F59" s="1525"/>
      <c r="G59" s="1525"/>
      <c r="H59" s="1525"/>
      <c r="I59" s="1525"/>
      <c r="J59" s="1494"/>
      <c r="K59" s="1494"/>
      <c r="L59" s="1494"/>
      <c r="M59" s="1494"/>
      <c r="N59" s="1494"/>
      <c r="O59" s="1494"/>
      <c r="P59" s="1494"/>
      <c r="Q59" s="1494"/>
      <c r="R59" s="1494"/>
      <c r="S59" s="1494"/>
      <c r="T59" s="1527"/>
      <c r="U59" s="1494"/>
      <c r="V59" s="1494"/>
      <c r="W59" s="1494"/>
      <c r="X59" s="1494"/>
    </row>
    <row r="60" spans="1:24" ht="12.75">
      <c r="A60" s="1528"/>
      <c r="B60" s="1525"/>
      <c r="C60" s="1525"/>
      <c r="D60" s="1525"/>
      <c r="E60" s="1526"/>
      <c r="F60" s="1525"/>
      <c r="G60" s="1525"/>
      <c r="H60" s="1525"/>
      <c r="I60" s="1525"/>
      <c r="J60" s="1494"/>
      <c r="K60" s="1494"/>
      <c r="L60" s="1494"/>
      <c r="M60" s="1494"/>
      <c r="N60" s="1494"/>
      <c r="O60" s="1494"/>
      <c r="P60" s="1494"/>
      <c r="Q60" s="1494"/>
      <c r="R60" s="1494"/>
      <c r="S60" s="1494"/>
      <c r="T60" s="1527"/>
      <c r="U60" s="1494"/>
      <c r="V60" s="1494"/>
      <c r="W60" s="1494"/>
      <c r="X60" s="1494"/>
    </row>
    <row r="61" spans="1:24" ht="12.75">
      <c r="A61" s="1528"/>
      <c r="B61" s="1525"/>
      <c r="C61" s="1525"/>
      <c r="D61" s="1525"/>
      <c r="E61" s="1526"/>
      <c r="F61" s="1525"/>
      <c r="G61" s="1525"/>
      <c r="H61" s="1525"/>
      <c r="I61" s="1525"/>
      <c r="J61" s="1494"/>
      <c r="K61" s="1494"/>
      <c r="L61" s="1494"/>
      <c r="M61" s="1494"/>
      <c r="N61" s="1494"/>
      <c r="O61" s="1494"/>
      <c r="P61" s="1494"/>
      <c r="Q61" s="1494"/>
      <c r="R61" s="1494"/>
      <c r="S61" s="1494"/>
      <c r="T61" s="1527"/>
      <c r="U61" s="1494"/>
      <c r="V61" s="1494"/>
      <c r="W61" s="1494"/>
      <c r="X61" s="1494"/>
    </row>
    <row r="62" spans="1:24" ht="12.75">
      <c r="A62" s="1528"/>
      <c r="B62" s="1525"/>
      <c r="C62" s="1525"/>
      <c r="D62" s="1525"/>
      <c r="E62" s="1526"/>
      <c r="F62" s="1525"/>
      <c r="G62" s="1525"/>
      <c r="H62" s="1525"/>
      <c r="I62" s="1525"/>
      <c r="J62" s="1494"/>
      <c r="K62" s="1494"/>
      <c r="L62" s="1494"/>
      <c r="M62" s="1494"/>
      <c r="N62" s="1494"/>
      <c r="O62" s="1494"/>
      <c r="P62" s="1494"/>
      <c r="Q62" s="1494"/>
      <c r="R62" s="1494"/>
      <c r="S62" s="1494"/>
      <c r="T62" s="1527"/>
      <c r="U62" s="1494"/>
      <c r="V62" s="1494"/>
      <c r="W62" s="1494"/>
      <c r="X62" s="1494"/>
    </row>
    <row r="63" spans="1:24" ht="18">
      <c r="A63" s="1585"/>
      <c r="B63" s="310"/>
      <c r="C63" s="310"/>
      <c r="D63" s="310"/>
      <c r="E63" s="883"/>
      <c r="F63" s="310"/>
      <c r="G63" s="310"/>
      <c r="H63" s="310"/>
      <c r="I63" s="310"/>
      <c r="J63" s="1586"/>
      <c r="K63" s="1586"/>
      <c r="L63" s="1586"/>
      <c r="M63" s="1586"/>
      <c r="N63" s="1586"/>
      <c r="O63" s="1586"/>
      <c r="P63" s="1586"/>
      <c r="Q63" s="1586"/>
      <c r="R63" s="1586"/>
      <c r="S63" s="1586"/>
      <c r="T63" s="1587"/>
      <c r="U63" s="1586"/>
      <c r="V63" s="1586"/>
      <c r="W63" s="1586"/>
      <c r="X63" s="1586"/>
    </row>
    <row r="64" spans="1:24" ht="18">
      <c r="A64" s="1585"/>
      <c r="B64" s="310"/>
      <c r="C64" s="310"/>
      <c r="D64" s="310"/>
      <c r="E64" s="883"/>
      <c r="F64" s="310"/>
      <c r="G64" s="310"/>
      <c r="H64" s="310"/>
      <c r="I64" s="310"/>
      <c r="J64" s="1586"/>
      <c r="K64" s="1586"/>
      <c r="L64" s="1586"/>
      <c r="M64" s="1586"/>
      <c r="N64" s="1586"/>
      <c r="O64" s="1586"/>
      <c r="P64" s="1586"/>
      <c r="Q64" s="1586"/>
      <c r="R64" s="1586"/>
      <c r="S64" s="1586"/>
      <c r="T64" s="1587"/>
      <c r="U64" s="1586"/>
      <c r="V64" s="1586"/>
      <c r="W64" s="1586"/>
      <c r="X64" s="1586"/>
    </row>
  </sheetData>
  <sheetProtection/>
  <mergeCells count="12">
    <mergeCell ref="O7:R7"/>
    <mergeCell ref="V7:X7"/>
    <mergeCell ref="A1:X1"/>
    <mergeCell ref="A7:A8"/>
    <mergeCell ref="B7:B8"/>
    <mergeCell ref="E7:E8"/>
    <mergeCell ref="H7:H8"/>
    <mergeCell ref="I7:I8"/>
    <mergeCell ref="J7:J8"/>
    <mergeCell ref="K7:K8"/>
    <mergeCell ref="L7:L8"/>
    <mergeCell ref="M7:N7"/>
  </mergeCells>
  <printOptions/>
  <pageMargins left="1.299212598425197" right="0.7086614173228347" top="0.5905511811023623" bottom="0.5905511811023623" header="0.31496062992125984" footer="0.31496062992125984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D344"/>
  <sheetViews>
    <sheetView zoomScale="80" zoomScaleNormal="80" zoomScaleSheetLayoutView="100" zoomScalePageLayoutView="0" workbookViewId="0" topLeftCell="A1">
      <selection activeCell="C43" sqref="C43"/>
    </sheetView>
  </sheetViews>
  <sheetFormatPr defaultColWidth="9.140625" defaultRowHeight="12.75"/>
  <cols>
    <col min="1" max="1" width="9.57421875" style="108" customWidth="1"/>
    <col min="2" max="2" width="12.7109375" style="108" customWidth="1"/>
    <col min="3" max="3" width="77.421875" style="108" customWidth="1"/>
    <col min="4" max="4" width="15.7109375" style="108" customWidth="1"/>
    <col min="5" max="6" width="15.8515625" style="108" customWidth="1"/>
    <col min="7" max="7" width="13.28125" style="108" customWidth="1"/>
    <col min="8" max="8" width="9.140625" style="108" customWidth="1"/>
    <col min="9" max="9" width="10.140625" style="108" bestFit="1" customWidth="1"/>
    <col min="10" max="16384" width="9.140625" style="108" customWidth="1"/>
  </cols>
  <sheetData>
    <row r="1" spans="1:7" ht="21" customHeight="1">
      <c r="A1" s="12" t="s">
        <v>321</v>
      </c>
      <c r="B1" s="13"/>
      <c r="C1" s="105"/>
      <c r="D1" s="106"/>
      <c r="E1" s="107"/>
      <c r="F1" s="107"/>
      <c r="G1" s="107"/>
    </row>
    <row r="2" spans="1:5" ht="15.75" customHeight="1">
      <c r="A2" s="12"/>
      <c r="B2" s="13"/>
      <c r="C2" s="109"/>
      <c r="E2" s="110"/>
    </row>
    <row r="3" spans="1:7" s="115" customFormat="1" ht="24" customHeight="1">
      <c r="A3" s="111" t="s">
        <v>322</v>
      </c>
      <c r="B3" s="111"/>
      <c r="C3" s="111"/>
      <c r="D3" s="112"/>
      <c r="E3" s="113"/>
      <c r="F3" s="114"/>
      <c r="G3" s="114"/>
    </row>
    <row r="4" spans="4:7" s="98" customFormat="1" ht="15.75" customHeight="1" thickBot="1">
      <c r="D4" s="116"/>
      <c r="E4" s="117"/>
      <c r="F4" s="114" t="s">
        <v>4</v>
      </c>
      <c r="G4" s="116"/>
    </row>
    <row r="5" spans="1:7" s="98" customFormat="1" ht="15.75" customHeight="1">
      <c r="A5" s="218" t="s">
        <v>25</v>
      </c>
      <c r="B5" s="219" t="s">
        <v>26</v>
      </c>
      <c r="C5" s="218" t="s">
        <v>28</v>
      </c>
      <c r="D5" s="218" t="s">
        <v>29</v>
      </c>
      <c r="E5" s="218" t="s">
        <v>29</v>
      </c>
      <c r="F5" s="212" t="s">
        <v>8</v>
      </c>
      <c r="G5" s="218" t="s">
        <v>323</v>
      </c>
    </row>
    <row r="6" spans="1:7" s="98" customFormat="1" ht="15.75" customHeight="1" thickBot="1">
      <c r="A6" s="220"/>
      <c r="B6" s="221"/>
      <c r="C6" s="222"/>
      <c r="D6" s="223" t="s">
        <v>31</v>
      </c>
      <c r="E6" s="223" t="s">
        <v>32</v>
      </c>
      <c r="F6" s="216" t="s">
        <v>33</v>
      </c>
      <c r="G6" s="223" t="s">
        <v>324</v>
      </c>
    </row>
    <row r="7" spans="1:7" s="98" customFormat="1" ht="16.5" customHeight="1" thickTop="1">
      <c r="A7" s="118">
        <v>10</v>
      </c>
      <c r="B7" s="119"/>
      <c r="C7" s="120" t="s">
        <v>325</v>
      </c>
      <c r="D7" s="121"/>
      <c r="E7" s="121"/>
      <c r="F7" s="121"/>
      <c r="G7" s="121"/>
    </row>
    <row r="8" spans="1:7" s="98" customFormat="1" ht="15" customHeight="1">
      <c r="A8" s="69"/>
      <c r="B8" s="122"/>
      <c r="C8" s="69"/>
      <c r="D8" s="71"/>
      <c r="E8" s="71"/>
      <c r="F8" s="71"/>
      <c r="G8" s="71"/>
    </row>
    <row r="9" spans="1:7" s="98" customFormat="1" ht="15" customHeight="1">
      <c r="A9" s="69"/>
      <c r="B9" s="123">
        <v>2143</v>
      </c>
      <c r="C9" s="35" t="s">
        <v>326</v>
      </c>
      <c r="D9" s="71">
        <v>2860</v>
      </c>
      <c r="E9" s="71">
        <v>2860</v>
      </c>
      <c r="F9" s="71">
        <v>839.9</v>
      </c>
      <c r="G9" s="71">
        <f>(F9/E9)*100</f>
        <v>29.367132867132867</v>
      </c>
    </row>
    <row r="10" spans="1:7" s="98" customFormat="1" ht="15">
      <c r="A10" s="35"/>
      <c r="B10" s="123">
        <v>3111</v>
      </c>
      <c r="C10" s="35" t="s">
        <v>327</v>
      </c>
      <c r="D10" s="124">
        <v>7820</v>
      </c>
      <c r="E10" s="124">
        <v>7907.2</v>
      </c>
      <c r="F10" s="124">
        <v>2040.2</v>
      </c>
      <c r="G10" s="71">
        <f aca="true" t="shared" si="0" ref="G10:G32">(F10/E10)*100</f>
        <v>25.801800890327804</v>
      </c>
    </row>
    <row r="11" spans="1:7" s="98" customFormat="1" ht="15">
      <c r="A11" s="35"/>
      <c r="B11" s="123">
        <v>3113</v>
      </c>
      <c r="C11" s="35" t="s">
        <v>328</v>
      </c>
      <c r="D11" s="124">
        <v>28600</v>
      </c>
      <c r="E11" s="124">
        <v>28600</v>
      </c>
      <c r="F11" s="124">
        <v>7149</v>
      </c>
      <c r="G11" s="71">
        <f t="shared" si="0"/>
        <v>24.996503496503497</v>
      </c>
    </row>
    <row r="12" spans="1:7" s="98" customFormat="1" ht="15" hidden="1">
      <c r="A12" s="35"/>
      <c r="B12" s="123">
        <v>3114</v>
      </c>
      <c r="C12" s="35" t="s">
        <v>329</v>
      </c>
      <c r="D12" s="124"/>
      <c r="E12" s="124"/>
      <c r="F12" s="124"/>
      <c r="G12" s="71" t="e">
        <f t="shared" si="0"/>
        <v>#DIV/0!</v>
      </c>
    </row>
    <row r="13" spans="1:7" s="98" customFormat="1" ht="15" hidden="1">
      <c r="A13" s="35"/>
      <c r="B13" s="123">
        <v>3122</v>
      </c>
      <c r="C13" s="35" t="s">
        <v>330</v>
      </c>
      <c r="D13" s="124"/>
      <c r="E13" s="124"/>
      <c r="F13" s="124"/>
      <c r="G13" s="71" t="e">
        <f t="shared" si="0"/>
        <v>#DIV/0!</v>
      </c>
    </row>
    <row r="14" spans="1:7" s="98" customFormat="1" ht="15">
      <c r="A14" s="35"/>
      <c r="B14" s="123">
        <v>3231</v>
      </c>
      <c r="C14" s="35" t="s">
        <v>331</v>
      </c>
      <c r="D14" s="124">
        <v>600</v>
      </c>
      <c r="E14" s="124">
        <v>600</v>
      </c>
      <c r="F14" s="124">
        <v>150</v>
      </c>
      <c r="G14" s="71">
        <f t="shared" si="0"/>
        <v>25</v>
      </c>
    </row>
    <row r="15" spans="1:7" s="98" customFormat="1" ht="15">
      <c r="A15" s="35"/>
      <c r="B15" s="123">
        <v>3313</v>
      </c>
      <c r="C15" s="35" t="s">
        <v>332</v>
      </c>
      <c r="D15" s="71">
        <v>1300</v>
      </c>
      <c r="E15" s="71">
        <v>1300</v>
      </c>
      <c r="F15" s="71">
        <v>197.9</v>
      </c>
      <c r="G15" s="71">
        <f t="shared" si="0"/>
        <v>15.223076923076922</v>
      </c>
    </row>
    <row r="16" spans="1:7" s="98" customFormat="1" ht="15" customHeight="1" hidden="1">
      <c r="A16" s="35"/>
      <c r="B16" s="123">
        <v>3314</v>
      </c>
      <c r="C16" s="35" t="s">
        <v>333</v>
      </c>
      <c r="D16" s="71"/>
      <c r="E16" s="71"/>
      <c r="F16" s="71"/>
      <c r="G16" s="71" t="e">
        <f t="shared" si="0"/>
        <v>#DIV/0!</v>
      </c>
    </row>
    <row r="17" spans="1:7" s="98" customFormat="1" ht="15">
      <c r="A17" s="35"/>
      <c r="B17" s="123">
        <v>3314</v>
      </c>
      <c r="C17" s="35" t="s">
        <v>334</v>
      </c>
      <c r="D17" s="71">
        <v>7080</v>
      </c>
      <c r="E17" s="71">
        <v>7080</v>
      </c>
      <c r="F17" s="71">
        <v>1770</v>
      </c>
      <c r="G17" s="71">
        <f t="shared" si="0"/>
        <v>25</v>
      </c>
    </row>
    <row r="18" spans="1:7" s="98" customFormat="1" ht="13.5" customHeight="1" hidden="1">
      <c r="A18" s="35"/>
      <c r="B18" s="123">
        <v>3315</v>
      </c>
      <c r="C18" s="35" t="s">
        <v>335</v>
      </c>
      <c r="D18" s="71"/>
      <c r="E18" s="71"/>
      <c r="F18" s="71"/>
      <c r="G18" s="71" t="e">
        <f t="shared" si="0"/>
        <v>#DIV/0!</v>
      </c>
    </row>
    <row r="19" spans="1:7" s="98" customFormat="1" ht="15">
      <c r="A19" s="35"/>
      <c r="B19" s="123">
        <v>3315</v>
      </c>
      <c r="C19" s="35" t="s">
        <v>336</v>
      </c>
      <c r="D19" s="71">
        <v>6620</v>
      </c>
      <c r="E19" s="71">
        <v>6620</v>
      </c>
      <c r="F19" s="71">
        <v>1650</v>
      </c>
      <c r="G19" s="71">
        <f t="shared" si="0"/>
        <v>24.924471299093657</v>
      </c>
    </row>
    <row r="20" spans="1:7" s="98" customFormat="1" ht="15">
      <c r="A20" s="35"/>
      <c r="B20" s="123">
        <v>3319</v>
      </c>
      <c r="C20" s="35" t="s">
        <v>337</v>
      </c>
      <c r="D20" s="71">
        <v>700</v>
      </c>
      <c r="E20" s="71">
        <v>700</v>
      </c>
      <c r="F20" s="71">
        <v>224.1</v>
      </c>
      <c r="G20" s="71">
        <f t="shared" si="0"/>
        <v>32.01428571428571</v>
      </c>
    </row>
    <row r="21" spans="1:7" s="98" customFormat="1" ht="15">
      <c r="A21" s="35"/>
      <c r="B21" s="123">
        <v>3322</v>
      </c>
      <c r="C21" s="35" t="s">
        <v>338</v>
      </c>
      <c r="D21" s="71">
        <v>50</v>
      </c>
      <c r="E21" s="71">
        <v>50</v>
      </c>
      <c r="F21" s="71">
        <v>0</v>
      </c>
      <c r="G21" s="71">
        <f t="shared" si="0"/>
        <v>0</v>
      </c>
    </row>
    <row r="22" spans="1:7" s="98" customFormat="1" ht="15">
      <c r="A22" s="35"/>
      <c r="B22" s="123">
        <v>3326</v>
      </c>
      <c r="C22" s="35" t="s">
        <v>339</v>
      </c>
      <c r="D22" s="71">
        <v>60</v>
      </c>
      <c r="E22" s="71">
        <v>60</v>
      </c>
      <c r="F22" s="71">
        <v>0</v>
      </c>
      <c r="G22" s="71">
        <f t="shared" si="0"/>
        <v>0</v>
      </c>
    </row>
    <row r="23" spans="1:7" s="98" customFormat="1" ht="15">
      <c r="A23" s="35"/>
      <c r="B23" s="123">
        <v>3330</v>
      </c>
      <c r="C23" s="35" t="s">
        <v>340</v>
      </c>
      <c r="D23" s="71">
        <v>50</v>
      </c>
      <c r="E23" s="71">
        <v>50</v>
      </c>
      <c r="F23" s="71">
        <v>0</v>
      </c>
      <c r="G23" s="71">
        <f t="shared" si="0"/>
        <v>0</v>
      </c>
    </row>
    <row r="24" spans="1:7" s="98" customFormat="1" ht="15">
      <c r="A24" s="35"/>
      <c r="B24" s="123">
        <v>3392</v>
      </c>
      <c r="C24" s="35" t="s">
        <v>341</v>
      </c>
      <c r="D24" s="71">
        <v>800</v>
      </c>
      <c r="E24" s="71">
        <v>808.3</v>
      </c>
      <c r="F24" s="71">
        <v>258.8</v>
      </c>
      <c r="G24" s="71">
        <f t="shared" si="0"/>
        <v>32.01781516763578</v>
      </c>
    </row>
    <row r="25" spans="1:7" s="98" customFormat="1" ht="15">
      <c r="A25" s="35"/>
      <c r="B25" s="123">
        <v>3399</v>
      </c>
      <c r="C25" s="35" t="s">
        <v>342</v>
      </c>
      <c r="D25" s="71">
        <v>1800</v>
      </c>
      <c r="E25" s="71">
        <v>1800</v>
      </c>
      <c r="F25" s="71">
        <v>145.6</v>
      </c>
      <c r="G25" s="71">
        <f t="shared" si="0"/>
        <v>8.088888888888889</v>
      </c>
    </row>
    <row r="26" spans="1:7" s="98" customFormat="1" ht="15">
      <c r="A26" s="35"/>
      <c r="B26" s="123">
        <v>3412</v>
      </c>
      <c r="C26" s="35" t="s">
        <v>343</v>
      </c>
      <c r="D26" s="71">
        <v>20023</v>
      </c>
      <c r="E26" s="71">
        <v>20023</v>
      </c>
      <c r="F26" s="71">
        <v>5877.4</v>
      </c>
      <c r="G26" s="71">
        <f t="shared" si="0"/>
        <v>29.353243769664882</v>
      </c>
    </row>
    <row r="27" spans="1:7" s="98" customFormat="1" ht="15">
      <c r="A27" s="35"/>
      <c r="B27" s="123">
        <v>3412</v>
      </c>
      <c r="C27" s="35" t="s">
        <v>344</v>
      </c>
      <c r="D27" s="71">
        <f>22123-20023</f>
        <v>2100</v>
      </c>
      <c r="E27" s="71">
        <f>22126-20023</f>
        <v>2103</v>
      </c>
      <c r="F27" s="71">
        <f>7107.6-5877.4</f>
        <v>1230.2000000000007</v>
      </c>
      <c r="G27" s="71">
        <f t="shared" si="0"/>
        <v>58.49738468854021</v>
      </c>
    </row>
    <row r="28" spans="1:7" s="98" customFormat="1" ht="15">
      <c r="A28" s="35"/>
      <c r="B28" s="123">
        <v>3419</v>
      </c>
      <c r="C28" s="35" t="s">
        <v>345</v>
      </c>
      <c r="D28" s="124">
        <v>3600</v>
      </c>
      <c r="E28" s="124">
        <v>3600</v>
      </c>
      <c r="F28" s="124">
        <v>0</v>
      </c>
      <c r="G28" s="71">
        <f t="shared" si="0"/>
        <v>0</v>
      </c>
    </row>
    <row r="29" spans="1:7" s="98" customFormat="1" ht="15">
      <c r="A29" s="35"/>
      <c r="B29" s="123">
        <v>3421</v>
      </c>
      <c r="C29" s="35" t="s">
        <v>346</v>
      </c>
      <c r="D29" s="124">
        <v>2800</v>
      </c>
      <c r="E29" s="124">
        <v>2800</v>
      </c>
      <c r="F29" s="124">
        <v>1898.5</v>
      </c>
      <c r="G29" s="71">
        <f t="shared" si="0"/>
        <v>67.80357142857143</v>
      </c>
    </row>
    <row r="30" spans="1:7" s="98" customFormat="1" ht="15">
      <c r="A30" s="35"/>
      <c r="B30" s="123">
        <v>3429</v>
      </c>
      <c r="C30" s="35" t="s">
        <v>347</v>
      </c>
      <c r="D30" s="124">
        <v>1500</v>
      </c>
      <c r="E30" s="124">
        <v>1500</v>
      </c>
      <c r="F30" s="124">
        <v>30.3</v>
      </c>
      <c r="G30" s="71">
        <f t="shared" si="0"/>
        <v>2.02</v>
      </c>
    </row>
    <row r="31" spans="1:7" s="98" customFormat="1" ht="15">
      <c r="A31" s="35"/>
      <c r="B31" s="123">
        <v>6223</v>
      </c>
      <c r="C31" s="35" t="s">
        <v>348</v>
      </c>
      <c r="D31" s="71">
        <v>150</v>
      </c>
      <c r="E31" s="71">
        <v>138.5</v>
      </c>
      <c r="F31" s="71">
        <v>0</v>
      </c>
      <c r="G31" s="71">
        <f t="shared" si="0"/>
        <v>0</v>
      </c>
    </row>
    <row r="32" spans="1:7" s="98" customFormat="1" ht="15">
      <c r="A32" s="35"/>
      <c r="B32" s="123">
        <v>6409</v>
      </c>
      <c r="C32" s="35" t="s">
        <v>349</v>
      </c>
      <c r="D32" s="71">
        <v>1580</v>
      </c>
      <c r="E32" s="71">
        <v>1493</v>
      </c>
      <c r="F32" s="71">
        <v>0</v>
      </c>
      <c r="G32" s="71">
        <f t="shared" si="0"/>
        <v>0</v>
      </c>
    </row>
    <row r="33" spans="1:7" s="98" customFormat="1" ht="14.25" customHeight="1" thickBot="1">
      <c r="A33" s="125"/>
      <c r="B33" s="126"/>
      <c r="C33" s="127"/>
      <c r="D33" s="128"/>
      <c r="E33" s="128"/>
      <c r="F33" s="128"/>
      <c r="G33" s="128"/>
    </row>
    <row r="34" spans="1:7" s="98" customFormat="1" ht="18.75" customHeight="1" thickBot="1" thickTop="1">
      <c r="A34" s="129"/>
      <c r="B34" s="130"/>
      <c r="C34" s="131" t="s">
        <v>350</v>
      </c>
      <c r="D34" s="132">
        <f>SUM(D9:D33)</f>
        <v>90093</v>
      </c>
      <c r="E34" s="132">
        <f>SUM(E9:E33)</f>
        <v>90093</v>
      </c>
      <c r="F34" s="132">
        <f>SUM(F9:F33)</f>
        <v>23461.9</v>
      </c>
      <c r="G34" s="132">
        <f>(F34/E34)*100</f>
        <v>26.04186784766852</v>
      </c>
    </row>
    <row r="35" spans="1:7" s="98" customFormat="1" ht="15.75" customHeight="1">
      <c r="A35" s="97"/>
      <c r="B35" s="100"/>
      <c r="C35" s="133"/>
      <c r="D35" s="134"/>
      <c r="E35" s="134"/>
      <c r="F35" s="134"/>
      <c r="G35" s="134"/>
    </row>
    <row r="36" spans="1:7" s="98" customFormat="1" ht="18.75" customHeight="1" hidden="1">
      <c r="A36" s="97"/>
      <c r="B36" s="100"/>
      <c r="C36" s="133"/>
      <c r="D36" s="134"/>
      <c r="E36" s="134"/>
      <c r="F36" s="134"/>
      <c r="G36" s="134"/>
    </row>
    <row r="37" spans="1:7" s="98" customFormat="1" ht="18.75" customHeight="1" hidden="1">
      <c r="A37" s="97"/>
      <c r="B37" s="100"/>
      <c r="C37" s="133"/>
      <c r="D37" s="134"/>
      <c r="E37" s="134"/>
      <c r="F37" s="134"/>
      <c r="G37" s="134"/>
    </row>
    <row r="38" spans="1:7" s="98" customFormat="1" ht="15.75" customHeight="1" hidden="1">
      <c r="A38" s="97"/>
      <c r="B38" s="100"/>
      <c r="C38" s="133"/>
      <c r="D38" s="134"/>
      <c r="E38" s="134"/>
      <c r="F38" s="134"/>
      <c r="G38" s="134"/>
    </row>
    <row r="39" spans="1:7" s="98" customFormat="1" ht="15.75" customHeight="1" hidden="1">
      <c r="A39" s="97"/>
      <c r="B39" s="100"/>
      <c r="C39" s="133"/>
      <c r="D39" s="135"/>
      <c r="E39" s="135"/>
      <c r="F39" s="135"/>
      <c r="G39" s="135"/>
    </row>
    <row r="40" spans="1:7" s="98" customFormat="1" ht="12.75" customHeight="1" hidden="1">
      <c r="A40" s="97"/>
      <c r="B40" s="100"/>
      <c r="C40" s="133"/>
      <c r="D40" s="135"/>
      <c r="E40" s="135"/>
      <c r="F40" s="135"/>
      <c r="G40" s="135"/>
    </row>
    <row r="41" spans="1:7" s="98" customFormat="1" ht="12.75" customHeight="1" hidden="1">
      <c r="A41" s="97"/>
      <c r="B41" s="100"/>
      <c r="C41" s="133"/>
      <c r="D41" s="135"/>
      <c r="E41" s="135"/>
      <c r="F41" s="135"/>
      <c r="G41" s="135"/>
    </row>
    <row r="42" s="98" customFormat="1" ht="15.75" customHeight="1" thickBot="1">
      <c r="B42" s="136"/>
    </row>
    <row r="43" spans="1:7" s="98" customFormat="1" ht="15.75">
      <c r="A43" s="218" t="s">
        <v>25</v>
      </c>
      <c r="B43" s="219" t="s">
        <v>26</v>
      </c>
      <c r="C43" s="218" t="s">
        <v>28</v>
      </c>
      <c r="D43" s="218" t="s">
        <v>29</v>
      </c>
      <c r="E43" s="218" t="s">
        <v>29</v>
      </c>
      <c r="F43" s="212" t="s">
        <v>8</v>
      </c>
      <c r="G43" s="218" t="s">
        <v>323</v>
      </c>
    </row>
    <row r="44" spans="1:7" s="98" customFormat="1" ht="15.75" customHeight="1" thickBot="1">
      <c r="A44" s="220"/>
      <c r="B44" s="221"/>
      <c r="C44" s="222"/>
      <c r="D44" s="223" t="s">
        <v>31</v>
      </c>
      <c r="E44" s="223" t="s">
        <v>32</v>
      </c>
      <c r="F44" s="216" t="s">
        <v>33</v>
      </c>
      <c r="G44" s="223" t="s">
        <v>324</v>
      </c>
    </row>
    <row r="45" spans="1:7" s="98" customFormat="1" ht="16.5" customHeight="1" thickTop="1">
      <c r="A45" s="118">
        <v>20</v>
      </c>
      <c r="B45" s="119"/>
      <c r="C45" s="18" t="s">
        <v>351</v>
      </c>
      <c r="D45" s="57"/>
      <c r="E45" s="57"/>
      <c r="F45" s="57"/>
      <c r="G45" s="57"/>
    </row>
    <row r="46" spans="1:7" s="98" customFormat="1" ht="16.5" customHeight="1">
      <c r="A46" s="118"/>
      <c r="B46" s="119"/>
      <c r="C46" s="18"/>
      <c r="D46" s="57"/>
      <c r="E46" s="57"/>
      <c r="F46" s="57"/>
      <c r="G46" s="57"/>
    </row>
    <row r="47" spans="1:7" s="98" customFormat="1" ht="15" customHeight="1">
      <c r="A47" s="69"/>
      <c r="B47" s="122"/>
      <c r="C47" s="18" t="s">
        <v>352</v>
      </c>
      <c r="D47" s="71"/>
      <c r="E47" s="71"/>
      <c r="F47" s="71"/>
      <c r="G47" s="71"/>
    </row>
    <row r="48" spans="1:7" s="98" customFormat="1" ht="15">
      <c r="A48" s="35"/>
      <c r="B48" s="123">
        <v>2143</v>
      </c>
      <c r="C48" s="72" t="s">
        <v>353</v>
      </c>
      <c r="D48" s="21">
        <v>2173.4</v>
      </c>
      <c r="E48" s="21">
        <v>2173.4</v>
      </c>
      <c r="F48" s="21">
        <v>0</v>
      </c>
      <c r="G48" s="71">
        <f aca="true" t="shared" si="1" ref="G48:G87">(F48/E48)*100</f>
        <v>0</v>
      </c>
    </row>
    <row r="49" spans="1:7" s="98" customFormat="1" ht="15">
      <c r="A49" s="35"/>
      <c r="B49" s="123">
        <v>2212</v>
      </c>
      <c r="C49" s="72" t="s">
        <v>354</v>
      </c>
      <c r="D49" s="21">
        <v>17195</v>
      </c>
      <c r="E49" s="21">
        <v>21966.7</v>
      </c>
      <c r="F49" s="21">
        <v>1629.9</v>
      </c>
      <c r="G49" s="71">
        <f t="shared" si="1"/>
        <v>7.419867344662603</v>
      </c>
    </row>
    <row r="50" spans="1:7" s="98" customFormat="1" ht="15" customHeight="1">
      <c r="A50" s="35"/>
      <c r="B50" s="123">
        <v>2219</v>
      </c>
      <c r="C50" s="72" t="s">
        <v>355</v>
      </c>
      <c r="D50" s="21">
        <v>29971.5</v>
      </c>
      <c r="E50" s="21">
        <v>33132.5</v>
      </c>
      <c r="F50" s="21">
        <v>1602.1</v>
      </c>
      <c r="G50" s="71">
        <f t="shared" si="1"/>
        <v>4.835433486757715</v>
      </c>
    </row>
    <row r="51" spans="1:7" s="98" customFormat="1" ht="15">
      <c r="A51" s="35"/>
      <c r="B51" s="123">
        <v>2221</v>
      </c>
      <c r="C51" s="72" t="s">
        <v>356</v>
      </c>
      <c r="D51" s="21">
        <v>40921.5</v>
      </c>
      <c r="E51" s="21">
        <v>46435.7</v>
      </c>
      <c r="F51" s="21">
        <v>2452.5</v>
      </c>
      <c r="G51" s="71">
        <f t="shared" si="1"/>
        <v>5.2814967794175605</v>
      </c>
    </row>
    <row r="52" spans="1:7" s="98" customFormat="1" ht="15">
      <c r="A52" s="35"/>
      <c r="B52" s="123">
        <v>2229</v>
      </c>
      <c r="C52" s="72" t="s">
        <v>357</v>
      </c>
      <c r="D52" s="21">
        <v>20</v>
      </c>
      <c r="E52" s="21">
        <v>20</v>
      </c>
      <c r="F52" s="21">
        <v>0</v>
      </c>
      <c r="G52" s="71">
        <f t="shared" si="1"/>
        <v>0</v>
      </c>
    </row>
    <row r="53" spans="1:7" s="98" customFormat="1" ht="15" hidden="1">
      <c r="A53" s="35"/>
      <c r="B53" s="123">
        <v>2241</v>
      </c>
      <c r="C53" s="72" t="s">
        <v>358</v>
      </c>
      <c r="D53" s="21"/>
      <c r="E53" s="21"/>
      <c r="F53" s="21"/>
      <c r="G53" s="71" t="e">
        <f t="shared" si="1"/>
        <v>#DIV/0!</v>
      </c>
    </row>
    <row r="54" spans="1:7" s="103" customFormat="1" ht="15.75">
      <c r="A54" s="35"/>
      <c r="B54" s="123">
        <v>2249</v>
      </c>
      <c r="C54" s="72" t="s">
        <v>359</v>
      </c>
      <c r="D54" s="71">
        <f>727-727</f>
        <v>0</v>
      </c>
      <c r="E54" s="71">
        <v>506.5</v>
      </c>
      <c r="F54" s="71">
        <v>0</v>
      </c>
      <c r="G54" s="71">
        <f t="shared" si="1"/>
        <v>0</v>
      </c>
    </row>
    <row r="55" spans="1:7" s="98" customFormat="1" ht="15" hidden="1">
      <c r="A55" s="35"/>
      <c r="B55" s="123">
        <v>2310</v>
      </c>
      <c r="C55" s="72" t="s">
        <v>360</v>
      </c>
      <c r="D55" s="21"/>
      <c r="E55" s="21"/>
      <c r="F55" s="21"/>
      <c r="G55" s="71" t="e">
        <f t="shared" si="1"/>
        <v>#DIV/0!</v>
      </c>
    </row>
    <row r="56" spans="1:7" s="98" customFormat="1" ht="15">
      <c r="A56" s="35"/>
      <c r="B56" s="123">
        <v>2321</v>
      </c>
      <c r="C56" s="72" t="s">
        <v>361</v>
      </c>
      <c r="D56" s="21">
        <v>50</v>
      </c>
      <c r="E56" s="21">
        <v>50</v>
      </c>
      <c r="F56" s="21">
        <v>5.3</v>
      </c>
      <c r="G56" s="71">
        <f t="shared" si="1"/>
        <v>10.6</v>
      </c>
    </row>
    <row r="57" spans="1:7" s="103" customFormat="1" ht="15.75">
      <c r="A57" s="35"/>
      <c r="B57" s="123">
        <v>2331</v>
      </c>
      <c r="C57" s="72" t="s">
        <v>362</v>
      </c>
      <c r="D57" s="71">
        <v>130</v>
      </c>
      <c r="E57" s="71">
        <v>737.3</v>
      </c>
      <c r="F57" s="71">
        <v>0</v>
      </c>
      <c r="G57" s="71">
        <f t="shared" si="1"/>
        <v>0</v>
      </c>
    </row>
    <row r="58" spans="1:7" s="98" customFormat="1" ht="15">
      <c r="A58" s="35"/>
      <c r="B58" s="123">
        <v>3111</v>
      </c>
      <c r="C58" s="137" t="s">
        <v>363</v>
      </c>
      <c r="D58" s="21">
        <v>11539.5</v>
      </c>
      <c r="E58" s="21">
        <v>15065.8</v>
      </c>
      <c r="F58" s="21">
        <v>427</v>
      </c>
      <c r="G58" s="71">
        <f t="shared" si="1"/>
        <v>2.834233827609553</v>
      </c>
    </row>
    <row r="59" spans="1:7" s="98" customFormat="1" ht="15">
      <c r="A59" s="35"/>
      <c r="B59" s="123">
        <v>3113</v>
      </c>
      <c r="C59" s="137" t="s">
        <v>364</v>
      </c>
      <c r="D59" s="21">
        <v>8007.3</v>
      </c>
      <c r="E59" s="21">
        <v>8500.8</v>
      </c>
      <c r="F59" s="21">
        <v>475.6</v>
      </c>
      <c r="G59" s="71">
        <f t="shared" si="1"/>
        <v>5.594767551289291</v>
      </c>
    </row>
    <row r="60" spans="1:7" s="103" customFormat="1" ht="15.75">
      <c r="A60" s="35"/>
      <c r="B60" s="123">
        <v>3231</v>
      </c>
      <c r="C60" s="72" t="s">
        <v>365</v>
      </c>
      <c r="D60" s="71">
        <v>1296.2</v>
      </c>
      <c r="E60" s="71">
        <v>1296.2</v>
      </c>
      <c r="F60" s="71">
        <v>0</v>
      </c>
      <c r="G60" s="71">
        <f t="shared" si="1"/>
        <v>0</v>
      </c>
    </row>
    <row r="61" spans="1:7" s="103" customFormat="1" ht="15.75">
      <c r="A61" s="35"/>
      <c r="B61" s="123">
        <v>3313</v>
      </c>
      <c r="C61" s="72" t="s">
        <v>366</v>
      </c>
      <c r="D61" s="71">
        <v>350</v>
      </c>
      <c r="E61" s="71">
        <v>350</v>
      </c>
      <c r="F61" s="71">
        <v>0</v>
      </c>
      <c r="G61" s="71">
        <f t="shared" si="1"/>
        <v>0</v>
      </c>
    </row>
    <row r="62" spans="1:7" s="98" customFormat="1" ht="15">
      <c r="A62" s="35"/>
      <c r="B62" s="123">
        <v>3322</v>
      </c>
      <c r="C62" s="137" t="s">
        <v>367</v>
      </c>
      <c r="D62" s="21">
        <v>15181.6</v>
      </c>
      <c r="E62" s="21">
        <v>16396.6</v>
      </c>
      <c r="F62" s="21">
        <v>324.3</v>
      </c>
      <c r="G62" s="71">
        <f t="shared" si="1"/>
        <v>1.9778490662698367</v>
      </c>
    </row>
    <row r="63" spans="1:7" s="98" customFormat="1" ht="15" hidden="1">
      <c r="A63" s="35"/>
      <c r="B63" s="123">
        <v>3326</v>
      </c>
      <c r="C63" s="137" t="s">
        <v>368</v>
      </c>
      <c r="D63" s="21"/>
      <c r="E63" s="21"/>
      <c r="F63" s="21"/>
      <c r="G63" s="71" t="e">
        <f t="shared" si="1"/>
        <v>#DIV/0!</v>
      </c>
    </row>
    <row r="64" spans="1:7" s="103" customFormat="1" ht="15.75" hidden="1">
      <c r="A64" s="35"/>
      <c r="B64" s="123">
        <v>3392</v>
      </c>
      <c r="C64" s="72" t="s">
        <v>369</v>
      </c>
      <c r="D64" s="71"/>
      <c r="E64" s="71"/>
      <c r="F64" s="71"/>
      <c r="G64" s="71" t="e">
        <f t="shared" si="1"/>
        <v>#DIV/0!</v>
      </c>
    </row>
    <row r="65" spans="1:7" s="98" customFormat="1" ht="15">
      <c r="A65" s="35"/>
      <c r="B65" s="123">
        <v>3412</v>
      </c>
      <c r="C65" s="137" t="s">
        <v>370</v>
      </c>
      <c r="D65" s="21">
        <v>10000</v>
      </c>
      <c r="E65" s="21">
        <v>10146.6</v>
      </c>
      <c r="F65" s="21">
        <v>239.9</v>
      </c>
      <c r="G65" s="71">
        <f t="shared" si="1"/>
        <v>2.3643387932903632</v>
      </c>
    </row>
    <row r="66" spans="1:7" s="98" customFormat="1" ht="15">
      <c r="A66" s="35"/>
      <c r="B66" s="123">
        <v>3421</v>
      </c>
      <c r="C66" s="137" t="s">
        <v>371</v>
      </c>
      <c r="D66" s="21">
        <v>1120</v>
      </c>
      <c r="E66" s="21">
        <v>2165.5</v>
      </c>
      <c r="F66" s="21">
        <v>1045.4</v>
      </c>
      <c r="G66" s="71">
        <f t="shared" si="1"/>
        <v>48.27522512121912</v>
      </c>
    </row>
    <row r="67" spans="1:7" s="98" customFormat="1" ht="15" hidden="1">
      <c r="A67" s="35"/>
      <c r="B67" s="123">
        <v>3612</v>
      </c>
      <c r="C67" s="137" t="s">
        <v>372</v>
      </c>
      <c r="D67" s="21"/>
      <c r="E67" s="21"/>
      <c r="F67" s="21"/>
      <c r="G67" s="71" t="e">
        <f t="shared" si="1"/>
        <v>#DIV/0!</v>
      </c>
    </row>
    <row r="68" spans="1:7" s="98" customFormat="1" ht="15">
      <c r="A68" s="35"/>
      <c r="B68" s="123">
        <v>3613</v>
      </c>
      <c r="C68" s="137" t="s">
        <v>373</v>
      </c>
      <c r="D68" s="21">
        <v>0</v>
      </c>
      <c r="E68" s="21">
        <v>1485</v>
      </c>
      <c r="F68" s="21">
        <v>848.1</v>
      </c>
      <c r="G68" s="71">
        <f t="shared" si="1"/>
        <v>57.111111111111114</v>
      </c>
    </row>
    <row r="69" spans="1:7" s="98" customFormat="1" ht="15">
      <c r="A69" s="35"/>
      <c r="B69" s="123">
        <v>3631</v>
      </c>
      <c r="C69" s="137" t="s">
        <v>374</v>
      </c>
      <c r="D69" s="21">
        <v>11100</v>
      </c>
      <c r="E69" s="21">
        <v>11100</v>
      </c>
      <c r="F69" s="21">
        <v>1599.9</v>
      </c>
      <c r="G69" s="71">
        <f t="shared" si="1"/>
        <v>14.413513513513514</v>
      </c>
    </row>
    <row r="70" spans="1:7" s="103" customFormat="1" ht="15.75" hidden="1">
      <c r="A70" s="35"/>
      <c r="B70" s="123">
        <v>3632</v>
      </c>
      <c r="C70" s="72" t="s">
        <v>375</v>
      </c>
      <c r="D70" s="71"/>
      <c r="E70" s="71"/>
      <c r="F70" s="71"/>
      <c r="G70" s="71" t="e">
        <f t="shared" si="1"/>
        <v>#DIV/0!</v>
      </c>
    </row>
    <row r="71" spans="1:7" s="98" customFormat="1" ht="15">
      <c r="A71" s="35"/>
      <c r="B71" s="123">
        <v>3635</v>
      </c>
      <c r="C71" s="137" t="s">
        <v>376</v>
      </c>
      <c r="D71" s="21">
        <v>2969</v>
      </c>
      <c r="E71" s="21">
        <v>2969</v>
      </c>
      <c r="F71" s="21">
        <v>24.9</v>
      </c>
      <c r="G71" s="71">
        <f t="shared" si="1"/>
        <v>0.8386662175816773</v>
      </c>
    </row>
    <row r="72" spans="1:7" s="103" customFormat="1" ht="15.75" hidden="1">
      <c r="A72" s="35"/>
      <c r="B72" s="123">
        <v>3639</v>
      </c>
      <c r="C72" s="72" t="s">
        <v>377</v>
      </c>
      <c r="D72" s="71"/>
      <c r="E72" s="71"/>
      <c r="F72" s="71"/>
      <c r="G72" s="71" t="e">
        <f t="shared" si="1"/>
        <v>#DIV/0!</v>
      </c>
    </row>
    <row r="73" spans="1:7" s="98" customFormat="1" ht="15">
      <c r="A73" s="35"/>
      <c r="B73" s="123">
        <v>3699</v>
      </c>
      <c r="C73" s="137" t="s">
        <v>378</v>
      </c>
      <c r="D73" s="19">
        <v>123</v>
      </c>
      <c r="E73" s="19">
        <v>123</v>
      </c>
      <c r="F73" s="19">
        <v>78.7</v>
      </c>
      <c r="G73" s="71">
        <f t="shared" si="1"/>
        <v>63.98373983739838</v>
      </c>
    </row>
    <row r="74" spans="1:7" s="98" customFormat="1" ht="15">
      <c r="A74" s="35"/>
      <c r="B74" s="123">
        <v>3722</v>
      </c>
      <c r="C74" s="137" t="s">
        <v>379</v>
      </c>
      <c r="D74" s="21">
        <v>21070</v>
      </c>
      <c r="E74" s="21">
        <v>21070</v>
      </c>
      <c r="F74" s="21">
        <v>5124.3</v>
      </c>
      <c r="G74" s="71">
        <f t="shared" si="1"/>
        <v>24.320360702420505</v>
      </c>
    </row>
    <row r="75" spans="1:7" s="103" customFormat="1" ht="15.75" hidden="1">
      <c r="A75" s="35"/>
      <c r="B75" s="123">
        <v>3726</v>
      </c>
      <c r="C75" s="72" t="s">
        <v>380</v>
      </c>
      <c r="D75" s="71"/>
      <c r="E75" s="71"/>
      <c r="F75" s="71"/>
      <c r="G75" s="71" t="e">
        <f t="shared" si="1"/>
        <v>#DIV/0!</v>
      </c>
    </row>
    <row r="76" spans="1:7" s="103" customFormat="1" ht="15.75">
      <c r="A76" s="35"/>
      <c r="B76" s="123">
        <v>3733</v>
      </c>
      <c r="C76" s="72" t="s">
        <v>381</v>
      </c>
      <c r="D76" s="71">
        <v>40</v>
      </c>
      <c r="E76" s="71">
        <v>40</v>
      </c>
      <c r="F76" s="71">
        <v>30.8</v>
      </c>
      <c r="G76" s="71">
        <f t="shared" si="1"/>
        <v>77</v>
      </c>
    </row>
    <row r="77" spans="1:7" s="103" customFormat="1" ht="15.75">
      <c r="A77" s="35"/>
      <c r="B77" s="123">
        <v>3744</v>
      </c>
      <c r="C77" s="72" t="s">
        <v>382</v>
      </c>
      <c r="D77" s="71">
        <v>1185.7</v>
      </c>
      <c r="E77" s="71">
        <v>1185.7</v>
      </c>
      <c r="F77" s="19">
        <v>0</v>
      </c>
      <c r="G77" s="71">
        <f t="shared" si="1"/>
        <v>0</v>
      </c>
    </row>
    <row r="78" spans="1:7" s="103" customFormat="1" ht="15.75">
      <c r="A78" s="35"/>
      <c r="B78" s="123">
        <v>3745</v>
      </c>
      <c r="C78" s="72" t="s">
        <v>383</v>
      </c>
      <c r="D78" s="71">
        <v>21369.9</v>
      </c>
      <c r="E78" s="71">
        <v>24757.9</v>
      </c>
      <c r="F78" s="71">
        <v>4319.6</v>
      </c>
      <c r="G78" s="71">
        <f t="shared" si="1"/>
        <v>17.447360236530564</v>
      </c>
    </row>
    <row r="79" spans="1:7" s="103" customFormat="1" ht="15.75">
      <c r="A79" s="35"/>
      <c r="B79" s="123">
        <v>4349</v>
      </c>
      <c r="C79" s="72" t="s">
        <v>384</v>
      </c>
      <c r="D79" s="19">
        <v>0</v>
      </c>
      <c r="E79" s="19">
        <v>17.5</v>
      </c>
      <c r="F79" s="19">
        <v>4.5</v>
      </c>
      <c r="G79" s="71">
        <f t="shared" si="1"/>
        <v>25.71428571428571</v>
      </c>
    </row>
    <row r="80" spans="1:7" s="103" customFormat="1" ht="15.75">
      <c r="A80" s="40"/>
      <c r="B80" s="123">
        <v>4357</v>
      </c>
      <c r="C80" s="137" t="s">
        <v>385</v>
      </c>
      <c r="D80" s="19">
        <f>500-500</f>
        <v>0</v>
      </c>
      <c r="E80" s="19">
        <v>33.2</v>
      </c>
      <c r="F80" s="19">
        <v>33.1</v>
      </c>
      <c r="G80" s="71">
        <f t="shared" si="1"/>
        <v>99.69879518072288</v>
      </c>
    </row>
    <row r="81" spans="1:7" s="103" customFormat="1" ht="15.75">
      <c r="A81" s="40"/>
      <c r="B81" s="123">
        <v>4374</v>
      </c>
      <c r="C81" s="137" t="s">
        <v>386</v>
      </c>
      <c r="D81" s="19">
        <v>23000</v>
      </c>
      <c r="E81" s="19">
        <v>23000</v>
      </c>
      <c r="F81" s="19">
        <v>0</v>
      </c>
      <c r="G81" s="71">
        <f t="shared" si="1"/>
        <v>0</v>
      </c>
    </row>
    <row r="82" spans="1:7" s="98" customFormat="1" ht="15">
      <c r="A82" s="40"/>
      <c r="B82" s="123">
        <v>5311</v>
      </c>
      <c r="C82" s="137" t="s">
        <v>387</v>
      </c>
      <c r="D82" s="19">
        <v>0</v>
      </c>
      <c r="E82" s="19">
        <v>5800</v>
      </c>
      <c r="F82" s="19">
        <v>0</v>
      </c>
      <c r="G82" s="71">
        <f t="shared" si="1"/>
        <v>0</v>
      </c>
    </row>
    <row r="83" spans="1:7" s="98" customFormat="1" ht="15" hidden="1">
      <c r="A83" s="40"/>
      <c r="B83" s="123">
        <v>6223</v>
      </c>
      <c r="C83" s="137" t="s">
        <v>388</v>
      </c>
      <c r="D83" s="19"/>
      <c r="E83" s="19"/>
      <c r="F83" s="19"/>
      <c r="G83" s="71" t="e">
        <f t="shared" si="1"/>
        <v>#DIV/0!</v>
      </c>
    </row>
    <row r="84" spans="1:7" s="98" customFormat="1" ht="15">
      <c r="A84" s="40"/>
      <c r="B84" s="123">
        <v>6171</v>
      </c>
      <c r="C84" s="137" t="s">
        <v>389</v>
      </c>
      <c r="D84" s="19">
        <v>3812.9</v>
      </c>
      <c r="E84" s="19">
        <v>3965.1</v>
      </c>
      <c r="F84" s="19">
        <v>93.4</v>
      </c>
      <c r="G84" s="71">
        <f t="shared" si="1"/>
        <v>2.3555521928829033</v>
      </c>
    </row>
    <row r="85" spans="1:7" s="98" customFormat="1" ht="15">
      <c r="A85" s="40">
        <v>6409</v>
      </c>
      <c r="B85" s="123">
        <v>6409</v>
      </c>
      <c r="C85" s="137" t="s">
        <v>390</v>
      </c>
      <c r="D85" s="19">
        <v>1100</v>
      </c>
      <c r="E85" s="19">
        <v>9.3</v>
      </c>
      <c r="F85" s="19">
        <v>0</v>
      </c>
      <c r="G85" s="71">
        <f t="shared" si="1"/>
        <v>0</v>
      </c>
    </row>
    <row r="86" spans="1:7" s="103" customFormat="1" ht="15.75">
      <c r="A86" s="35"/>
      <c r="B86" s="123"/>
      <c r="C86" s="72"/>
      <c r="D86" s="71"/>
      <c r="E86" s="71"/>
      <c r="F86" s="71"/>
      <c r="G86" s="71"/>
    </row>
    <row r="87" spans="1:7" s="103" customFormat="1" ht="15.75">
      <c r="A87" s="120"/>
      <c r="B87" s="122"/>
      <c r="C87" s="138" t="s">
        <v>391</v>
      </c>
      <c r="D87" s="139">
        <f>SUM(D48:D86)</f>
        <v>223726.5</v>
      </c>
      <c r="E87" s="139">
        <f>SUM(E48:E86)</f>
        <v>254499.30000000002</v>
      </c>
      <c r="F87" s="139">
        <f>SUM(F48:F86)</f>
        <v>20359.300000000003</v>
      </c>
      <c r="G87" s="71">
        <f t="shared" si="1"/>
        <v>7.999746954117359</v>
      </c>
    </row>
    <row r="88" spans="1:7" s="103" customFormat="1" ht="15.75">
      <c r="A88" s="120"/>
      <c r="B88" s="122"/>
      <c r="C88" s="138"/>
      <c r="D88" s="139"/>
      <c r="E88" s="139"/>
      <c r="F88" s="139"/>
      <c r="G88" s="71"/>
    </row>
    <row r="89" spans="1:7" s="103" customFormat="1" ht="14.25" customHeight="1">
      <c r="A89" s="35"/>
      <c r="B89" s="123"/>
      <c r="C89" s="140" t="s">
        <v>392</v>
      </c>
      <c r="D89" s="141"/>
      <c r="E89" s="141"/>
      <c r="F89" s="141"/>
      <c r="G89" s="71"/>
    </row>
    <row r="90" spans="1:9" s="103" customFormat="1" ht="15.75">
      <c r="A90" s="35">
        <v>1090000000</v>
      </c>
      <c r="B90" s="123">
        <v>2143</v>
      </c>
      <c r="C90" s="142" t="s">
        <v>393</v>
      </c>
      <c r="D90" s="71">
        <v>2173.4</v>
      </c>
      <c r="E90" s="71">
        <v>2173.4</v>
      </c>
      <c r="F90" s="71">
        <v>0</v>
      </c>
      <c r="G90" s="71">
        <f aca="true" t="shared" si="2" ref="G90:G137">(F90/E90)*100</f>
        <v>0</v>
      </c>
      <c r="I90" s="143"/>
    </row>
    <row r="91" spans="1:7" s="103" customFormat="1" ht="15.75">
      <c r="A91" s="35">
        <v>1068000000</v>
      </c>
      <c r="B91" s="123">
        <v>2212</v>
      </c>
      <c r="C91" s="72" t="s">
        <v>394</v>
      </c>
      <c r="D91" s="71">
        <v>1000</v>
      </c>
      <c r="E91" s="71">
        <v>1000</v>
      </c>
      <c r="F91" s="71">
        <v>0</v>
      </c>
      <c r="G91" s="71">
        <f t="shared" si="2"/>
        <v>0</v>
      </c>
    </row>
    <row r="92" spans="1:7" s="103" customFormat="1" ht="15.75">
      <c r="A92" s="35">
        <v>1059000000</v>
      </c>
      <c r="B92" s="123">
        <v>2212</v>
      </c>
      <c r="C92" s="72" t="s">
        <v>395</v>
      </c>
      <c r="D92" s="71">
        <v>0</v>
      </c>
      <c r="E92" s="71">
        <v>3900</v>
      </c>
      <c r="F92" s="71">
        <v>0</v>
      </c>
      <c r="G92" s="71">
        <f t="shared" si="2"/>
        <v>0</v>
      </c>
    </row>
    <row r="93" spans="1:7" s="103" customFormat="1" ht="15.75">
      <c r="A93" s="35">
        <v>1006010023</v>
      </c>
      <c r="B93" s="123">
        <v>2219</v>
      </c>
      <c r="C93" s="72" t="s">
        <v>396</v>
      </c>
      <c r="D93" s="71">
        <v>5348.5</v>
      </c>
      <c r="E93" s="71">
        <v>5476.5</v>
      </c>
      <c r="F93" s="71">
        <v>75.5</v>
      </c>
      <c r="G93" s="71">
        <f t="shared" si="2"/>
        <v>1.3786177303022003</v>
      </c>
    </row>
    <row r="94" spans="1:7" s="103" customFormat="1" ht="15.75" customHeight="1">
      <c r="A94" s="35">
        <v>1037000000</v>
      </c>
      <c r="B94" s="123">
        <v>2219</v>
      </c>
      <c r="C94" s="144" t="s">
        <v>397</v>
      </c>
      <c r="D94" s="71">
        <v>0</v>
      </c>
      <c r="E94" s="71">
        <v>1486</v>
      </c>
      <c r="F94" s="71">
        <v>0</v>
      </c>
      <c r="G94" s="71">
        <f t="shared" si="2"/>
        <v>0</v>
      </c>
    </row>
    <row r="95" spans="1:7" s="103" customFormat="1" ht="15.75" customHeight="1">
      <c r="A95" s="35">
        <v>1043000000</v>
      </c>
      <c r="B95" s="123">
        <v>2219</v>
      </c>
      <c r="C95" s="144" t="s">
        <v>398</v>
      </c>
      <c r="D95" s="71">
        <v>936</v>
      </c>
      <c r="E95" s="71">
        <v>936</v>
      </c>
      <c r="F95" s="71">
        <v>0</v>
      </c>
      <c r="G95" s="71">
        <f t="shared" si="2"/>
        <v>0</v>
      </c>
    </row>
    <row r="96" spans="1:7" s="103" customFormat="1" ht="15.75">
      <c r="A96" s="35">
        <v>1044000000</v>
      </c>
      <c r="B96" s="123">
        <v>2219</v>
      </c>
      <c r="C96" s="72" t="s">
        <v>399</v>
      </c>
      <c r="D96" s="71">
        <v>100</v>
      </c>
      <c r="E96" s="71">
        <v>100</v>
      </c>
      <c r="F96" s="71">
        <v>0</v>
      </c>
      <c r="G96" s="71">
        <f t="shared" si="2"/>
        <v>0</v>
      </c>
    </row>
    <row r="97" spans="1:7" s="103" customFormat="1" ht="15.75">
      <c r="A97" s="35">
        <v>1051000000</v>
      </c>
      <c r="B97" s="123">
        <v>2219</v>
      </c>
      <c r="C97" s="72" t="s">
        <v>400</v>
      </c>
      <c r="D97" s="71">
        <v>1600</v>
      </c>
      <c r="E97" s="71">
        <v>1600</v>
      </c>
      <c r="F97" s="71">
        <v>0</v>
      </c>
      <c r="G97" s="71">
        <f t="shared" si="2"/>
        <v>0</v>
      </c>
    </row>
    <row r="98" spans="1:7" s="103" customFormat="1" ht="15.75" customHeight="1">
      <c r="A98" s="35">
        <v>1052000000</v>
      </c>
      <c r="B98" s="123">
        <v>2219</v>
      </c>
      <c r="C98" s="144" t="s">
        <v>401</v>
      </c>
      <c r="D98" s="71">
        <v>711</v>
      </c>
      <c r="E98" s="71">
        <v>711</v>
      </c>
      <c r="F98" s="71">
        <v>0</v>
      </c>
      <c r="G98" s="71">
        <f t="shared" si="2"/>
        <v>0</v>
      </c>
    </row>
    <row r="99" spans="1:7" s="103" customFormat="1" ht="15.75">
      <c r="A99" s="35">
        <v>1054000000</v>
      </c>
      <c r="B99" s="123">
        <v>2219</v>
      </c>
      <c r="C99" s="72" t="s">
        <v>402</v>
      </c>
      <c r="D99" s="71">
        <v>0</v>
      </c>
      <c r="E99" s="71">
        <v>347</v>
      </c>
      <c r="F99" s="71">
        <v>287.6</v>
      </c>
      <c r="G99" s="71">
        <f t="shared" si="2"/>
        <v>82.88184438040346</v>
      </c>
    </row>
    <row r="100" spans="1:7" s="103" customFormat="1" ht="15.75">
      <c r="A100" s="35">
        <v>1058000000</v>
      </c>
      <c r="B100" s="123">
        <v>2219</v>
      </c>
      <c r="C100" s="72" t="s">
        <v>403</v>
      </c>
      <c r="D100" s="71">
        <v>0</v>
      </c>
      <c r="E100" s="71">
        <v>400</v>
      </c>
      <c r="F100" s="71">
        <v>0</v>
      </c>
      <c r="G100" s="71">
        <f t="shared" si="2"/>
        <v>0</v>
      </c>
    </row>
    <row r="101" spans="1:9" s="103" customFormat="1" ht="15.75">
      <c r="A101" s="35">
        <v>1045000000</v>
      </c>
      <c r="B101" s="123">
        <v>2219</v>
      </c>
      <c r="C101" s="72" t="s">
        <v>404</v>
      </c>
      <c r="D101" s="71">
        <v>2446</v>
      </c>
      <c r="E101" s="71">
        <v>2446</v>
      </c>
      <c r="F101" s="71">
        <v>0</v>
      </c>
      <c r="G101" s="71">
        <f t="shared" si="2"/>
        <v>0</v>
      </c>
      <c r="I101" s="143"/>
    </row>
    <row r="102" spans="1:7" s="103" customFormat="1" ht="15.75">
      <c r="A102" s="35">
        <v>1039000000</v>
      </c>
      <c r="B102" s="123">
        <v>2221</v>
      </c>
      <c r="C102" s="72" t="s">
        <v>405</v>
      </c>
      <c r="D102" s="71">
        <v>240</v>
      </c>
      <c r="E102" s="71">
        <f>240+5500</f>
        <v>5740</v>
      </c>
      <c r="F102" s="71">
        <f>60.6+14.3</f>
        <v>74.9</v>
      </c>
      <c r="G102" s="71">
        <f t="shared" si="2"/>
        <v>1.3048780487804879</v>
      </c>
    </row>
    <row r="103" spans="1:7" s="103" customFormat="1" ht="15.75">
      <c r="A103" s="20">
        <v>1003071007</v>
      </c>
      <c r="B103" s="145">
        <v>2221</v>
      </c>
      <c r="C103" s="42" t="s">
        <v>406</v>
      </c>
      <c r="D103" s="71">
        <v>40581.5</v>
      </c>
      <c r="E103" s="71">
        <v>40581.5</v>
      </c>
      <c r="F103" s="71">
        <v>2263.4</v>
      </c>
      <c r="G103" s="71">
        <f t="shared" si="2"/>
        <v>5.57741828172936</v>
      </c>
    </row>
    <row r="104" spans="1:7" s="103" customFormat="1" ht="15.75">
      <c r="A104" s="20">
        <v>1094000000</v>
      </c>
      <c r="B104" s="145">
        <v>2249</v>
      </c>
      <c r="C104" s="42" t="s">
        <v>407</v>
      </c>
      <c r="D104" s="71">
        <v>0</v>
      </c>
      <c r="E104" s="71">
        <v>506.5</v>
      </c>
      <c r="F104" s="71">
        <v>0</v>
      </c>
      <c r="G104" s="71">
        <f t="shared" si="2"/>
        <v>0</v>
      </c>
    </row>
    <row r="105" spans="1:7" s="103" customFormat="1" ht="15.75">
      <c r="A105" s="35">
        <v>1046000000</v>
      </c>
      <c r="B105" s="123">
        <v>3111</v>
      </c>
      <c r="C105" s="72" t="s">
        <v>408</v>
      </c>
      <c r="D105" s="71">
        <v>1434.9</v>
      </c>
      <c r="E105" s="71">
        <v>1434.9</v>
      </c>
      <c r="F105" s="71">
        <v>0</v>
      </c>
      <c r="G105" s="71">
        <f t="shared" si="2"/>
        <v>0</v>
      </c>
    </row>
    <row r="106" spans="1:7" s="103" customFormat="1" ht="15.75">
      <c r="A106" s="35">
        <v>1047000000</v>
      </c>
      <c r="B106" s="123">
        <v>3111</v>
      </c>
      <c r="C106" s="72" t="s">
        <v>409</v>
      </c>
      <c r="D106" s="71">
        <v>4527.6</v>
      </c>
      <c r="E106" s="71">
        <v>4527.6</v>
      </c>
      <c r="F106" s="71">
        <v>0</v>
      </c>
      <c r="G106" s="71">
        <f t="shared" si="2"/>
        <v>0</v>
      </c>
    </row>
    <row r="107" spans="1:7" s="103" customFormat="1" ht="15.75">
      <c r="A107" s="35">
        <v>1056000000</v>
      </c>
      <c r="B107" s="123">
        <v>3111</v>
      </c>
      <c r="C107" s="72" t="s">
        <v>410</v>
      </c>
      <c r="D107" s="71">
        <v>0</v>
      </c>
      <c r="E107" s="71">
        <v>427</v>
      </c>
      <c r="F107" s="71">
        <v>427</v>
      </c>
      <c r="G107" s="71">
        <f t="shared" si="2"/>
        <v>100</v>
      </c>
    </row>
    <row r="108" spans="1:7" s="103" customFormat="1" ht="15.75">
      <c r="A108" s="35">
        <v>1075000000</v>
      </c>
      <c r="B108" s="123">
        <v>3111</v>
      </c>
      <c r="C108" s="72" t="s">
        <v>411</v>
      </c>
      <c r="D108" s="71">
        <v>1653.7</v>
      </c>
      <c r="E108" s="71">
        <v>1653.7</v>
      </c>
      <c r="F108" s="71">
        <v>0</v>
      </c>
      <c r="G108" s="71">
        <f t="shared" si="2"/>
        <v>0</v>
      </c>
    </row>
    <row r="109" spans="1:7" s="103" customFormat="1" ht="15.75">
      <c r="A109" s="35">
        <v>1083000000</v>
      </c>
      <c r="B109" s="123">
        <v>3111</v>
      </c>
      <c r="C109" s="72" t="s">
        <v>412</v>
      </c>
      <c r="D109" s="71">
        <v>1796.9</v>
      </c>
      <c r="E109" s="71">
        <v>1796.9</v>
      </c>
      <c r="F109" s="71">
        <v>0</v>
      </c>
      <c r="G109" s="71">
        <f t="shared" si="2"/>
        <v>0</v>
      </c>
    </row>
    <row r="110" spans="1:7" s="103" customFormat="1" ht="15.75">
      <c r="A110" s="35">
        <v>1084000000</v>
      </c>
      <c r="B110" s="123">
        <v>3111</v>
      </c>
      <c r="C110" s="72" t="s">
        <v>413</v>
      </c>
      <c r="D110" s="71">
        <v>2126.4</v>
      </c>
      <c r="E110" s="71">
        <v>2126.4</v>
      </c>
      <c r="F110" s="71">
        <v>0</v>
      </c>
      <c r="G110" s="71">
        <f t="shared" si="2"/>
        <v>0</v>
      </c>
    </row>
    <row r="111" spans="1:7" s="103" customFormat="1" ht="15.75">
      <c r="A111" s="35">
        <v>1048000000</v>
      </c>
      <c r="B111" s="123">
        <v>3113</v>
      </c>
      <c r="C111" s="72" t="s">
        <v>414</v>
      </c>
      <c r="D111" s="71">
        <v>7207.3</v>
      </c>
      <c r="E111" s="71">
        <v>7207.3</v>
      </c>
      <c r="F111" s="71">
        <v>0</v>
      </c>
      <c r="G111" s="71">
        <f t="shared" si="2"/>
        <v>0</v>
      </c>
    </row>
    <row r="112" spans="1:7" s="103" customFormat="1" ht="15.75">
      <c r="A112" s="35">
        <v>1055000000</v>
      </c>
      <c r="B112" s="123">
        <v>3113</v>
      </c>
      <c r="C112" s="72" t="s">
        <v>415</v>
      </c>
      <c r="D112" s="71">
        <v>0</v>
      </c>
      <c r="E112" s="71">
        <v>171.2</v>
      </c>
      <c r="F112" s="71">
        <v>171.1</v>
      </c>
      <c r="G112" s="71">
        <f t="shared" si="2"/>
        <v>99.94158878504673</v>
      </c>
    </row>
    <row r="113" spans="1:7" s="103" customFormat="1" ht="15.75">
      <c r="A113" s="20">
        <v>1087000000</v>
      </c>
      <c r="B113" s="145">
        <v>3231</v>
      </c>
      <c r="C113" s="42" t="s">
        <v>416</v>
      </c>
      <c r="D113" s="71">
        <v>800</v>
      </c>
      <c r="E113" s="71">
        <v>800</v>
      </c>
      <c r="F113" s="71">
        <v>0</v>
      </c>
      <c r="G113" s="71">
        <f t="shared" si="2"/>
        <v>0</v>
      </c>
    </row>
    <row r="114" spans="1:7" s="103" customFormat="1" ht="15.75">
      <c r="A114" s="20">
        <v>1085000000</v>
      </c>
      <c r="B114" s="145">
        <v>3231</v>
      </c>
      <c r="C114" s="42" t="s">
        <v>417</v>
      </c>
      <c r="D114" s="71">
        <v>1296.2</v>
      </c>
      <c r="E114" s="71">
        <v>1296.2</v>
      </c>
      <c r="F114" s="71">
        <v>0</v>
      </c>
      <c r="G114" s="71">
        <f t="shared" si="2"/>
        <v>0</v>
      </c>
    </row>
    <row r="115" spans="1:7" s="103" customFormat="1" ht="15.75">
      <c r="A115" s="20">
        <v>1017000000</v>
      </c>
      <c r="B115" s="145">
        <v>3313</v>
      </c>
      <c r="C115" s="42" t="s">
        <v>418</v>
      </c>
      <c r="D115" s="71">
        <v>350</v>
      </c>
      <c r="E115" s="71">
        <v>350</v>
      </c>
      <c r="F115" s="71">
        <v>0</v>
      </c>
      <c r="G115" s="71">
        <f t="shared" si="2"/>
        <v>0</v>
      </c>
    </row>
    <row r="116" spans="1:7" s="103" customFormat="1" ht="15.75">
      <c r="A116" s="20">
        <v>1078000000</v>
      </c>
      <c r="B116" s="145">
        <v>3322</v>
      </c>
      <c r="C116" s="42" t="s">
        <v>419</v>
      </c>
      <c r="D116" s="71">
        <v>1233.7</v>
      </c>
      <c r="E116" s="71">
        <v>2433.7</v>
      </c>
      <c r="F116" s="71">
        <v>0</v>
      </c>
      <c r="G116" s="71">
        <f t="shared" si="2"/>
        <v>0</v>
      </c>
    </row>
    <row r="117" spans="1:7" s="103" customFormat="1" ht="15.75">
      <c r="A117" s="20">
        <v>1079000000</v>
      </c>
      <c r="B117" s="145">
        <v>3322</v>
      </c>
      <c r="C117" s="42" t="s">
        <v>420</v>
      </c>
      <c r="D117" s="71">
        <v>13747.9</v>
      </c>
      <c r="E117" s="71">
        <v>13747.9</v>
      </c>
      <c r="F117" s="71">
        <v>309.3</v>
      </c>
      <c r="G117" s="71">
        <f t="shared" si="2"/>
        <v>2.2497981509903333</v>
      </c>
    </row>
    <row r="118" spans="1:7" s="103" customFormat="1" ht="15.75">
      <c r="A118" s="20">
        <v>1076000000</v>
      </c>
      <c r="B118" s="145">
        <v>3412</v>
      </c>
      <c r="C118" s="42" t="s">
        <v>421</v>
      </c>
      <c r="D118" s="71">
        <v>6000</v>
      </c>
      <c r="E118" s="71">
        <v>6000</v>
      </c>
      <c r="F118" s="71">
        <v>0</v>
      </c>
      <c r="G118" s="71">
        <f t="shared" si="2"/>
        <v>0</v>
      </c>
    </row>
    <row r="119" spans="1:7" s="103" customFormat="1" ht="15.75">
      <c r="A119" s="20">
        <v>1082000000</v>
      </c>
      <c r="B119" s="145">
        <v>3412</v>
      </c>
      <c r="C119" s="42" t="s">
        <v>422</v>
      </c>
      <c r="D119" s="71">
        <v>4000</v>
      </c>
      <c r="E119" s="71">
        <v>4000</v>
      </c>
      <c r="F119" s="71">
        <v>155.5</v>
      </c>
      <c r="G119" s="71">
        <f t="shared" si="2"/>
        <v>3.8875</v>
      </c>
    </row>
    <row r="120" spans="1:7" s="103" customFormat="1" ht="15.75">
      <c r="A120" s="20">
        <v>1063000000</v>
      </c>
      <c r="B120" s="145">
        <v>3421</v>
      </c>
      <c r="C120" s="42" t="s">
        <v>423</v>
      </c>
      <c r="D120" s="71">
        <v>600</v>
      </c>
      <c r="E120" s="71">
        <v>600</v>
      </c>
      <c r="F120" s="71">
        <v>0</v>
      </c>
      <c r="G120" s="71">
        <f t="shared" si="2"/>
        <v>0</v>
      </c>
    </row>
    <row r="121" spans="1:7" s="103" customFormat="1" ht="15.75">
      <c r="A121" s="20">
        <v>1080000000</v>
      </c>
      <c r="B121" s="145">
        <v>3421</v>
      </c>
      <c r="C121" s="42" t="s">
        <v>424</v>
      </c>
      <c r="D121" s="71">
        <v>0</v>
      </c>
      <c r="E121" s="71">
        <v>1045.5</v>
      </c>
      <c r="F121" s="71">
        <v>1045.4</v>
      </c>
      <c r="G121" s="71">
        <f t="shared" si="2"/>
        <v>99.99043519846964</v>
      </c>
    </row>
    <row r="122" spans="1:7" s="103" customFormat="1" ht="15.75">
      <c r="A122" s="20">
        <v>1073000000</v>
      </c>
      <c r="B122" s="145">
        <v>3613</v>
      </c>
      <c r="C122" s="42" t="s">
        <v>425</v>
      </c>
      <c r="D122" s="71">
        <v>0</v>
      </c>
      <c r="E122" s="71">
        <v>1037</v>
      </c>
      <c r="F122" s="71">
        <v>848.1</v>
      </c>
      <c r="G122" s="71">
        <f t="shared" si="2"/>
        <v>81.78399228543877</v>
      </c>
    </row>
    <row r="123" spans="1:7" s="103" customFormat="1" ht="15.75">
      <c r="A123" s="20">
        <v>1074000000</v>
      </c>
      <c r="B123" s="145">
        <v>3613</v>
      </c>
      <c r="C123" s="42" t="s">
        <v>426</v>
      </c>
      <c r="D123" s="71">
        <v>0</v>
      </c>
      <c r="E123" s="71">
        <v>448</v>
      </c>
      <c r="F123" s="71">
        <v>0</v>
      </c>
      <c r="G123" s="71">
        <f t="shared" si="2"/>
        <v>0</v>
      </c>
    </row>
    <row r="124" spans="1:7" s="103" customFormat="1" ht="15.75">
      <c r="A124" s="20">
        <v>1088000000</v>
      </c>
      <c r="B124" s="145">
        <v>3631</v>
      </c>
      <c r="C124" s="42" t="s">
        <v>427</v>
      </c>
      <c r="D124" s="71">
        <v>1000</v>
      </c>
      <c r="E124" s="71">
        <v>1000</v>
      </c>
      <c r="F124" s="71">
        <v>0</v>
      </c>
      <c r="G124" s="71">
        <f t="shared" si="2"/>
        <v>0</v>
      </c>
    </row>
    <row r="125" spans="1:7" s="103" customFormat="1" ht="15.75">
      <c r="A125" s="20">
        <v>1074000000</v>
      </c>
      <c r="B125" s="145">
        <v>3631</v>
      </c>
      <c r="C125" s="42" t="s">
        <v>428</v>
      </c>
      <c r="D125" s="71">
        <v>1000</v>
      </c>
      <c r="E125" s="71">
        <v>1000</v>
      </c>
      <c r="F125" s="71">
        <v>0</v>
      </c>
      <c r="G125" s="71">
        <f t="shared" si="2"/>
        <v>0</v>
      </c>
    </row>
    <row r="126" spans="1:7" s="103" customFormat="1" ht="15.75">
      <c r="A126" s="35">
        <v>1016092001</v>
      </c>
      <c r="B126" s="123">
        <v>3635</v>
      </c>
      <c r="C126" s="72" t="s">
        <v>429</v>
      </c>
      <c r="D126" s="71">
        <v>518</v>
      </c>
      <c r="E126" s="71">
        <v>518</v>
      </c>
      <c r="F126" s="71">
        <v>0</v>
      </c>
      <c r="G126" s="71">
        <f t="shared" si="2"/>
        <v>0</v>
      </c>
    </row>
    <row r="127" spans="1:7" s="103" customFormat="1" ht="15.75">
      <c r="A127" s="35">
        <v>1091000000</v>
      </c>
      <c r="B127" s="123">
        <v>3744</v>
      </c>
      <c r="C127" s="72" t="s">
        <v>430</v>
      </c>
      <c r="D127" s="71">
        <v>1185.7</v>
      </c>
      <c r="E127" s="71">
        <v>1185.7</v>
      </c>
      <c r="F127" s="71">
        <v>0</v>
      </c>
      <c r="G127" s="71">
        <f t="shared" si="2"/>
        <v>0</v>
      </c>
    </row>
    <row r="128" spans="1:7" s="103" customFormat="1" ht="15.75">
      <c r="A128" s="35">
        <v>1069000000</v>
      </c>
      <c r="B128" s="123">
        <v>3745</v>
      </c>
      <c r="C128" s="72" t="s">
        <v>431</v>
      </c>
      <c r="D128" s="71">
        <v>2850.5</v>
      </c>
      <c r="E128" s="71">
        <v>2850.5</v>
      </c>
      <c r="F128" s="71">
        <v>0</v>
      </c>
      <c r="G128" s="71">
        <f t="shared" si="2"/>
        <v>0</v>
      </c>
    </row>
    <row r="129" spans="1:7" s="103" customFormat="1" ht="15.75">
      <c r="A129" s="35">
        <v>1070000000</v>
      </c>
      <c r="B129" s="123">
        <v>3745</v>
      </c>
      <c r="C129" s="72" t="s">
        <v>432</v>
      </c>
      <c r="D129" s="71">
        <v>291.9</v>
      </c>
      <c r="E129" s="71">
        <v>291.9</v>
      </c>
      <c r="F129" s="71">
        <v>0</v>
      </c>
      <c r="G129" s="71">
        <f t="shared" si="2"/>
        <v>0</v>
      </c>
    </row>
    <row r="130" spans="1:7" s="103" customFormat="1" ht="15.75">
      <c r="A130" s="35">
        <v>1071000000</v>
      </c>
      <c r="B130" s="123">
        <v>3745</v>
      </c>
      <c r="C130" s="72" t="s">
        <v>433</v>
      </c>
      <c r="D130" s="71">
        <v>371.5</v>
      </c>
      <c r="E130" s="71">
        <v>371.5</v>
      </c>
      <c r="F130" s="71">
        <v>24.2</v>
      </c>
      <c r="G130" s="71">
        <f t="shared" si="2"/>
        <v>6.5141318977119775</v>
      </c>
    </row>
    <row r="131" spans="1:7" s="103" customFormat="1" ht="15.75">
      <c r="A131" s="35">
        <v>1095000000</v>
      </c>
      <c r="B131" s="123">
        <v>3745</v>
      </c>
      <c r="C131" s="72" t="s">
        <v>434</v>
      </c>
      <c r="D131" s="71">
        <v>0</v>
      </c>
      <c r="E131" s="71">
        <v>3238</v>
      </c>
      <c r="F131" s="71">
        <v>0</v>
      </c>
      <c r="G131" s="71">
        <f t="shared" si="2"/>
        <v>0</v>
      </c>
    </row>
    <row r="132" spans="1:7" s="103" customFormat="1" ht="15.75">
      <c r="A132" s="35">
        <v>1041000000</v>
      </c>
      <c r="B132" s="123">
        <v>4349</v>
      </c>
      <c r="C132" s="72" t="s">
        <v>435</v>
      </c>
      <c r="D132" s="71">
        <v>0</v>
      </c>
      <c r="E132" s="71">
        <v>17.5</v>
      </c>
      <c r="F132" s="71">
        <v>4.5</v>
      </c>
      <c r="G132" s="71">
        <f t="shared" si="2"/>
        <v>25.71428571428571</v>
      </c>
    </row>
    <row r="133" spans="1:7" s="103" customFormat="1" ht="15.75">
      <c r="A133" s="35">
        <v>1008010025</v>
      </c>
      <c r="B133" s="123">
        <v>4374</v>
      </c>
      <c r="C133" s="72" t="s">
        <v>436</v>
      </c>
      <c r="D133" s="71">
        <v>23000</v>
      </c>
      <c r="E133" s="71">
        <v>23000</v>
      </c>
      <c r="F133" s="71">
        <v>0</v>
      </c>
      <c r="G133" s="71">
        <f t="shared" si="2"/>
        <v>0</v>
      </c>
    </row>
    <row r="134" spans="1:7" s="103" customFormat="1" ht="15.75">
      <c r="A134" s="35">
        <v>1093000000</v>
      </c>
      <c r="B134" s="123">
        <v>5311</v>
      </c>
      <c r="C134" s="72" t="s">
        <v>437</v>
      </c>
      <c r="D134" s="71">
        <v>0</v>
      </c>
      <c r="E134" s="71">
        <v>5800</v>
      </c>
      <c r="F134" s="71">
        <v>0</v>
      </c>
      <c r="G134" s="71">
        <f t="shared" si="2"/>
        <v>0</v>
      </c>
    </row>
    <row r="135" spans="1:7" s="103" customFormat="1" ht="15.75">
      <c r="A135" s="35">
        <v>1092000000</v>
      </c>
      <c r="B135" s="123">
        <v>6171</v>
      </c>
      <c r="C135" s="72" t="s">
        <v>438</v>
      </c>
      <c r="D135" s="71">
        <v>3812.9</v>
      </c>
      <c r="E135" s="71">
        <v>3812.9</v>
      </c>
      <c r="F135" s="71">
        <v>0</v>
      </c>
      <c r="G135" s="71">
        <f t="shared" si="2"/>
        <v>0</v>
      </c>
    </row>
    <row r="136" spans="1:7" s="103" customFormat="1" ht="15.75">
      <c r="A136" s="35"/>
      <c r="B136" s="123"/>
      <c r="C136" s="72"/>
      <c r="D136" s="71"/>
      <c r="E136" s="71"/>
      <c r="F136" s="71"/>
      <c r="G136" s="71"/>
    </row>
    <row r="137" spans="1:7" s="109" customFormat="1" ht="16.5" customHeight="1">
      <c r="A137" s="55"/>
      <c r="B137" s="146"/>
      <c r="C137" s="54" t="s">
        <v>439</v>
      </c>
      <c r="D137" s="147">
        <f>SUM(D90:D136)</f>
        <v>135941.49999999997</v>
      </c>
      <c r="E137" s="147">
        <f>SUM(E90:E136)</f>
        <v>161593.19999999995</v>
      </c>
      <c r="F137" s="147">
        <f>SUM(F90:F136)</f>
        <v>5686.500000000001</v>
      </c>
      <c r="G137" s="71">
        <f t="shared" si="2"/>
        <v>3.5190218400279236</v>
      </c>
    </row>
    <row r="138" spans="1:7" s="109" customFormat="1" ht="16.5" customHeight="1" hidden="1">
      <c r="A138" s="55"/>
      <c r="B138" s="146"/>
      <c r="C138" s="54" t="s">
        <v>440</v>
      </c>
      <c r="D138" s="147" t="e">
        <f>SUM(#REF!+#REF!+#REF!+#REF!)</f>
        <v>#REF!</v>
      </c>
      <c r="E138" s="147" t="e">
        <f>SUM(#REF!+92+#REF!+#REF!)</f>
        <v>#REF!</v>
      </c>
      <c r="F138" s="147" t="e">
        <f>SUM(#REF!+#REF!+#REF!+#REF!)</f>
        <v>#REF!</v>
      </c>
      <c r="G138" s="71" t="e">
        <f>(#REF!/E138)*100</f>
        <v>#REF!</v>
      </c>
    </row>
    <row r="139" spans="1:7" s="103" customFormat="1" ht="15.75" customHeight="1" thickBot="1">
      <c r="A139" s="35"/>
      <c r="B139" s="123"/>
      <c r="C139" s="72"/>
      <c r="D139" s="71"/>
      <c r="E139" s="71"/>
      <c r="F139" s="71"/>
      <c r="G139" s="71"/>
    </row>
    <row r="140" spans="1:7" s="103" customFormat="1" ht="12.75" customHeight="1" hidden="1" thickBot="1">
      <c r="A140" s="148"/>
      <c r="B140" s="149"/>
      <c r="C140" s="150"/>
      <c r="D140" s="151"/>
      <c r="E140" s="151"/>
      <c r="F140" s="151"/>
      <c r="G140" s="151"/>
    </row>
    <row r="141" spans="1:7" s="98" customFormat="1" ht="18.75" customHeight="1" thickBot="1" thickTop="1">
      <c r="A141" s="152"/>
      <c r="B141" s="130"/>
      <c r="C141" s="153" t="s">
        <v>441</v>
      </c>
      <c r="D141" s="132">
        <f>SUM(D87)</f>
        <v>223726.5</v>
      </c>
      <c r="E141" s="132">
        <f>SUM(E87)</f>
        <v>254499.30000000002</v>
      </c>
      <c r="F141" s="132">
        <f>SUM(F87)</f>
        <v>20359.300000000003</v>
      </c>
      <c r="G141" s="132">
        <f>(F141/E141)*100</f>
        <v>7.999746954117359</v>
      </c>
    </row>
    <row r="142" spans="1:7" s="103" customFormat="1" ht="16.5" customHeight="1">
      <c r="A142" s="133"/>
      <c r="B142" s="154"/>
      <c r="C142" s="133"/>
      <c r="D142" s="135"/>
      <c r="E142" s="155"/>
      <c r="F142" s="107"/>
      <c r="G142" s="107"/>
    </row>
    <row r="143" spans="1:7" s="98" customFormat="1" ht="12.75" customHeight="1" hidden="1">
      <c r="A143" s="97"/>
      <c r="B143" s="100"/>
      <c r="C143" s="133"/>
      <c r="D143" s="135"/>
      <c r="E143" s="135"/>
      <c r="F143" s="135"/>
      <c r="G143" s="135"/>
    </row>
    <row r="144" spans="1:7" s="98" customFormat="1" ht="12.75" customHeight="1" hidden="1">
      <c r="A144" s="97"/>
      <c r="B144" s="100"/>
      <c r="C144" s="133"/>
      <c r="D144" s="135"/>
      <c r="E144" s="135"/>
      <c r="F144" s="135"/>
      <c r="G144" s="135"/>
    </row>
    <row r="145" spans="1:7" s="98" customFormat="1" ht="12.75" customHeight="1" hidden="1">
      <c r="A145" s="97"/>
      <c r="B145" s="100"/>
      <c r="C145" s="133"/>
      <c r="D145" s="135"/>
      <c r="E145" s="135"/>
      <c r="F145" s="135"/>
      <c r="G145" s="135"/>
    </row>
    <row r="146" spans="1:7" s="98" customFormat="1" ht="12.75" customHeight="1" hidden="1">
      <c r="A146" s="97"/>
      <c r="B146" s="100"/>
      <c r="C146" s="133"/>
      <c r="D146" s="135"/>
      <c r="E146" s="135"/>
      <c r="F146" s="135"/>
      <c r="G146" s="135"/>
    </row>
    <row r="147" spans="1:7" s="98" customFormat="1" ht="12.75" customHeight="1" hidden="1">
      <c r="A147" s="97"/>
      <c r="B147" s="100"/>
      <c r="C147" s="133"/>
      <c r="D147" s="135"/>
      <c r="E147" s="135"/>
      <c r="F147" s="135"/>
      <c r="G147" s="135"/>
    </row>
    <row r="148" spans="1:7" s="98" customFormat="1" ht="12.75" customHeight="1" hidden="1">
      <c r="A148" s="97"/>
      <c r="B148" s="100"/>
      <c r="C148" s="133"/>
      <c r="D148" s="135"/>
      <c r="E148" s="135"/>
      <c r="F148" s="135"/>
      <c r="G148" s="135"/>
    </row>
    <row r="149" spans="1:7" s="98" customFormat="1" ht="15.75" customHeight="1" thickBot="1">
      <c r="A149" s="97"/>
      <c r="B149" s="100"/>
      <c r="C149" s="133"/>
      <c r="D149" s="135"/>
      <c r="E149" s="114"/>
      <c r="F149" s="114"/>
      <c r="G149" s="114"/>
    </row>
    <row r="150" spans="1:7" s="98" customFormat="1" ht="15.75">
      <c r="A150" s="218" t="s">
        <v>25</v>
      </c>
      <c r="B150" s="219" t="s">
        <v>26</v>
      </c>
      <c r="C150" s="218" t="s">
        <v>28</v>
      </c>
      <c r="D150" s="218" t="s">
        <v>29</v>
      </c>
      <c r="E150" s="218" t="s">
        <v>29</v>
      </c>
      <c r="F150" s="212" t="s">
        <v>8</v>
      </c>
      <c r="G150" s="218" t="s">
        <v>323</v>
      </c>
    </row>
    <row r="151" spans="1:7" s="98" customFormat="1" ht="15.75" customHeight="1" thickBot="1">
      <c r="A151" s="220"/>
      <c r="B151" s="221"/>
      <c r="C151" s="222"/>
      <c r="D151" s="223" t="s">
        <v>31</v>
      </c>
      <c r="E151" s="223" t="s">
        <v>32</v>
      </c>
      <c r="F151" s="216" t="s">
        <v>33</v>
      </c>
      <c r="G151" s="223" t="s">
        <v>324</v>
      </c>
    </row>
    <row r="152" spans="1:7" s="98" customFormat="1" ht="16.5" customHeight="1" thickTop="1">
      <c r="A152" s="118">
        <v>30</v>
      </c>
      <c r="B152" s="118"/>
      <c r="C152" s="55" t="s">
        <v>131</v>
      </c>
      <c r="D152" s="57"/>
      <c r="E152" s="57"/>
      <c r="F152" s="57"/>
      <c r="G152" s="57"/>
    </row>
    <row r="153" spans="1:7" s="98" customFormat="1" ht="16.5" customHeight="1">
      <c r="A153" s="156">
        <v>31</v>
      </c>
      <c r="B153" s="156"/>
      <c r="C153" s="55"/>
      <c r="D153" s="71"/>
      <c r="E153" s="71"/>
      <c r="F153" s="71"/>
      <c r="G153" s="71"/>
    </row>
    <row r="154" spans="1:7" s="98" customFormat="1" ht="15">
      <c r="A154" s="35"/>
      <c r="B154" s="157">
        <v>3341</v>
      </c>
      <c r="C154" s="97" t="s">
        <v>442</v>
      </c>
      <c r="D154" s="71">
        <v>30</v>
      </c>
      <c r="E154" s="71">
        <v>30</v>
      </c>
      <c r="F154" s="71">
        <v>0</v>
      </c>
      <c r="G154" s="71">
        <f aca="true" t="shared" si="3" ref="G154:G164">(F154/E154)*100</f>
        <v>0</v>
      </c>
    </row>
    <row r="155" spans="1:7" s="98" customFormat="1" ht="15.75" customHeight="1">
      <c r="A155" s="35"/>
      <c r="B155" s="157">
        <v>3349</v>
      </c>
      <c r="C155" s="72" t="s">
        <v>443</v>
      </c>
      <c r="D155" s="71">
        <v>760</v>
      </c>
      <c r="E155" s="71">
        <v>760</v>
      </c>
      <c r="F155" s="71">
        <v>182.9</v>
      </c>
      <c r="G155" s="71">
        <f t="shared" si="3"/>
        <v>24.065789473684212</v>
      </c>
    </row>
    <row r="156" spans="1:7" s="98" customFormat="1" ht="15.75" customHeight="1">
      <c r="A156" s="35"/>
      <c r="B156" s="157">
        <v>5212</v>
      </c>
      <c r="C156" s="35" t="s">
        <v>444</v>
      </c>
      <c r="D156" s="158">
        <v>20</v>
      </c>
      <c r="E156" s="158">
        <v>20</v>
      </c>
      <c r="F156" s="71">
        <v>0</v>
      </c>
      <c r="G156" s="71">
        <f t="shared" si="3"/>
        <v>0</v>
      </c>
    </row>
    <row r="157" spans="1:7" s="98" customFormat="1" ht="15.75" customHeight="1">
      <c r="A157" s="35"/>
      <c r="B157" s="157">
        <v>5279</v>
      </c>
      <c r="C157" s="35" t="s">
        <v>445</v>
      </c>
      <c r="D157" s="158">
        <v>50</v>
      </c>
      <c r="E157" s="158">
        <v>50</v>
      </c>
      <c r="F157" s="71">
        <v>0</v>
      </c>
      <c r="G157" s="71">
        <f t="shared" si="3"/>
        <v>0</v>
      </c>
    </row>
    <row r="158" spans="1:7" s="98" customFormat="1" ht="15">
      <c r="A158" s="35"/>
      <c r="B158" s="157">
        <v>5512</v>
      </c>
      <c r="C158" s="97" t="s">
        <v>446</v>
      </c>
      <c r="D158" s="71">
        <v>1939</v>
      </c>
      <c r="E158" s="71">
        <v>1939</v>
      </c>
      <c r="F158" s="71">
        <v>400.7</v>
      </c>
      <c r="G158" s="71">
        <f t="shared" si="3"/>
        <v>20.665291387313047</v>
      </c>
    </row>
    <row r="159" spans="1:7" s="98" customFormat="1" ht="15.75" customHeight="1">
      <c r="A159" s="35"/>
      <c r="B159" s="157">
        <v>6112</v>
      </c>
      <c r="C159" s="72" t="s">
        <v>447</v>
      </c>
      <c r="D159" s="71">
        <v>4921</v>
      </c>
      <c r="E159" s="71">
        <v>4921</v>
      </c>
      <c r="F159" s="71">
        <v>1180.9</v>
      </c>
      <c r="G159" s="71">
        <f t="shared" si="3"/>
        <v>23.99715504978663</v>
      </c>
    </row>
    <row r="160" spans="1:7" s="98" customFormat="1" ht="15.75" customHeight="1" hidden="1">
      <c r="A160" s="35"/>
      <c r="B160" s="157">
        <v>6114</v>
      </c>
      <c r="C160" s="72" t="s">
        <v>448</v>
      </c>
      <c r="D160" s="71">
        <v>0</v>
      </c>
      <c r="E160" s="71">
        <v>0</v>
      </c>
      <c r="F160" s="71"/>
      <c r="G160" s="71" t="e">
        <f t="shared" si="3"/>
        <v>#DIV/0!</v>
      </c>
    </row>
    <row r="161" spans="1:7" s="98" customFormat="1" ht="15.75" customHeight="1" hidden="1">
      <c r="A161" s="35"/>
      <c r="B161" s="157">
        <v>6115</v>
      </c>
      <c r="C161" s="72" t="s">
        <v>449</v>
      </c>
      <c r="D161" s="71">
        <v>0</v>
      </c>
      <c r="E161" s="71"/>
      <c r="F161" s="71"/>
      <c r="G161" s="71" t="e">
        <f t="shared" si="3"/>
        <v>#DIV/0!</v>
      </c>
    </row>
    <row r="162" spans="1:7" s="98" customFormat="1" ht="15.75" customHeight="1" hidden="1">
      <c r="A162" s="35"/>
      <c r="B162" s="157">
        <v>6118</v>
      </c>
      <c r="C162" s="72" t="s">
        <v>450</v>
      </c>
      <c r="D162" s="158">
        <v>0</v>
      </c>
      <c r="E162" s="158">
        <v>0</v>
      </c>
      <c r="F162" s="71"/>
      <c r="G162" s="71" t="e">
        <f t="shared" si="3"/>
        <v>#DIV/0!</v>
      </c>
    </row>
    <row r="163" spans="1:7" s="98" customFormat="1" ht="15.75" customHeight="1" hidden="1">
      <c r="A163" s="35"/>
      <c r="B163" s="157">
        <v>6149</v>
      </c>
      <c r="C163" s="72" t="s">
        <v>451</v>
      </c>
      <c r="D163" s="158">
        <v>0</v>
      </c>
      <c r="E163" s="158">
        <v>0</v>
      </c>
      <c r="F163" s="71"/>
      <c r="G163" s="71" t="e">
        <f t="shared" si="3"/>
        <v>#DIV/0!</v>
      </c>
    </row>
    <row r="164" spans="1:7" s="98" customFormat="1" ht="17.25" customHeight="1">
      <c r="A164" s="157" t="s">
        <v>452</v>
      </c>
      <c r="B164" s="157">
        <v>6171</v>
      </c>
      <c r="C164" s="72" t="s">
        <v>453</v>
      </c>
      <c r="D164" s="71">
        <f>105832+200</f>
        <v>106032</v>
      </c>
      <c r="E164" s="71">
        <f>109485.3+200</f>
        <v>109685.3</v>
      </c>
      <c r="F164" s="71">
        <f>20691.3+70.2</f>
        <v>20761.5</v>
      </c>
      <c r="G164" s="71">
        <f t="shared" si="3"/>
        <v>18.92824289125343</v>
      </c>
    </row>
    <row r="165" spans="1:7" s="98" customFormat="1" ht="15.75" customHeight="1" thickBot="1">
      <c r="A165" s="159"/>
      <c r="B165" s="160"/>
      <c r="C165" s="161"/>
      <c r="D165" s="158"/>
      <c r="E165" s="158"/>
      <c r="F165" s="158"/>
      <c r="G165" s="158"/>
    </row>
    <row r="166" spans="1:7" s="98" customFormat="1" ht="18.75" customHeight="1" thickBot="1" thickTop="1">
      <c r="A166" s="152"/>
      <c r="B166" s="162"/>
      <c r="C166" s="163" t="s">
        <v>454</v>
      </c>
      <c r="D166" s="132">
        <f>SUM(D154:D165)</f>
        <v>113752</v>
      </c>
      <c r="E166" s="132">
        <f>SUM(E154:E165)</f>
        <v>117405.3</v>
      </c>
      <c r="F166" s="132">
        <f>SUM(F154:F165)</f>
        <v>22526</v>
      </c>
      <c r="G166" s="132">
        <f>(F166/E166)*100</f>
        <v>19.186527354386897</v>
      </c>
    </row>
    <row r="167" spans="1:7" s="98" customFormat="1" ht="15.75" customHeight="1">
      <c r="A167" s="97"/>
      <c r="B167" s="100"/>
      <c r="C167" s="133"/>
      <c r="D167" s="135"/>
      <c r="E167" s="164"/>
      <c r="F167" s="135"/>
      <c r="G167" s="135"/>
    </row>
    <row r="168" spans="1:7" s="98" customFormat="1" ht="12.75" customHeight="1" hidden="1">
      <c r="A168" s="97"/>
      <c r="B168" s="100"/>
      <c r="C168" s="133"/>
      <c r="D168" s="135"/>
      <c r="E168" s="135"/>
      <c r="F168" s="135"/>
      <c r="G168" s="135"/>
    </row>
    <row r="169" spans="1:7" s="98" customFormat="1" ht="12.75" customHeight="1" hidden="1">
      <c r="A169" s="97"/>
      <c r="B169" s="100"/>
      <c r="C169" s="133"/>
      <c r="D169" s="135"/>
      <c r="E169" s="135"/>
      <c r="F169" s="135"/>
      <c r="G169" s="135"/>
    </row>
    <row r="170" spans="1:7" s="98" customFormat="1" ht="12.75" customHeight="1" hidden="1">
      <c r="A170" s="97"/>
      <c r="B170" s="100"/>
      <c r="C170" s="133"/>
      <c r="D170" s="135"/>
      <c r="E170" s="135"/>
      <c r="F170" s="135"/>
      <c r="G170" s="135"/>
    </row>
    <row r="171" spans="1:7" s="98" customFormat="1" ht="12.75" customHeight="1" hidden="1">
      <c r="A171" s="97"/>
      <c r="B171" s="100"/>
      <c r="C171" s="133"/>
      <c r="D171" s="135"/>
      <c r="E171" s="135"/>
      <c r="F171" s="135"/>
      <c r="G171" s="135"/>
    </row>
    <row r="172" spans="1:7" s="98" customFormat="1" ht="15.75" customHeight="1" thickBot="1">
      <c r="A172" s="97"/>
      <c r="B172" s="100"/>
      <c r="C172" s="133"/>
      <c r="D172" s="135"/>
      <c r="E172" s="135"/>
      <c r="F172" s="135"/>
      <c r="G172" s="135"/>
    </row>
    <row r="173" spans="1:7" s="98" customFormat="1" ht="15.75">
      <c r="A173" s="218" t="s">
        <v>25</v>
      </c>
      <c r="B173" s="219" t="s">
        <v>26</v>
      </c>
      <c r="C173" s="218" t="s">
        <v>28</v>
      </c>
      <c r="D173" s="218" t="s">
        <v>29</v>
      </c>
      <c r="E173" s="218" t="s">
        <v>29</v>
      </c>
      <c r="F173" s="212" t="s">
        <v>8</v>
      </c>
      <c r="G173" s="218" t="s">
        <v>323</v>
      </c>
    </row>
    <row r="174" spans="1:7" s="98" customFormat="1" ht="15.75" customHeight="1" thickBot="1">
      <c r="A174" s="220"/>
      <c r="B174" s="221"/>
      <c r="C174" s="222"/>
      <c r="D174" s="223" t="s">
        <v>31</v>
      </c>
      <c r="E174" s="223" t="s">
        <v>32</v>
      </c>
      <c r="F174" s="216" t="s">
        <v>33</v>
      </c>
      <c r="G174" s="223" t="s">
        <v>324</v>
      </c>
    </row>
    <row r="175" spans="1:7" s="98" customFormat="1" ht="16.5" thickTop="1">
      <c r="A175" s="118">
        <v>50</v>
      </c>
      <c r="B175" s="119"/>
      <c r="C175" s="120" t="s">
        <v>165</v>
      </c>
      <c r="D175" s="57"/>
      <c r="E175" s="57"/>
      <c r="F175" s="57"/>
      <c r="G175" s="57"/>
    </row>
    <row r="176" spans="1:7" s="98" customFormat="1" ht="14.25" customHeight="1">
      <c r="A176" s="118"/>
      <c r="B176" s="119"/>
      <c r="C176" s="120"/>
      <c r="D176" s="57"/>
      <c r="E176" s="57"/>
      <c r="F176" s="57"/>
      <c r="G176" s="57"/>
    </row>
    <row r="177" spans="1:7" s="98" customFormat="1" ht="15">
      <c r="A177" s="35"/>
      <c r="B177" s="123">
        <v>3541</v>
      </c>
      <c r="C177" s="35" t="s">
        <v>455</v>
      </c>
      <c r="D177" s="21">
        <v>400</v>
      </c>
      <c r="E177" s="21">
        <v>400</v>
      </c>
      <c r="F177" s="21">
        <v>100</v>
      </c>
      <c r="G177" s="71">
        <f aca="true" t="shared" si="4" ref="G177:G193">(F177/E177)*100</f>
        <v>25</v>
      </c>
    </row>
    <row r="178" spans="1:7" s="98" customFormat="1" ht="15">
      <c r="A178" s="35"/>
      <c r="B178" s="123">
        <v>3599</v>
      </c>
      <c r="C178" s="35" t="s">
        <v>456</v>
      </c>
      <c r="D178" s="21">
        <v>5</v>
      </c>
      <c r="E178" s="21">
        <v>5</v>
      </c>
      <c r="F178" s="21">
        <v>3.3</v>
      </c>
      <c r="G178" s="71">
        <f t="shared" si="4"/>
        <v>65.99999999999999</v>
      </c>
    </row>
    <row r="179" spans="1:7" s="98" customFormat="1" ht="15" hidden="1">
      <c r="A179" s="35"/>
      <c r="B179" s="123">
        <v>4193</v>
      </c>
      <c r="C179" s="35" t="s">
        <v>457</v>
      </c>
      <c r="D179" s="21"/>
      <c r="E179" s="21"/>
      <c r="F179" s="21"/>
      <c r="G179" s="71" t="e">
        <f t="shared" si="4"/>
        <v>#DIV/0!</v>
      </c>
    </row>
    <row r="180" spans="1:7" s="98" customFormat="1" ht="15">
      <c r="A180" s="165"/>
      <c r="B180" s="123">
        <v>4329</v>
      </c>
      <c r="C180" s="35" t="s">
        <v>458</v>
      </c>
      <c r="D180" s="21">
        <v>40</v>
      </c>
      <c r="E180" s="21">
        <v>40</v>
      </c>
      <c r="F180" s="21">
        <v>4</v>
      </c>
      <c r="G180" s="71">
        <f t="shared" si="4"/>
        <v>10</v>
      </c>
    </row>
    <row r="181" spans="1:7" s="98" customFormat="1" ht="15">
      <c r="A181" s="35"/>
      <c r="B181" s="123">
        <v>4333</v>
      </c>
      <c r="C181" s="35" t="s">
        <v>459</v>
      </c>
      <c r="D181" s="21">
        <v>150</v>
      </c>
      <c r="E181" s="21">
        <v>150</v>
      </c>
      <c r="F181" s="21">
        <v>37.5</v>
      </c>
      <c r="G181" s="71">
        <f t="shared" si="4"/>
        <v>25</v>
      </c>
    </row>
    <row r="182" spans="1:7" s="98" customFormat="1" ht="15" customHeight="1">
      <c r="A182" s="35"/>
      <c r="B182" s="123">
        <v>4339</v>
      </c>
      <c r="C182" s="35" t="s">
        <v>460</v>
      </c>
      <c r="D182" s="21">
        <v>0</v>
      </c>
      <c r="E182" s="21">
        <v>0</v>
      </c>
      <c r="F182" s="21">
        <v>6.9</v>
      </c>
      <c r="G182" s="71" t="e">
        <f t="shared" si="4"/>
        <v>#DIV/0!</v>
      </c>
    </row>
    <row r="183" spans="1:7" s="98" customFormat="1" ht="15">
      <c r="A183" s="35"/>
      <c r="B183" s="123">
        <v>4342</v>
      </c>
      <c r="C183" s="35" t="s">
        <v>461</v>
      </c>
      <c r="D183" s="21">
        <v>20</v>
      </c>
      <c r="E183" s="21">
        <v>20</v>
      </c>
      <c r="F183" s="21">
        <v>0</v>
      </c>
      <c r="G183" s="71">
        <f t="shared" si="4"/>
        <v>0</v>
      </c>
    </row>
    <row r="184" spans="1:7" s="98" customFormat="1" ht="15">
      <c r="A184" s="35"/>
      <c r="B184" s="123">
        <v>4343</v>
      </c>
      <c r="C184" s="35" t="s">
        <v>462</v>
      </c>
      <c r="D184" s="21">
        <v>50</v>
      </c>
      <c r="E184" s="21">
        <v>50</v>
      </c>
      <c r="F184" s="21">
        <v>0</v>
      </c>
      <c r="G184" s="71">
        <f t="shared" si="4"/>
        <v>0</v>
      </c>
    </row>
    <row r="185" spans="1:7" s="98" customFormat="1" ht="15">
      <c r="A185" s="35"/>
      <c r="B185" s="123">
        <v>4349</v>
      </c>
      <c r="C185" s="35" t="s">
        <v>463</v>
      </c>
      <c r="D185" s="21">
        <v>560</v>
      </c>
      <c r="E185" s="21">
        <v>557</v>
      </c>
      <c r="F185" s="21">
        <v>37.5</v>
      </c>
      <c r="G185" s="71">
        <f t="shared" si="4"/>
        <v>6.732495511669659</v>
      </c>
    </row>
    <row r="186" spans="1:7" s="98" customFormat="1" ht="15">
      <c r="A186" s="165"/>
      <c r="B186" s="166">
        <v>4351</v>
      </c>
      <c r="C186" s="165" t="s">
        <v>464</v>
      </c>
      <c r="D186" s="21">
        <v>2124</v>
      </c>
      <c r="E186" s="21">
        <v>2127</v>
      </c>
      <c r="F186" s="21">
        <v>532.5</v>
      </c>
      <c r="G186" s="71">
        <f t="shared" si="4"/>
        <v>25.035260930888576</v>
      </c>
    </row>
    <row r="187" spans="1:7" s="98" customFormat="1" ht="15">
      <c r="A187" s="165"/>
      <c r="B187" s="166">
        <v>4356</v>
      </c>
      <c r="C187" s="165" t="s">
        <v>465</v>
      </c>
      <c r="D187" s="21">
        <v>600</v>
      </c>
      <c r="E187" s="21">
        <v>600</v>
      </c>
      <c r="F187" s="21">
        <v>150</v>
      </c>
      <c r="G187" s="71">
        <f t="shared" si="4"/>
        <v>25</v>
      </c>
    </row>
    <row r="188" spans="1:7" s="98" customFormat="1" ht="15">
      <c r="A188" s="165"/>
      <c r="B188" s="166">
        <v>4357</v>
      </c>
      <c r="C188" s="165" t="s">
        <v>466</v>
      </c>
      <c r="D188" s="21">
        <v>8700</v>
      </c>
      <c r="E188" s="21">
        <v>8700</v>
      </c>
      <c r="F188" s="21">
        <v>6325</v>
      </c>
      <c r="G188" s="71">
        <f t="shared" si="4"/>
        <v>72.70114942528735</v>
      </c>
    </row>
    <row r="189" spans="1:7" s="98" customFormat="1" ht="15">
      <c r="A189" s="165"/>
      <c r="B189" s="166">
        <v>4357</v>
      </c>
      <c r="C189" s="165" t="s">
        <v>467</v>
      </c>
      <c r="D189" s="21">
        <v>100</v>
      </c>
      <c r="E189" s="21">
        <v>100</v>
      </c>
      <c r="F189" s="21">
        <v>50</v>
      </c>
      <c r="G189" s="71">
        <f t="shared" si="4"/>
        <v>50</v>
      </c>
    </row>
    <row r="190" spans="1:7" s="98" customFormat="1" ht="15" hidden="1">
      <c r="A190" s="165"/>
      <c r="B190" s="224">
        <v>4359</v>
      </c>
      <c r="C190" s="23" t="s">
        <v>468</v>
      </c>
      <c r="D190" s="24"/>
      <c r="E190" s="24"/>
      <c r="F190" s="24"/>
      <c r="G190" s="71" t="e">
        <f t="shared" si="4"/>
        <v>#DIV/0!</v>
      </c>
    </row>
    <row r="191" spans="1:7" s="98" customFormat="1" ht="15">
      <c r="A191" s="35"/>
      <c r="B191" s="123">
        <v>4371</v>
      </c>
      <c r="C191" s="142" t="s">
        <v>469</v>
      </c>
      <c r="D191" s="21">
        <v>520</v>
      </c>
      <c r="E191" s="21">
        <v>520</v>
      </c>
      <c r="F191" s="21">
        <v>130</v>
      </c>
      <c r="G191" s="71">
        <f t="shared" si="4"/>
        <v>25</v>
      </c>
    </row>
    <row r="192" spans="1:7" s="98" customFormat="1" ht="15">
      <c r="A192" s="35"/>
      <c r="B192" s="123">
        <v>4374</v>
      </c>
      <c r="C192" s="35" t="s">
        <v>470</v>
      </c>
      <c r="D192" s="21">
        <v>700</v>
      </c>
      <c r="E192" s="21">
        <v>700</v>
      </c>
      <c r="F192" s="21">
        <v>75</v>
      </c>
      <c r="G192" s="71">
        <f t="shared" si="4"/>
        <v>10.714285714285714</v>
      </c>
    </row>
    <row r="193" spans="1:7" s="98" customFormat="1" ht="15">
      <c r="A193" s="165"/>
      <c r="B193" s="166">
        <v>4399</v>
      </c>
      <c r="C193" s="165" t="s">
        <v>471</v>
      </c>
      <c r="D193" s="24">
        <v>679</v>
      </c>
      <c r="E193" s="24">
        <v>679</v>
      </c>
      <c r="F193" s="24">
        <v>96.9</v>
      </c>
      <c r="G193" s="71">
        <f t="shared" si="4"/>
        <v>14.270986745213552</v>
      </c>
    </row>
    <row r="194" spans="1:7" s="98" customFormat="1" ht="15" hidden="1">
      <c r="A194" s="165"/>
      <c r="B194" s="166">
        <v>6402</v>
      </c>
      <c r="C194" s="165" t="s">
        <v>472</v>
      </c>
      <c r="D194" s="158"/>
      <c r="E194" s="158"/>
      <c r="F194" s="24"/>
      <c r="G194" s="71" t="e">
        <f>(#REF!/E194)*100</f>
        <v>#REF!</v>
      </c>
    </row>
    <row r="195" spans="1:7" s="98" customFormat="1" ht="15" customHeight="1" hidden="1">
      <c r="A195" s="165"/>
      <c r="B195" s="166">
        <v>6409</v>
      </c>
      <c r="C195" s="165" t="s">
        <v>473</v>
      </c>
      <c r="D195" s="158">
        <v>0</v>
      </c>
      <c r="E195" s="158">
        <v>0</v>
      </c>
      <c r="F195" s="158"/>
      <c r="G195" s="71" t="e">
        <f>(#REF!/E195)*100</f>
        <v>#REF!</v>
      </c>
    </row>
    <row r="196" spans="1:7" s="98" customFormat="1" ht="15" customHeight="1" thickBot="1">
      <c r="A196" s="165"/>
      <c r="B196" s="166"/>
      <c r="C196" s="165"/>
      <c r="D196" s="158"/>
      <c r="E196" s="158"/>
      <c r="F196" s="158"/>
      <c r="G196" s="71"/>
    </row>
    <row r="197" spans="1:7" s="98" customFormat="1" ht="18.75" customHeight="1" thickBot="1" thickTop="1">
      <c r="A197" s="152"/>
      <c r="B197" s="130"/>
      <c r="C197" s="131" t="s">
        <v>474</v>
      </c>
      <c r="D197" s="132">
        <f>SUM(D177:D196)</f>
        <v>14648</v>
      </c>
      <c r="E197" s="132">
        <f>SUM(E177:E196)</f>
        <v>14648</v>
      </c>
      <c r="F197" s="132">
        <f>SUM(F177:F196)</f>
        <v>7548.599999999999</v>
      </c>
      <c r="G197" s="132">
        <f>(F197/E197)*100</f>
        <v>51.53331512834516</v>
      </c>
    </row>
    <row r="198" spans="1:7" s="98" customFormat="1" ht="15.75" customHeight="1">
      <c r="A198" s="97"/>
      <c r="B198" s="100"/>
      <c r="C198" s="133"/>
      <c r="D198" s="134"/>
      <c r="E198" s="134"/>
      <c r="F198" s="134"/>
      <c r="G198" s="134"/>
    </row>
    <row r="199" spans="1:7" s="98" customFormat="1" ht="15.75" customHeight="1" hidden="1">
      <c r="A199" s="97"/>
      <c r="B199" s="100"/>
      <c r="C199" s="133"/>
      <c r="D199" s="135"/>
      <c r="E199" s="135"/>
      <c r="F199" s="135"/>
      <c r="G199" s="135"/>
    </row>
    <row r="200" spans="1:7" s="98" customFormat="1" ht="12.75" customHeight="1" hidden="1">
      <c r="A200" s="97"/>
      <c r="C200" s="100"/>
      <c r="D200" s="135"/>
      <c r="E200" s="135"/>
      <c r="F200" s="135"/>
      <c r="G200" s="135"/>
    </row>
    <row r="201" spans="1:7" s="98" customFormat="1" ht="12.75" customHeight="1" hidden="1">
      <c r="A201" s="97"/>
      <c r="B201" s="100"/>
      <c r="C201" s="133"/>
      <c r="D201" s="135"/>
      <c r="E201" s="135"/>
      <c r="F201" s="135"/>
      <c r="G201" s="135"/>
    </row>
    <row r="202" spans="1:7" s="98" customFormat="1" ht="12.75" customHeight="1" hidden="1">
      <c r="A202" s="97"/>
      <c r="B202" s="100"/>
      <c r="C202" s="133"/>
      <c r="D202" s="135"/>
      <c r="E202" s="135"/>
      <c r="F202" s="135"/>
      <c r="G202" s="135"/>
    </row>
    <row r="203" spans="1:7" s="98" customFormat="1" ht="12.75" customHeight="1" hidden="1">
      <c r="A203" s="97"/>
      <c r="B203" s="100"/>
      <c r="C203" s="133"/>
      <c r="D203" s="135"/>
      <c r="E203" s="135"/>
      <c r="F203" s="135"/>
      <c r="G203" s="135"/>
    </row>
    <row r="204" spans="1:7" s="98" customFormat="1" ht="12.75" customHeight="1" hidden="1">
      <c r="A204" s="97"/>
      <c r="B204" s="100"/>
      <c r="C204" s="133"/>
      <c r="D204" s="135"/>
      <c r="E204" s="135"/>
      <c r="F204" s="135"/>
      <c r="G204" s="135"/>
    </row>
    <row r="205" spans="1:7" s="98" customFormat="1" ht="12.75" customHeight="1" hidden="1">
      <c r="A205" s="97"/>
      <c r="B205" s="100"/>
      <c r="C205" s="133"/>
      <c r="D205" s="135"/>
      <c r="E205" s="135"/>
      <c r="F205" s="135"/>
      <c r="G205" s="135"/>
    </row>
    <row r="206" spans="1:7" s="98" customFormat="1" ht="12.75" customHeight="1" hidden="1">
      <c r="A206" s="97"/>
      <c r="B206" s="100"/>
      <c r="C206" s="133"/>
      <c r="D206" s="135"/>
      <c r="E206" s="107"/>
      <c r="F206" s="107"/>
      <c r="G206" s="107"/>
    </row>
    <row r="207" spans="1:7" s="98" customFormat="1" ht="12.75" customHeight="1" hidden="1">
      <c r="A207" s="97"/>
      <c r="B207" s="100"/>
      <c r="C207" s="133"/>
      <c r="D207" s="135"/>
      <c r="E207" s="135"/>
      <c r="F207" s="135"/>
      <c r="G207" s="135"/>
    </row>
    <row r="208" spans="1:7" s="98" customFormat="1" ht="12.75" customHeight="1" hidden="1">
      <c r="A208" s="97"/>
      <c r="B208" s="100"/>
      <c r="C208" s="133"/>
      <c r="D208" s="135"/>
      <c r="E208" s="135"/>
      <c r="F208" s="135"/>
      <c r="G208" s="135"/>
    </row>
    <row r="209" spans="1:7" s="98" customFormat="1" ht="18" customHeight="1" hidden="1">
      <c r="A209" s="97"/>
      <c r="B209" s="100"/>
      <c r="C209" s="133"/>
      <c r="D209" s="135"/>
      <c r="E209" s="107"/>
      <c r="F209" s="107"/>
      <c r="G209" s="107"/>
    </row>
    <row r="210" spans="1:7" s="98" customFormat="1" ht="15.75" customHeight="1" thickBot="1">
      <c r="A210" s="97"/>
      <c r="B210" s="100"/>
      <c r="C210" s="133"/>
      <c r="D210" s="135"/>
      <c r="E210" s="114"/>
      <c r="F210" s="114"/>
      <c r="G210" s="114"/>
    </row>
    <row r="211" spans="1:7" s="98" customFormat="1" ht="15.75">
      <c r="A211" s="218" t="s">
        <v>25</v>
      </c>
      <c r="B211" s="219" t="s">
        <v>26</v>
      </c>
      <c r="C211" s="218" t="s">
        <v>28</v>
      </c>
      <c r="D211" s="218" t="s">
        <v>29</v>
      </c>
      <c r="E211" s="218" t="s">
        <v>29</v>
      </c>
      <c r="F211" s="212" t="s">
        <v>8</v>
      </c>
      <c r="G211" s="218" t="s">
        <v>323</v>
      </c>
    </row>
    <row r="212" spans="1:7" s="98" customFormat="1" ht="15.75" customHeight="1" thickBot="1">
      <c r="A212" s="220"/>
      <c r="B212" s="221"/>
      <c r="C212" s="222"/>
      <c r="D212" s="223" t="s">
        <v>31</v>
      </c>
      <c r="E212" s="223" t="s">
        <v>32</v>
      </c>
      <c r="F212" s="216" t="s">
        <v>33</v>
      </c>
      <c r="G212" s="223" t="s">
        <v>324</v>
      </c>
    </row>
    <row r="213" spans="1:7" s="98" customFormat="1" ht="16.5" thickTop="1">
      <c r="A213" s="118">
        <v>60</v>
      </c>
      <c r="B213" s="119"/>
      <c r="C213" s="120" t="s">
        <v>184</v>
      </c>
      <c r="D213" s="57"/>
      <c r="E213" s="57"/>
      <c r="F213" s="57"/>
      <c r="G213" s="57"/>
    </row>
    <row r="214" spans="1:7" s="98" customFormat="1" ht="15.75">
      <c r="A214" s="69"/>
      <c r="B214" s="122"/>
      <c r="C214" s="69"/>
      <c r="D214" s="71"/>
      <c r="E214" s="71"/>
      <c r="F214" s="71"/>
      <c r="G214" s="71"/>
    </row>
    <row r="215" spans="1:7" s="98" customFormat="1" ht="15">
      <c r="A215" s="35"/>
      <c r="B215" s="123">
        <v>1014</v>
      </c>
      <c r="C215" s="35" t="s">
        <v>475</v>
      </c>
      <c r="D215" s="21">
        <v>650</v>
      </c>
      <c r="E215" s="21">
        <v>650</v>
      </c>
      <c r="F215" s="21">
        <v>131.5</v>
      </c>
      <c r="G215" s="71">
        <f aca="true" t="shared" si="5" ref="G215:G225">(F215/E215)*100</f>
        <v>20.23076923076923</v>
      </c>
    </row>
    <row r="216" spans="1:7" s="98" customFormat="1" ht="15" customHeight="1" hidden="1">
      <c r="A216" s="165"/>
      <c r="B216" s="166">
        <v>1031</v>
      </c>
      <c r="C216" s="165" t="s">
        <v>476</v>
      </c>
      <c r="D216" s="24"/>
      <c r="E216" s="24"/>
      <c r="F216" s="24"/>
      <c r="G216" s="71" t="e">
        <f t="shared" si="5"/>
        <v>#DIV/0!</v>
      </c>
    </row>
    <row r="217" spans="1:7" s="98" customFormat="1" ht="15" hidden="1">
      <c r="A217" s="35"/>
      <c r="B217" s="123">
        <v>1036</v>
      </c>
      <c r="C217" s="35" t="s">
        <v>477</v>
      </c>
      <c r="D217" s="21"/>
      <c r="E217" s="21"/>
      <c r="F217" s="21"/>
      <c r="G217" s="71" t="e">
        <f t="shared" si="5"/>
        <v>#DIV/0!</v>
      </c>
    </row>
    <row r="218" spans="1:7" s="98" customFormat="1" ht="15" customHeight="1" hidden="1">
      <c r="A218" s="165"/>
      <c r="B218" s="166">
        <v>1037</v>
      </c>
      <c r="C218" s="165" t="s">
        <v>478</v>
      </c>
      <c r="D218" s="24"/>
      <c r="E218" s="24"/>
      <c r="F218" s="24"/>
      <c r="G218" s="71" t="e">
        <f t="shared" si="5"/>
        <v>#DIV/0!</v>
      </c>
    </row>
    <row r="219" spans="1:7" s="98" customFormat="1" ht="15" hidden="1">
      <c r="A219" s="165"/>
      <c r="B219" s="166">
        <v>1039</v>
      </c>
      <c r="C219" s="165" t="s">
        <v>479</v>
      </c>
      <c r="D219" s="24">
        <v>0</v>
      </c>
      <c r="E219" s="24"/>
      <c r="F219" s="24"/>
      <c r="G219" s="71" t="e">
        <f t="shared" si="5"/>
        <v>#DIV/0!</v>
      </c>
    </row>
    <row r="220" spans="1:7" s="98" customFormat="1" ht="15">
      <c r="A220" s="165"/>
      <c r="B220" s="166">
        <v>1070</v>
      </c>
      <c r="C220" s="165" t="s">
        <v>480</v>
      </c>
      <c r="D220" s="24">
        <v>7</v>
      </c>
      <c r="E220" s="24">
        <v>7</v>
      </c>
      <c r="F220" s="24">
        <v>0</v>
      </c>
      <c r="G220" s="71">
        <f t="shared" si="5"/>
        <v>0</v>
      </c>
    </row>
    <row r="221" spans="1:7" s="98" customFormat="1" ht="15" hidden="1">
      <c r="A221" s="165"/>
      <c r="B221" s="166">
        <v>2331</v>
      </c>
      <c r="C221" s="165" t="s">
        <v>481</v>
      </c>
      <c r="D221" s="24"/>
      <c r="E221" s="24"/>
      <c r="F221" s="21"/>
      <c r="G221" s="71" t="e">
        <f t="shared" si="5"/>
        <v>#DIV/0!</v>
      </c>
    </row>
    <row r="222" spans="1:7" s="98" customFormat="1" ht="15">
      <c r="A222" s="165"/>
      <c r="B222" s="166">
        <v>3739</v>
      </c>
      <c r="C222" s="165" t="s">
        <v>482</v>
      </c>
      <c r="D222" s="21">
        <v>50</v>
      </c>
      <c r="E222" s="21">
        <v>50</v>
      </c>
      <c r="F222" s="21">
        <v>0</v>
      </c>
      <c r="G222" s="71">
        <f t="shared" si="5"/>
        <v>0</v>
      </c>
    </row>
    <row r="223" spans="1:7" s="98" customFormat="1" ht="15">
      <c r="A223" s="35"/>
      <c r="B223" s="123">
        <v>3749</v>
      </c>
      <c r="C223" s="35" t="s">
        <v>483</v>
      </c>
      <c r="D223" s="21">
        <v>100</v>
      </c>
      <c r="E223" s="21">
        <v>100</v>
      </c>
      <c r="F223" s="21">
        <v>0</v>
      </c>
      <c r="G223" s="71">
        <f t="shared" si="5"/>
        <v>0</v>
      </c>
    </row>
    <row r="224" spans="1:7" s="98" customFormat="1" ht="15" hidden="1">
      <c r="A224" s="35"/>
      <c r="B224" s="123">
        <v>5272</v>
      </c>
      <c r="C224" s="35" t="s">
        <v>484</v>
      </c>
      <c r="D224" s="21"/>
      <c r="E224" s="21"/>
      <c r="F224" s="21"/>
      <c r="G224" s="71" t="e">
        <f t="shared" si="5"/>
        <v>#DIV/0!</v>
      </c>
    </row>
    <row r="225" spans="1:7" s="98" customFormat="1" ht="15">
      <c r="A225" s="35"/>
      <c r="B225" s="123">
        <v>6171</v>
      </c>
      <c r="C225" s="35" t="s">
        <v>485</v>
      </c>
      <c r="D225" s="21">
        <v>10</v>
      </c>
      <c r="E225" s="21">
        <v>10</v>
      </c>
      <c r="F225" s="21">
        <v>0</v>
      </c>
      <c r="G225" s="71">
        <f t="shared" si="5"/>
        <v>0</v>
      </c>
    </row>
    <row r="226" spans="1:7" s="98" customFormat="1" ht="15.75" thickBot="1">
      <c r="A226" s="125"/>
      <c r="B226" s="167"/>
      <c r="C226" s="125"/>
      <c r="D226" s="158"/>
      <c r="E226" s="158"/>
      <c r="F226" s="158"/>
      <c r="G226" s="158"/>
    </row>
    <row r="227" spans="1:7" s="98" customFormat="1" ht="18.75" customHeight="1" thickBot="1" thickTop="1">
      <c r="A227" s="129"/>
      <c r="B227" s="168"/>
      <c r="C227" s="169" t="s">
        <v>486</v>
      </c>
      <c r="D227" s="132">
        <f>SUM(D213:D226)</f>
        <v>817</v>
      </c>
      <c r="E227" s="132">
        <f>SUM(E214:E226)</f>
        <v>817</v>
      </c>
      <c r="F227" s="132">
        <f>SUM(F213:F226)</f>
        <v>131.5</v>
      </c>
      <c r="G227" s="132">
        <f>(F227/E227)*100</f>
        <v>16.09547123623011</v>
      </c>
    </row>
    <row r="228" spans="1:7" s="98" customFormat="1" ht="12.75" customHeight="1">
      <c r="A228" s="97"/>
      <c r="B228" s="100"/>
      <c r="C228" s="133"/>
      <c r="D228" s="135"/>
      <c r="E228" s="135"/>
      <c r="F228" s="135"/>
      <c r="G228" s="135"/>
    </row>
    <row r="229" spans="1:7" s="98" customFormat="1" ht="12.75" customHeight="1" hidden="1">
      <c r="A229" s="97"/>
      <c r="B229" s="100"/>
      <c r="C229" s="133"/>
      <c r="D229" s="135"/>
      <c r="E229" s="135"/>
      <c r="F229" s="135"/>
      <c r="G229" s="135"/>
    </row>
    <row r="230" spans="1:7" s="98" customFormat="1" ht="12.75" customHeight="1" hidden="1">
      <c r="A230" s="97"/>
      <c r="B230" s="100"/>
      <c r="C230" s="133"/>
      <c r="D230" s="135"/>
      <c r="E230" s="135"/>
      <c r="F230" s="135"/>
      <c r="G230" s="135"/>
    </row>
    <row r="231" spans="1:7" s="98" customFormat="1" ht="12.75" customHeight="1" hidden="1">
      <c r="A231" s="97"/>
      <c r="B231" s="100"/>
      <c r="C231" s="133"/>
      <c r="D231" s="135"/>
      <c r="E231" s="135"/>
      <c r="F231" s="135"/>
      <c r="G231" s="135"/>
    </row>
    <row r="232" s="98" customFormat="1" ht="12.75" customHeight="1" hidden="1">
      <c r="B232" s="136"/>
    </row>
    <row r="233" s="98" customFormat="1" ht="12.75" customHeight="1">
      <c r="B233" s="136"/>
    </row>
    <row r="234" s="98" customFormat="1" ht="12.75" customHeight="1" thickBot="1">
      <c r="B234" s="136"/>
    </row>
    <row r="235" spans="1:7" s="98" customFormat="1" ht="15.75">
      <c r="A235" s="218" t="s">
        <v>25</v>
      </c>
      <c r="B235" s="219" t="s">
        <v>26</v>
      </c>
      <c r="C235" s="218" t="s">
        <v>28</v>
      </c>
      <c r="D235" s="218" t="s">
        <v>29</v>
      </c>
      <c r="E235" s="218" t="s">
        <v>29</v>
      </c>
      <c r="F235" s="212" t="s">
        <v>8</v>
      </c>
      <c r="G235" s="218" t="s">
        <v>323</v>
      </c>
    </row>
    <row r="236" spans="1:7" s="98" customFormat="1" ht="15.75" customHeight="1" thickBot="1">
      <c r="A236" s="220"/>
      <c r="B236" s="221"/>
      <c r="C236" s="222"/>
      <c r="D236" s="223" t="s">
        <v>31</v>
      </c>
      <c r="E236" s="223" t="s">
        <v>32</v>
      </c>
      <c r="F236" s="216" t="s">
        <v>33</v>
      </c>
      <c r="G236" s="223" t="s">
        <v>324</v>
      </c>
    </row>
    <row r="237" spans="1:7" s="98" customFormat="1" ht="16.5" thickTop="1">
      <c r="A237" s="118">
        <v>80</v>
      </c>
      <c r="B237" s="118"/>
      <c r="C237" s="120" t="s">
        <v>198</v>
      </c>
      <c r="D237" s="57"/>
      <c r="E237" s="57"/>
      <c r="F237" s="57"/>
      <c r="G237" s="57"/>
    </row>
    <row r="238" spans="1:7" s="98" customFormat="1" ht="15.75">
      <c r="A238" s="69"/>
      <c r="B238" s="156"/>
      <c r="C238" s="69"/>
      <c r="D238" s="71"/>
      <c r="E238" s="71"/>
      <c r="F238" s="71"/>
      <c r="G238" s="71"/>
    </row>
    <row r="239" spans="1:7" s="98" customFormat="1" ht="15">
      <c r="A239" s="35"/>
      <c r="B239" s="157">
        <v>2219</v>
      </c>
      <c r="C239" s="35" t="s">
        <v>487</v>
      </c>
      <c r="D239" s="73">
        <v>3830</v>
      </c>
      <c r="E239" s="21">
        <v>3830</v>
      </c>
      <c r="F239" s="21">
        <v>592.3</v>
      </c>
      <c r="G239" s="71">
        <f aca="true" t="shared" si="6" ref="G239:G246">(F239/E239)*100</f>
        <v>15.464751958224543</v>
      </c>
    </row>
    <row r="240" spans="1:82" s="97" customFormat="1" ht="15">
      <c r="A240" s="35"/>
      <c r="B240" s="157">
        <v>2221</v>
      </c>
      <c r="C240" s="35" t="s">
        <v>488</v>
      </c>
      <c r="D240" s="73">
        <v>18432</v>
      </c>
      <c r="E240" s="21">
        <v>18417</v>
      </c>
      <c r="F240" s="21">
        <v>4254.5</v>
      </c>
      <c r="G240" s="71">
        <f t="shared" si="6"/>
        <v>23.100939349514036</v>
      </c>
      <c r="H240" s="98"/>
      <c r="I240" s="98"/>
      <c r="J240" s="98"/>
      <c r="K240" s="98"/>
      <c r="L240" s="98"/>
      <c r="M240" s="98"/>
      <c r="N240" s="98"/>
      <c r="O240" s="98"/>
      <c r="P240" s="98"/>
      <c r="Q240" s="98"/>
      <c r="R240" s="98"/>
      <c r="S240" s="98"/>
      <c r="T240" s="98"/>
      <c r="U240" s="98"/>
      <c r="V240" s="98"/>
      <c r="W240" s="98"/>
      <c r="X240" s="98"/>
      <c r="Y240" s="98"/>
      <c r="Z240" s="98"/>
      <c r="AA240" s="98"/>
      <c r="AB240" s="98"/>
      <c r="AC240" s="98"/>
      <c r="AD240" s="98"/>
      <c r="AE240" s="98"/>
      <c r="AF240" s="98"/>
      <c r="AG240" s="98"/>
      <c r="AH240" s="98"/>
      <c r="AI240" s="98"/>
      <c r="AJ240" s="98"/>
      <c r="AK240" s="98"/>
      <c r="AL240" s="98"/>
      <c r="AM240" s="98"/>
      <c r="AN240" s="98"/>
      <c r="AO240" s="98"/>
      <c r="AP240" s="98"/>
      <c r="AQ240" s="98"/>
      <c r="AR240" s="98"/>
      <c r="AS240" s="98"/>
      <c r="AT240" s="98"/>
      <c r="AU240" s="98"/>
      <c r="AV240" s="98"/>
      <c r="AW240" s="98"/>
      <c r="AX240" s="98"/>
      <c r="AY240" s="98"/>
      <c r="AZ240" s="98"/>
      <c r="BA240" s="98"/>
      <c r="BB240" s="98"/>
      <c r="BC240" s="98"/>
      <c r="BD240" s="98"/>
      <c r="BE240" s="98"/>
      <c r="BF240" s="98"/>
      <c r="BG240" s="98"/>
      <c r="BH240" s="98"/>
      <c r="BI240" s="98"/>
      <c r="BJ240" s="98"/>
      <c r="BK240" s="98"/>
      <c r="BL240" s="98"/>
      <c r="BM240" s="98"/>
      <c r="BN240" s="98"/>
      <c r="BO240" s="98"/>
      <c r="BP240" s="98"/>
      <c r="BQ240" s="98"/>
      <c r="BR240" s="98"/>
      <c r="BS240" s="98"/>
      <c r="BT240" s="98"/>
      <c r="BU240" s="98"/>
      <c r="BV240" s="98"/>
      <c r="BW240" s="98"/>
      <c r="BX240" s="98"/>
      <c r="BY240" s="98"/>
      <c r="BZ240" s="98"/>
      <c r="CA240" s="98"/>
      <c r="CB240" s="98"/>
      <c r="CC240" s="98"/>
      <c r="CD240" s="98"/>
    </row>
    <row r="241" spans="1:82" s="97" customFormat="1" ht="15" hidden="1">
      <c r="A241" s="35"/>
      <c r="B241" s="157">
        <v>2229</v>
      </c>
      <c r="C241" s="35" t="s">
        <v>489</v>
      </c>
      <c r="D241" s="73"/>
      <c r="E241" s="21"/>
      <c r="F241" s="21"/>
      <c r="G241" s="71" t="e">
        <f t="shared" si="6"/>
        <v>#DIV/0!</v>
      </c>
      <c r="H241" s="98"/>
      <c r="I241" s="98"/>
      <c r="J241" s="98"/>
      <c r="K241" s="98"/>
      <c r="L241" s="98"/>
      <c r="M241" s="98"/>
      <c r="N241" s="98"/>
      <c r="O241" s="98"/>
      <c r="P241" s="98"/>
      <c r="Q241" s="98"/>
      <c r="R241" s="98"/>
      <c r="S241" s="98"/>
      <c r="T241" s="98"/>
      <c r="U241" s="98"/>
      <c r="V241" s="98"/>
      <c r="W241" s="98"/>
      <c r="X241" s="98"/>
      <c r="Y241" s="98"/>
      <c r="Z241" s="98"/>
      <c r="AA241" s="98"/>
      <c r="AB241" s="98"/>
      <c r="AC241" s="98"/>
      <c r="AD241" s="98"/>
      <c r="AE241" s="98"/>
      <c r="AF241" s="98"/>
      <c r="AG241" s="98"/>
      <c r="AH241" s="98"/>
      <c r="AI241" s="98"/>
      <c r="AJ241" s="98"/>
      <c r="AK241" s="98"/>
      <c r="AL241" s="98"/>
      <c r="AM241" s="98"/>
      <c r="AN241" s="98"/>
      <c r="AO241" s="98"/>
      <c r="AP241" s="98"/>
      <c r="AQ241" s="98"/>
      <c r="AR241" s="98"/>
      <c r="AS241" s="98"/>
      <c r="AT241" s="98"/>
      <c r="AU241" s="98"/>
      <c r="AV241" s="98"/>
      <c r="AW241" s="98"/>
      <c r="AX241" s="98"/>
      <c r="AY241" s="98"/>
      <c r="AZ241" s="98"/>
      <c r="BA241" s="98"/>
      <c r="BB241" s="98"/>
      <c r="BC241" s="98"/>
      <c r="BD241" s="98"/>
      <c r="BE241" s="98"/>
      <c r="BF241" s="98"/>
      <c r="BG241" s="98"/>
      <c r="BH241" s="98"/>
      <c r="BI241" s="98"/>
      <c r="BJ241" s="98"/>
      <c r="BK241" s="98"/>
      <c r="BL241" s="98"/>
      <c r="BM241" s="98"/>
      <c r="BN241" s="98"/>
      <c r="BO241" s="98"/>
      <c r="BP241" s="98"/>
      <c r="BQ241" s="98"/>
      <c r="BR241" s="98"/>
      <c r="BS241" s="98"/>
      <c r="BT241" s="98"/>
      <c r="BU241" s="98"/>
      <c r="BV241" s="98"/>
      <c r="BW241" s="98"/>
      <c r="BX241" s="98"/>
      <c r="BY241" s="98"/>
      <c r="BZ241" s="98"/>
      <c r="CA241" s="98"/>
      <c r="CB241" s="98"/>
      <c r="CC241" s="98"/>
      <c r="CD241" s="98"/>
    </row>
    <row r="242" spans="1:82" s="97" customFormat="1" ht="15">
      <c r="A242" s="35"/>
      <c r="B242" s="157">
        <v>2232</v>
      </c>
      <c r="C242" s="35" t="s">
        <v>490</v>
      </c>
      <c r="D242" s="21">
        <v>260</v>
      </c>
      <c r="E242" s="21">
        <v>260</v>
      </c>
      <c r="F242" s="21">
        <v>0</v>
      </c>
      <c r="G242" s="71">
        <f t="shared" si="6"/>
        <v>0</v>
      </c>
      <c r="H242" s="98"/>
      <c r="I242" s="98"/>
      <c r="J242" s="98"/>
      <c r="K242" s="98"/>
      <c r="L242" s="98"/>
      <c r="M242" s="98"/>
      <c r="N242" s="98"/>
      <c r="O242" s="98"/>
      <c r="P242" s="98"/>
      <c r="Q242" s="98"/>
      <c r="R242" s="98"/>
      <c r="S242" s="98"/>
      <c r="T242" s="98"/>
      <c r="U242" s="98"/>
      <c r="V242" s="98"/>
      <c r="W242" s="98"/>
      <c r="X242" s="98"/>
      <c r="Y242" s="98"/>
      <c r="Z242" s="98"/>
      <c r="AA242" s="98"/>
      <c r="AB242" s="98"/>
      <c r="AC242" s="98"/>
      <c r="AD242" s="98"/>
      <c r="AE242" s="98"/>
      <c r="AF242" s="98"/>
      <c r="AG242" s="98"/>
      <c r="AH242" s="98"/>
      <c r="AI242" s="98"/>
      <c r="AJ242" s="98"/>
      <c r="AK242" s="98"/>
      <c r="AL242" s="98"/>
      <c r="AM242" s="98"/>
      <c r="AN242" s="98"/>
      <c r="AO242" s="98"/>
      <c r="AP242" s="98"/>
      <c r="AQ242" s="98"/>
      <c r="AR242" s="98"/>
      <c r="AS242" s="98"/>
      <c r="AT242" s="98"/>
      <c r="AU242" s="98"/>
      <c r="AV242" s="98"/>
      <c r="AW242" s="98"/>
      <c r="AX242" s="98"/>
      <c r="AY242" s="98"/>
      <c r="AZ242" s="98"/>
      <c r="BA242" s="98"/>
      <c r="BB242" s="98"/>
      <c r="BC242" s="98"/>
      <c r="BD242" s="98"/>
      <c r="BE242" s="98"/>
      <c r="BF242" s="98"/>
      <c r="BG242" s="98"/>
      <c r="BH242" s="98"/>
      <c r="BI242" s="98"/>
      <c r="BJ242" s="98"/>
      <c r="BK242" s="98"/>
      <c r="BL242" s="98"/>
      <c r="BM242" s="98"/>
      <c r="BN242" s="98"/>
      <c r="BO242" s="98"/>
      <c r="BP242" s="98"/>
      <c r="BQ242" s="98"/>
      <c r="BR242" s="98"/>
      <c r="BS242" s="98"/>
      <c r="BT242" s="98"/>
      <c r="BU242" s="98"/>
      <c r="BV242" s="98"/>
      <c r="BW242" s="98"/>
      <c r="BX242" s="98"/>
      <c r="BY242" s="98"/>
      <c r="BZ242" s="98"/>
      <c r="CA242" s="98"/>
      <c r="CB242" s="98"/>
      <c r="CC242" s="98"/>
      <c r="CD242" s="98"/>
    </row>
    <row r="243" spans="1:82" s="97" customFormat="1" ht="15">
      <c r="A243" s="35"/>
      <c r="B243" s="157">
        <v>2299</v>
      </c>
      <c r="C243" s="35" t="s">
        <v>489</v>
      </c>
      <c r="D243" s="21">
        <v>0</v>
      </c>
      <c r="E243" s="21">
        <v>15</v>
      </c>
      <c r="F243" s="21">
        <v>1</v>
      </c>
      <c r="G243" s="71">
        <f t="shared" si="6"/>
        <v>6.666666666666667</v>
      </c>
      <c r="H243" s="98"/>
      <c r="I243" s="98"/>
      <c r="J243" s="98"/>
      <c r="K243" s="98"/>
      <c r="L243" s="98"/>
      <c r="M243" s="98"/>
      <c r="N243" s="98"/>
      <c r="O243" s="98"/>
      <c r="P243" s="98"/>
      <c r="Q243" s="98"/>
      <c r="R243" s="98"/>
      <c r="S243" s="98"/>
      <c r="T243" s="98"/>
      <c r="U243" s="98"/>
      <c r="V243" s="98"/>
      <c r="W243" s="98"/>
      <c r="X243" s="98"/>
      <c r="Y243" s="98"/>
      <c r="Z243" s="98"/>
      <c r="AA243" s="98"/>
      <c r="AB243" s="98"/>
      <c r="AC243" s="98"/>
      <c r="AD243" s="98"/>
      <c r="AE243" s="98"/>
      <c r="AF243" s="98"/>
      <c r="AG243" s="98"/>
      <c r="AH243" s="98"/>
      <c r="AI243" s="98"/>
      <c r="AJ243" s="98"/>
      <c r="AK243" s="98"/>
      <c r="AL243" s="98"/>
      <c r="AM243" s="98"/>
      <c r="AN243" s="98"/>
      <c r="AO243" s="98"/>
      <c r="AP243" s="98"/>
      <c r="AQ243" s="98"/>
      <c r="AR243" s="98"/>
      <c r="AS243" s="98"/>
      <c r="AT243" s="98"/>
      <c r="AU243" s="98"/>
      <c r="AV243" s="98"/>
      <c r="AW243" s="98"/>
      <c r="AX243" s="98"/>
      <c r="AY243" s="98"/>
      <c r="AZ243" s="98"/>
      <c r="BA243" s="98"/>
      <c r="BB243" s="98"/>
      <c r="BC243" s="98"/>
      <c r="BD243" s="98"/>
      <c r="BE243" s="98"/>
      <c r="BF243" s="98"/>
      <c r="BG243" s="98"/>
      <c r="BH243" s="98"/>
      <c r="BI243" s="98"/>
      <c r="BJ243" s="98"/>
      <c r="BK243" s="98"/>
      <c r="BL243" s="98"/>
      <c r="BM243" s="98"/>
      <c r="BN243" s="98"/>
      <c r="BO243" s="98"/>
      <c r="BP243" s="98"/>
      <c r="BQ243" s="98"/>
      <c r="BR243" s="98"/>
      <c r="BS243" s="98"/>
      <c r="BT243" s="98"/>
      <c r="BU243" s="98"/>
      <c r="BV243" s="98"/>
      <c r="BW243" s="98"/>
      <c r="BX243" s="98"/>
      <c r="BY243" s="98"/>
      <c r="BZ243" s="98"/>
      <c r="CA243" s="98"/>
      <c r="CB243" s="98"/>
      <c r="CC243" s="98"/>
      <c r="CD243" s="98"/>
    </row>
    <row r="244" spans="1:82" s="97" customFormat="1" ht="15">
      <c r="A244" s="165"/>
      <c r="B244" s="170">
        <v>6171</v>
      </c>
      <c r="C244" s="165" t="s">
        <v>491</v>
      </c>
      <c r="D244" s="71">
        <v>0</v>
      </c>
      <c r="E244" s="71">
        <v>0</v>
      </c>
      <c r="F244" s="71">
        <v>27</v>
      </c>
      <c r="G244" s="71" t="e">
        <f t="shared" si="6"/>
        <v>#DIV/0!</v>
      </c>
      <c r="H244" s="98"/>
      <c r="I244" s="98"/>
      <c r="J244" s="98"/>
      <c r="K244" s="98"/>
      <c r="L244" s="98"/>
      <c r="M244" s="98"/>
      <c r="N244" s="98"/>
      <c r="O244" s="98"/>
      <c r="P244" s="98"/>
      <c r="Q244" s="98"/>
      <c r="R244" s="98"/>
      <c r="S244" s="98"/>
      <c r="T244" s="98"/>
      <c r="U244" s="98"/>
      <c r="V244" s="98"/>
      <c r="W244" s="98"/>
      <c r="X244" s="98"/>
      <c r="Y244" s="98"/>
      <c r="Z244" s="98"/>
      <c r="AA244" s="98"/>
      <c r="AB244" s="98"/>
      <c r="AC244" s="98"/>
      <c r="AD244" s="98"/>
      <c r="AE244" s="98"/>
      <c r="AF244" s="98"/>
      <c r="AG244" s="98"/>
      <c r="AH244" s="98"/>
      <c r="AI244" s="98"/>
      <c r="AJ244" s="98"/>
      <c r="AK244" s="98"/>
      <c r="AL244" s="98"/>
      <c r="AM244" s="98"/>
      <c r="AN244" s="98"/>
      <c r="AO244" s="98"/>
      <c r="AP244" s="98"/>
      <c r="AQ244" s="98"/>
      <c r="AR244" s="98"/>
      <c r="AS244" s="98"/>
      <c r="AT244" s="98"/>
      <c r="AU244" s="98"/>
      <c r="AV244" s="98"/>
      <c r="AW244" s="98"/>
      <c r="AX244" s="98"/>
      <c r="AY244" s="98"/>
      <c r="AZ244" s="98"/>
      <c r="BA244" s="98"/>
      <c r="BB244" s="98"/>
      <c r="BC244" s="98"/>
      <c r="BD244" s="98"/>
      <c r="BE244" s="98"/>
      <c r="BF244" s="98"/>
      <c r="BG244" s="98"/>
      <c r="BH244" s="98"/>
      <c r="BI244" s="98"/>
      <c r="BJ244" s="98"/>
      <c r="BK244" s="98"/>
      <c r="BL244" s="98"/>
      <c r="BM244" s="98"/>
      <c r="BN244" s="98"/>
      <c r="BO244" s="98"/>
      <c r="BP244" s="98"/>
      <c r="BQ244" s="98"/>
      <c r="BR244" s="98"/>
      <c r="BS244" s="98"/>
      <c r="BT244" s="98"/>
      <c r="BU244" s="98"/>
      <c r="BV244" s="98"/>
      <c r="BW244" s="98"/>
      <c r="BX244" s="98"/>
      <c r="BY244" s="98"/>
      <c r="BZ244" s="98"/>
      <c r="CA244" s="98"/>
      <c r="CB244" s="98"/>
      <c r="CC244" s="98"/>
      <c r="CD244" s="98"/>
    </row>
    <row r="245" spans="1:82" s="97" customFormat="1" ht="15">
      <c r="A245" s="165"/>
      <c r="B245" s="170">
        <v>6402</v>
      </c>
      <c r="C245" s="165" t="s">
        <v>492</v>
      </c>
      <c r="D245" s="71">
        <v>0</v>
      </c>
      <c r="E245" s="71">
        <v>0</v>
      </c>
      <c r="F245" s="71">
        <v>44.3</v>
      </c>
      <c r="G245" s="71" t="e">
        <f t="shared" si="6"/>
        <v>#DIV/0!</v>
      </c>
      <c r="H245" s="98"/>
      <c r="I245" s="98"/>
      <c r="J245" s="98"/>
      <c r="K245" s="98"/>
      <c r="L245" s="98"/>
      <c r="M245" s="98"/>
      <c r="N245" s="98"/>
      <c r="O245" s="98"/>
      <c r="P245" s="98"/>
      <c r="Q245" s="98"/>
      <c r="R245" s="98"/>
      <c r="S245" s="98"/>
      <c r="T245" s="98"/>
      <c r="U245" s="98"/>
      <c r="V245" s="98"/>
      <c r="W245" s="98"/>
      <c r="X245" s="98"/>
      <c r="Y245" s="98"/>
      <c r="Z245" s="98"/>
      <c r="AA245" s="98"/>
      <c r="AB245" s="98"/>
      <c r="AC245" s="98"/>
      <c r="AD245" s="98"/>
      <c r="AE245" s="98"/>
      <c r="AF245" s="98"/>
      <c r="AG245" s="98"/>
      <c r="AH245" s="98"/>
      <c r="AI245" s="98"/>
      <c r="AJ245" s="98"/>
      <c r="AK245" s="98"/>
      <c r="AL245" s="98"/>
      <c r="AM245" s="98"/>
      <c r="AN245" s="98"/>
      <c r="AO245" s="98"/>
      <c r="AP245" s="98"/>
      <c r="AQ245" s="98"/>
      <c r="AR245" s="98"/>
      <c r="AS245" s="98"/>
      <c r="AT245" s="98"/>
      <c r="AU245" s="98"/>
      <c r="AV245" s="98"/>
      <c r="AW245" s="98"/>
      <c r="AX245" s="98"/>
      <c r="AY245" s="98"/>
      <c r="AZ245" s="98"/>
      <c r="BA245" s="98"/>
      <c r="BB245" s="98"/>
      <c r="BC245" s="98"/>
      <c r="BD245" s="98"/>
      <c r="BE245" s="98"/>
      <c r="BF245" s="98"/>
      <c r="BG245" s="98"/>
      <c r="BH245" s="98"/>
      <c r="BI245" s="98"/>
      <c r="BJ245" s="98"/>
      <c r="BK245" s="98"/>
      <c r="BL245" s="98"/>
      <c r="BM245" s="98"/>
      <c r="BN245" s="98"/>
      <c r="BO245" s="98"/>
      <c r="BP245" s="98"/>
      <c r="BQ245" s="98"/>
      <c r="BR245" s="98"/>
      <c r="BS245" s="98"/>
      <c r="BT245" s="98"/>
      <c r="BU245" s="98"/>
      <c r="BV245" s="98"/>
      <c r="BW245" s="98"/>
      <c r="BX245" s="98"/>
      <c r="BY245" s="98"/>
      <c r="BZ245" s="98"/>
      <c r="CA245" s="98"/>
      <c r="CB245" s="98"/>
      <c r="CC245" s="98"/>
      <c r="CD245" s="98"/>
    </row>
    <row r="246" spans="1:82" s="97" customFormat="1" ht="15">
      <c r="A246" s="165"/>
      <c r="B246" s="170">
        <v>6409</v>
      </c>
      <c r="C246" s="165" t="s">
        <v>493</v>
      </c>
      <c r="D246" s="71">
        <v>0</v>
      </c>
      <c r="E246" s="71">
        <v>0</v>
      </c>
      <c r="F246" s="71">
        <v>-9.4</v>
      </c>
      <c r="G246" s="71" t="e">
        <f t="shared" si="6"/>
        <v>#DIV/0!</v>
      </c>
      <c r="H246" s="98"/>
      <c r="I246" s="98"/>
      <c r="J246" s="98"/>
      <c r="K246" s="98"/>
      <c r="L246" s="98"/>
      <c r="M246" s="98"/>
      <c r="N246" s="98"/>
      <c r="O246" s="98"/>
      <c r="P246" s="98"/>
      <c r="Q246" s="98"/>
      <c r="R246" s="98"/>
      <c r="S246" s="98"/>
      <c r="T246" s="98"/>
      <c r="U246" s="98"/>
      <c r="V246" s="98"/>
      <c r="W246" s="98"/>
      <c r="X246" s="98"/>
      <c r="Y246" s="98"/>
      <c r="Z246" s="98"/>
      <c r="AA246" s="98"/>
      <c r="AB246" s="98"/>
      <c r="AC246" s="98"/>
      <c r="AD246" s="98"/>
      <c r="AE246" s="98"/>
      <c r="AF246" s="98"/>
      <c r="AG246" s="98"/>
      <c r="AH246" s="98"/>
      <c r="AI246" s="98"/>
      <c r="AJ246" s="98"/>
      <c r="AK246" s="98"/>
      <c r="AL246" s="98"/>
      <c r="AM246" s="98"/>
      <c r="AN246" s="98"/>
      <c r="AO246" s="98"/>
      <c r="AP246" s="98"/>
      <c r="AQ246" s="98"/>
      <c r="AR246" s="98"/>
      <c r="AS246" s="98"/>
      <c r="AT246" s="98"/>
      <c r="AU246" s="98"/>
      <c r="AV246" s="98"/>
      <c r="AW246" s="98"/>
      <c r="AX246" s="98"/>
      <c r="AY246" s="98"/>
      <c r="AZ246" s="98"/>
      <c r="BA246" s="98"/>
      <c r="BB246" s="98"/>
      <c r="BC246" s="98"/>
      <c r="BD246" s="98"/>
      <c r="BE246" s="98"/>
      <c r="BF246" s="98"/>
      <c r="BG246" s="98"/>
      <c r="BH246" s="98"/>
      <c r="BI246" s="98"/>
      <c r="BJ246" s="98"/>
      <c r="BK246" s="98"/>
      <c r="BL246" s="98"/>
      <c r="BM246" s="98"/>
      <c r="BN246" s="98"/>
      <c r="BO246" s="98"/>
      <c r="BP246" s="98"/>
      <c r="BQ246" s="98"/>
      <c r="BR246" s="98"/>
      <c r="BS246" s="98"/>
      <c r="BT246" s="98"/>
      <c r="BU246" s="98"/>
      <c r="BV246" s="98"/>
      <c r="BW246" s="98"/>
      <c r="BX246" s="98"/>
      <c r="BY246" s="98"/>
      <c r="BZ246" s="98"/>
      <c r="CA246" s="98"/>
      <c r="CB246" s="98"/>
      <c r="CC246" s="98"/>
      <c r="CD246" s="98"/>
    </row>
    <row r="247" spans="1:82" s="97" customFormat="1" ht="15.75" thickBot="1">
      <c r="A247" s="161"/>
      <c r="B247" s="160"/>
      <c r="C247" s="161"/>
      <c r="D247" s="128"/>
      <c r="E247" s="128"/>
      <c r="F247" s="128"/>
      <c r="G247" s="128"/>
      <c r="H247" s="98"/>
      <c r="I247" s="98"/>
      <c r="J247" s="98"/>
      <c r="K247" s="98"/>
      <c r="L247" s="98"/>
      <c r="M247" s="98"/>
      <c r="N247" s="98"/>
      <c r="O247" s="98"/>
      <c r="P247" s="98"/>
      <c r="Q247" s="98"/>
      <c r="R247" s="98"/>
      <c r="S247" s="98"/>
      <c r="T247" s="98"/>
      <c r="U247" s="98"/>
      <c r="V247" s="98"/>
      <c r="W247" s="98"/>
      <c r="X247" s="98"/>
      <c r="Y247" s="98"/>
      <c r="Z247" s="98"/>
      <c r="AA247" s="98"/>
      <c r="AB247" s="98"/>
      <c r="AC247" s="98"/>
      <c r="AD247" s="98"/>
      <c r="AE247" s="98"/>
      <c r="AF247" s="98"/>
      <c r="AG247" s="98"/>
      <c r="AH247" s="98"/>
      <c r="AI247" s="98"/>
      <c r="AJ247" s="98"/>
      <c r="AK247" s="98"/>
      <c r="AL247" s="98"/>
      <c r="AM247" s="98"/>
      <c r="AN247" s="98"/>
      <c r="AO247" s="98"/>
      <c r="AP247" s="98"/>
      <c r="AQ247" s="98"/>
      <c r="AR247" s="98"/>
      <c r="AS247" s="98"/>
      <c r="AT247" s="98"/>
      <c r="AU247" s="98"/>
      <c r="AV247" s="98"/>
      <c r="AW247" s="98"/>
      <c r="AX247" s="98"/>
      <c r="AY247" s="98"/>
      <c r="AZ247" s="98"/>
      <c r="BA247" s="98"/>
      <c r="BB247" s="98"/>
      <c r="BC247" s="98"/>
      <c r="BD247" s="98"/>
      <c r="BE247" s="98"/>
      <c r="BF247" s="98"/>
      <c r="BG247" s="98"/>
      <c r="BH247" s="98"/>
      <c r="BI247" s="98"/>
      <c r="BJ247" s="98"/>
      <c r="BK247" s="98"/>
      <c r="BL247" s="98"/>
      <c r="BM247" s="98"/>
      <c r="BN247" s="98"/>
      <c r="BO247" s="98"/>
      <c r="BP247" s="98"/>
      <c r="BQ247" s="98"/>
      <c r="BR247" s="98"/>
      <c r="BS247" s="98"/>
      <c r="BT247" s="98"/>
      <c r="BU247" s="98"/>
      <c r="BV247" s="98"/>
      <c r="BW247" s="98"/>
      <c r="BX247" s="98"/>
      <c r="BY247" s="98"/>
      <c r="BZ247" s="98"/>
      <c r="CA247" s="98"/>
      <c r="CB247" s="98"/>
      <c r="CC247" s="98"/>
      <c r="CD247" s="98"/>
    </row>
    <row r="248" spans="1:82" s="97" customFormat="1" ht="18.75" customHeight="1" thickBot="1" thickTop="1">
      <c r="A248" s="129"/>
      <c r="B248" s="171"/>
      <c r="C248" s="169" t="s">
        <v>494</v>
      </c>
      <c r="D248" s="132">
        <f>SUM(D239:D246)</f>
        <v>22522</v>
      </c>
      <c r="E248" s="132">
        <f>SUM(E239:E246)</f>
        <v>22522</v>
      </c>
      <c r="F248" s="132">
        <f>SUM(F239:F246)</f>
        <v>4909.700000000001</v>
      </c>
      <c r="G248" s="132">
        <f>(F248/E248)*100</f>
        <v>21.799573750111005</v>
      </c>
      <c r="H248" s="98"/>
      <c r="I248" s="98"/>
      <c r="J248" s="98"/>
      <c r="K248" s="98"/>
      <c r="L248" s="98"/>
      <c r="M248" s="98"/>
      <c r="N248" s="98"/>
      <c r="O248" s="98"/>
      <c r="P248" s="98"/>
      <c r="Q248" s="98"/>
      <c r="R248" s="98"/>
      <c r="S248" s="98"/>
      <c r="T248" s="98"/>
      <c r="U248" s="98"/>
      <c r="V248" s="98"/>
      <c r="W248" s="98"/>
      <c r="X248" s="98"/>
      <c r="Y248" s="98"/>
      <c r="Z248" s="98"/>
      <c r="AA248" s="98"/>
      <c r="AB248" s="98"/>
      <c r="AC248" s="98"/>
      <c r="AD248" s="98"/>
      <c r="AE248" s="98"/>
      <c r="AF248" s="98"/>
      <c r="AG248" s="98"/>
      <c r="AH248" s="98"/>
      <c r="AI248" s="98"/>
      <c r="AJ248" s="98"/>
      <c r="AK248" s="98"/>
      <c r="AL248" s="98"/>
      <c r="AM248" s="98"/>
      <c r="AN248" s="98"/>
      <c r="AO248" s="98"/>
      <c r="AP248" s="98"/>
      <c r="AQ248" s="98"/>
      <c r="AR248" s="98"/>
      <c r="AS248" s="98"/>
      <c r="AT248" s="98"/>
      <c r="AU248" s="98"/>
      <c r="AV248" s="98"/>
      <c r="AW248" s="98"/>
      <c r="AX248" s="98"/>
      <c r="AY248" s="98"/>
      <c r="AZ248" s="98"/>
      <c r="BA248" s="98"/>
      <c r="BB248" s="98"/>
      <c r="BC248" s="98"/>
      <c r="BD248" s="98"/>
      <c r="BE248" s="98"/>
      <c r="BF248" s="98"/>
      <c r="BG248" s="98"/>
      <c r="BH248" s="98"/>
      <c r="BI248" s="98"/>
      <c r="BJ248" s="98"/>
      <c r="BK248" s="98"/>
      <c r="BL248" s="98"/>
      <c r="BM248" s="98"/>
      <c r="BN248" s="98"/>
      <c r="BO248" s="98"/>
      <c r="BP248" s="98"/>
      <c r="BQ248" s="98"/>
      <c r="BR248" s="98"/>
      <c r="BS248" s="98"/>
      <c r="BT248" s="98"/>
      <c r="BU248" s="98"/>
      <c r="BV248" s="98"/>
      <c r="BW248" s="98"/>
      <c r="BX248" s="98"/>
      <c r="BY248" s="98"/>
      <c r="BZ248" s="98"/>
      <c r="CA248" s="98"/>
      <c r="CB248" s="98"/>
      <c r="CC248" s="98"/>
      <c r="CD248" s="98"/>
    </row>
    <row r="249" spans="2:82" s="97" customFormat="1" ht="15.75" customHeight="1">
      <c r="B249" s="100"/>
      <c r="C249" s="133"/>
      <c r="D249" s="135"/>
      <c r="E249" s="135"/>
      <c r="F249" s="135"/>
      <c r="G249" s="135"/>
      <c r="H249" s="98"/>
      <c r="I249" s="98"/>
      <c r="J249" s="98"/>
      <c r="K249" s="98"/>
      <c r="L249" s="98"/>
      <c r="M249" s="98"/>
      <c r="N249" s="98"/>
      <c r="O249" s="98"/>
      <c r="P249" s="98"/>
      <c r="Q249" s="98"/>
      <c r="R249" s="98"/>
      <c r="S249" s="98"/>
      <c r="T249" s="98"/>
      <c r="U249" s="98"/>
      <c r="V249" s="98"/>
      <c r="W249" s="98"/>
      <c r="X249" s="98"/>
      <c r="Y249" s="98"/>
      <c r="Z249" s="98"/>
      <c r="AA249" s="98"/>
      <c r="AB249" s="98"/>
      <c r="AC249" s="98"/>
      <c r="AD249" s="98"/>
      <c r="AE249" s="98"/>
      <c r="AF249" s="98"/>
      <c r="AG249" s="98"/>
      <c r="AH249" s="98"/>
      <c r="AI249" s="98"/>
      <c r="AJ249" s="98"/>
      <c r="AK249" s="98"/>
      <c r="AL249" s="98"/>
      <c r="AM249" s="98"/>
      <c r="AN249" s="98"/>
      <c r="AO249" s="98"/>
      <c r="AP249" s="98"/>
      <c r="AQ249" s="98"/>
      <c r="AR249" s="98"/>
      <c r="AS249" s="98"/>
      <c r="AT249" s="98"/>
      <c r="AU249" s="98"/>
      <c r="AV249" s="98"/>
      <c r="AW249" s="98"/>
      <c r="AX249" s="98"/>
      <c r="AY249" s="98"/>
      <c r="AZ249" s="98"/>
      <c r="BA249" s="98"/>
      <c r="BB249" s="98"/>
      <c r="BC249" s="98"/>
      <c r="BD249" s="98"/>
      <c r="BE249" s="98"/>
      <c r="BF249" s="98"/>
      <c r="BG249" s="98"/>
      <c r="BH249" s="98"/>
      <c r="BI249" s="98"/>
      <c r="BJ249" s="98"/>
      <c r="BK249" s="98"/>
      <c r="BL249" s="98"/>
      <c r="BM249" s="98"/>
      <c r="BN249" s="98"/>
      <c r="BO249" s="98"/>
      <c r="BP249" s="98"/>
      <c r="BQ249" s="98"/>
      <c r="BR249" s="98"/>
      <c r="BS249" s="98"/>
      <c r="BT249" s="98"/>
      <c r="BU249" s="98"/>
      <c r="BV249" s="98"/>
      <c r="BW249" s="98"/>
      <c r="BX249" s="98"/>
      <c r="BY249" s="98"/>
      <c r="BZ249" s="98"/>
      <c r="CA249" s="98"/>
      <c r="CB249" s="98"/>
      <c r="CC249" s="98"/>
      <c r="CD249" s="98"/>
    </row>
    <row r="250" spans="2:82" s="97" customFormat="1" ht="12.75" customHeight="1" hidden="1">
      <c r="B250" s="100"/>
      <c r="C250" s="133"/>
      <c r="D250" s="135"/>
      <c r="E250" s="135"/>
      <c r="F250" s="135"/>
      <c r="G250" s="135"/>
      <c r="H250" s="98"/>
      <c r="I250" s="98"/>
      <c r="J250" s="98"/>
      <c r="K250" s="98"/>
      <c r="L250" s="98"/>
      <c r="M250" s="98"/>
      <c r="N250" s="98"/>
      <c r="O250" s="98"/>
      <c r="P250" s="98"/>
      <c r="Q250" s="98"/>
      <c r="R250" s="98"/>
      <c r="S250" s="98"/>
      <c r="T250" s="98"/>
      <c r="U250" s="98"/>
      <c r="V250" s="98"/>
      <c r="W250" s="98"/>
      <c r="X250" s="98"/>
      <c r="Y250" s="98"/>
      <c r="Z250" s="98"/>
      <c r="AA250" s="98"/>
      <c r="AB250" s="98"/>
      <c r="AC250" s="98"/>
      <c r="AD250" s="98"/>
      <c r="AE250" s="98"/>
      <c r="AF250" s="98"/>
      <c r="AG250" s="98"/>
      <c r="AH250" s="98"/>
      <c r="AI250" s="98"/>
      <c r="AJ250" s="98"/>
      <c r="AK250" s="98"/>
      <c r="AL250" s="98"/>
      <c r="AM250" s="98"/>
      <c r="AN250" s="98"/>
      <c r="AO250" s="98"/>
      <c r="AP250" s="98"/>
      <c r="AQ250" s="98"/>
      <c r="AR250" s="98"/>
      <c r="AS250" s="98"/>
      <c r="AT250" s="98"/>
      <c r="AU250" s="98"/>
      <c r="AV250" s="98"/>
      <c r="AW250" s="98"/>
      <c r="AX250" s="98"/>
      <c r="AY250" s="98"/>
      <c r="AZ250" s="98"/>
      <c r="BA250" s="98"/>
      <c r="BB250" s="98"/>
      <c r="BC250" s="98"/>
      <c r="BD250" s="98"/>
      <c r="BE250" s="98"/>
      <c r="BF250" s="98"/>
      <c r="BG250" s="98"/>
      <c r="BH250" s="98"/>
      <c r="BI250" s="98"/>
      <c r="BJ250" s="98"/>
      <c r="BK250" s="98"/>
      <c r="BL250" s="98"/>
      <c r="BM250" s="98"/>
      <c r="BN250" s="98"/>
      <c r="BO250" s="98"/>
      <c r="BP250" s="98"/>
      <c r="BQ250" s="98"/>
      <c r="BR250" s="98"/>
      <c r="BS250" s="98"/>
      <c r="BT250" s="98"/>
      <c r="BU250" s="98"/>
      <c r="BV250" s="98"/>
      <c r="BW250" s="98"/>
      <c r="BX250" s="98"/>
      <c r="BY250" s="98"/>
      <c r="BZ250" s="98"/>
      <c r="CA250" s="98"/>
      <c r="CB250" s="98"/>
      <c r="CC250" s="98"/>
      <c r="CD250" s="98"/>
    </row>
    <row r="251" spans="2:82" s="97" customFormat="1" ht="12.75" customHeight="1" hidden="1">
      <c r="B251" s="100"/>
      <c r="C251" s="133"/>
      <c r="D251" s="135"/>
      <c r="E251" s="135"/>
      <c r="F251" s="135"/>
      <c r="G251" s="135"/>
      <c r="H251" s="98"/>
      <c r="I251" s="98"/>
      <c r="J251" s="98"/>
      <c r="K251" s="98"/>
      <c r="L251" s="98"/>
      <c r="M251" s="98"/>
      <c r="N251" s="98"/>
      <c r="O251" s="98"/>
      <c r="P251" s="98"/>
      <c r="Q251" s="98"/>
      <c r="R251" s="98"/>
      <c r="S251" s="98"/>
      <c r="T251" s="98"/>
      <c r="U251" s="98"/>
      <c r="V251" s="98"/>
      <c r="W251" s="98"/>
      <c r="X251" s="98"/>
      <c r="Y251" s="98"/>
      <c r="Z251" s="98"/>
      <c r="AA251" s="98"/>
      <c r="AB251" s="98"/>
      <c r="AC251" s="98"/>
      <c r="AD251" s="98"/>
      <c r="AE251" s="98"/>
      <c r="AF251" s="98"/>
      <c r="AG251" s="98"/>
      <c r="AH251" s="98"/>
      <c r="AI251" s="98"/>
      <c r="AJ251" s="98"/>
      <c r="AK251" s="98"/>
      <c r="AL251" s="98"/>
      <c r="AM251" s="98"/>
      <c r="AN251" s="98"/>
      <c r="AO251" s="98"/>
      <c r="AP251" s="98"/>
      <c r="AQ251" s="98"/>
      <c r="AR251" s="98"/>
      <c r="AS251" s="98"/>
      <c r="AT251" s="98"/>
      <c r="AU251" s="98"/>
      <c r="AV251" s="98"/>
      <c r="AW251" s="98"/>
      <c r="AX251" s="98"/>
      <c r="AY251" s="98"/>
      <c r="AZ251" s="98"/>
      <c r="BA251" s="98"/>
      <c r="BB251" s="98"/>
      <c r="BC251" s="98"/>
      <c r="BD251" s="98"/>
      <c r="BE251" s="98"/>
      <c r="BF251" s="98"/>
      <c r="BG251" s="98"/>
      <c r="BH251" s="98"/>
      <c r="BI251" s="98"/>
      <c r="BJ251" s="98"/>
      <c r="BK251" s="98"/>
      <c r="BL251" s="98"/>
      <c r="BM251" s="98"/>
      <c r="BN251" s="98"/>
      <c r="BO251" s="98"/>
      <c r="BP251" s="98"/>
      <c r="BQ251" s="98"/>
      <c r="BR251" s="98"/>
      <c r="BS251" s="98"/>
      <c r="BT251" s="98"/>
      <c r="BU251" s="98"/>
      <c r="BV251" s="98"/>
      <c r="BW251" s="98"/>
      <c r="BX251" s="98"/>
      <c r="BY251" s="98"/>
      <c r="BZ251" s="98"/>
      <c r="CA251" s="98"/>
      <c r="CB251" s="98"/>
      <c r="CC251" s="98"/>
      <c r="CD251" s="98"/>
    </row>
    <row r="252" spans="2:82" s="97" customFormat="1" ht="12.75" customHeight="1" hidden="1">
      <c r="B252" s="100"/>
      <c r="C252" s="133"/>
      <c r="D252" s="135"/>
      <c r="E252" s="135"/>
      <c r="F252" s="135"/>
      <c r="G252" s="135"/>
      <c r="H252" s="98"/>
      <c r="I252" s="98"/>
      <c r="J252" s="98"/>
      <c r="K252" s="98"/>
      <c r="L252" s="98"/>
      <c r="M252" s="98"/>
      <c r="N252" s="98"/>
      <c r="O252" s="98"/>
      <c r="P252" s="98"/>
      <c r="Q252" s="98"/>
      <c r="R252" s="98"/>
      <c r="S252" s="98"/>
      <c r="T252" s="98"/>
      <c r="U252" s="98"/>
      <c r="V252" s="98"/>
      <c r="W252" s="98"/>
      <c r="X252" s="98"/>
      <c r="Y252" s="98"/>
      <c r="Z252" s="98"/>
      <c r="AA252" s="98"/>
      <c r="AB252" s="98"/>
      <c r="AC252" s="98"/>
      <c r="AD252" s="98"/>
      <c r="AE252" s="98"/>
      <c r="AF252" s="98"/>
      <c r="AG252" s="98"/>
      <c r="AH252" s="98"/>
      <c r="AI252" s="98"/>
      <c r="AJ252" s="98"/>
      <c r="AK252" s="98"/>
      <c r="AL252" s="98"/>
      <c r="AM252" s="98"/>
      <c r="AN252" s="98"/>
      <c r="AO252" s="98"/>
      <c r="AP252" s="98"/>
      <c r="AQ252" s="98"/>
      <c r="AR252" s="98"/>
      <c r="AS252" s="98"/>
      <c r="AT252" s="98"/>
      <c r="AU252" s="98"/>
      <c r="AV252" s="98"/>
      <c r="AW252" s="98"/>
      <c r="AX252" s="98"/>
      <c r="AY252" s="98"/>
      <c r="AZ252" s="98"/>
      <c r="BA252" s="98"/>
      <c r="BB252" s="98"/>
      <c r="BC252" s="98"/>
      <c r="BD252" s="98"/>
      <c r="BE252" s="98"/>
      <c r="BF252" s="98"/>
      <c r="BG252" s="98"/>
      <c r="BH252" s="98"/>
      <c r="BI252" s="98"/>
      <c r="BJ252" s="98"/>
      <c r="BK252" s="98"/>
      <c r="BL252" s="98"/>
      <c r="BM252" s="98"/>
      <c r="BN252" s="98"/>
      <c r="BO252" s="98"/>
      <c r="BP252" s="98"/>
      <c r="BQ252" s="98"/>
      <c r="BR252" s="98"/>
      <c r="BS252" s="98"/>
      <c r="BT252" s="98"/>
      <c r="BU252" s="98"/>
      <c r="BV252" s="98"/>
      <c r="BW252" s="98"/>
      <c r="BX252" s="98"/>
      <c r="BY252" s="98"/>
      <c r="BZ252" s="98"/>
      <c r="CA252" s="98"/>
      <c r="CB252" s="98"/>
      <c r="CC252" s="98"/>
      <c r="CD252" s="98"/>
    </row>
    <row r="253" spans="2:82" s="97" customFormat="1" ht="12.75" customHeight="1" hidden="1">
      <c r="B253" s="100"/>
      <c r="C253" s="133"/>
      <c r="D253" s="135"/>
      <c r="E253" s="135"/>
      <c r="F253" s="135"/>
      <c r="G253" s="135"/>
      <c r="H253" s="98"/>
      <c r="I253" s="98"/>
      <c r="J253" s="98"/>
      <c r="K253" s="98"/>
      <c r="L253" s="98"/>
      <c r="M253" s="98"/>
      <c r="N253" s="98"/>
      <c r="O253" s="98"/>
      <c r="P253" s="98"/>
      <c r="Q253" s="98"/>
      <c r="R253" s="98"/>
      <c r="S253" s="98"/>
      <c r="T253" s="98"/>
      <c r="U253" s="98"/>
      <c r="V253" s="98"/>
      <c r="W253" s="98"/>
      <c r="X253" s="98"/>
      <c r="Y253" s="98"/>
      <c r="Z253" s="98"/>
      <c r="AA253" s="98"/>
      <c r="AB253" s="98"/>
      <c r="AC253" s="98"/>
      <c r="AD253" s="98"/>
      <c r="AE253" s="98"/>
      <c r="AF253" s="98"/>
      <c r="AG253" s="98"/>
      <c r="AH253" s="98"/>
      <c r="AI253" s="98"/>
      <c r="AJ253" s="98"/>
      <c r="AK253" s="98"/>
      <c r="AL253" s="98"/>
      <c r="AM253" s="98"/>
      <c r="AN253" s="98"/>
      <c r="AO253" s="98"/>
      <c r="AP253" s="98"/>
      <c r="AQ253" s="98"/>
      <c r="AR253" s="98"/>
      <c r="AS253" s="98"/>
      <c r="AT253" s="98"/>
      <c r="AU253" s="98"/>
      <c r="AV253" s="98"/>
      <c r="AW253" s="98"/>
      <c r="AX253" s="98"/>
      <c r="AY253" s="98"/>
      <c r="AZ253" s="98"/>
      <c r="BA253" s="98"/>
      <c r="BB253" s="98"/>
      <c r="BC253" s="98"/>
      <c r="BD253" s="98"/>
      <c r="BE253" s="98"/>
      <c r="BF253" s="98"/>
      <c r="BG253" s="98"/>
      <c r="BH253" s="98"/>
      <c r="BI253" s="98"/>
      <c r="BJ253" s="98"/>
      <c r="BK253" s="98"/>
      <c r="BL253" s="98"/>
      <c r="BM253" s="98"/>
      <c r="BN253" s="98"/>
      <c r="BO253" s="98"/>
      <c r="BP253" s="98"/>
      <c r="BQ253" s="98"/>
      <c r="BR253" s="98"/>
      <c r="BS253" s="98"/>
      <c r="BT253" s="98"/>
      <c r="BU253" s="98"/>
      <c r="BV253" s="98"/>
      <c r="BW253" s="98"/>
      <c r="BX253" s="98"/>
      <c r="BY253" s="98"/>
      <c r="BZ253" s="98"/>
      <c r="CA253" s="98"/>
      <c r="CB253" s="98"/>
      <c r="CC253" s="98"/>
      <c r="CD253" s="98"/>
    </row>
    <row r="254" spans="2:82" s="97" customFormat="1" ht="12.75" customHeight="1" hidden="1">
      <c r="B254" s="100"/>
      <c r="C254" s="133"/>
      <c r="D254" s="135"/>
      <c r="E254" s="135"/>
      <c r="F254" s="135"/>
      <c r="G254" s="135"/>
      <c r="H254" s="98"/>
      <c r="I254" s="98"/>
      <c r="J254" s="98"/>
      <c r="K254" s="98"/>
      <c r="L254" s="98"/>
      <c r="M254" s="98"/>
      <c r="N254" s="98"/>
      <c r="O254" s="98"/>
      <c r="P254" s="98"/>
      <c r="Q254" s="98"/>
      <c r="R254" s="98"/>
      <c r="S254" s="98"/>
      <c r="T254" s="98"/>
      <c r="U254" s="98"/>
      <c r="V254" s="98"/>
      <c r="W254" s="98"/>
      <c r="X254" s="98"/>
      <c r="Y254" s="98"/>
      <c r="Z254" s="98"/>
      <c r="AA254" s="98"/>
      <c r="AB254" s="98"/>
      <c r="AC254" s="98"/>
      <c r="AD254" s="98"/>
      <c r="AE254" s="98"/>
      <c r="AF254" s="98"/>
      <c r="AG254" s="98"/>
      <c r="AH254" s="98"/>
      <c r="AI254" s="98"/>
      <c r="AJ254" s="98"/>
      <c r="AK254" s="98"/>
      <c r="AL254" s="98"/>
      <c r="AM254" s="98"/>
      <c r="AN254" s="98"/>
      <c r="AO254" s="98"/>
      <c r="AP254" s="98"/>
      <c r="AQ254" s="98"/>
      <c r="AR254" s="98"/>
      <c r="AS254" s="98"/>
      <c r="AT254" s="98"/>
      <c r="AU254" s="98"/>
      <c r="AV254" s="98"/>
      <c r="AW254" s="98"/>
      <c r="AX254" s="98"/>
      <c r="AY254" s="98"/>
      <c r="AZ254" s="98"/>
      <c r="BA254" s="98"/>
      <c r="BB254" s="98"/>
      <c r="BC254" s="98"/>
      <c r="BD254" s="98"/>
      <c r="BE254" s="98"/>
      <c r="BF254" s="98"/>
      <c r="BG254" s="98"/>
      <c r="BH254" s="98"/>
      <c r="BI254" s="98"/>
      <c r="BJ254" s="98"/>
      <c r="BK254" s="98"/>
      <c r="BL254" s="98"/>
      <c r="BM254" s="98"/>
      <c r="BN254" s="98"/>
      <c r="BO254" s="98"/>
      <c r="BP254" s="98"/>
      <c r="BQ254" s="98"/>
      <c r="BR254" s="98"/>
      <c r="BS254" s="98"/>
      <c r="BT254" s="98"/>
      <c r="BU254" s="98"/>
      <c r="BV254" s="98"/>
      <c r="BW254" s="98"/>
      <c r="BX254" s="98"/>
      <c r="BY254" s="98"/>
      <c r="BZ254" s="98"/>
      <c r="CA254" s="98"/>
      <c r="CB254" s="98"/>
      <c r="CC254" s="98"/>
      <c r="CD254" s="98"/>
    </row>
    <row r="255" spans="2:82" s="97" customFormat="1" ht="12.75" customHeight="1" hidden="1">
      <c r="B255" s="100"/>
      <c r="C255" s="133"/>
      <c r="D255" s="135"/>
      <c r="E255" s="135"/>
      <c r="F255" s="135"/>
      <c r="G255" s="135"/>
      <c r="H255" s="98"/>
      <c r="I255" s="98"/>
      <c r="J255" s="98"/>
      <c r="K255" s="98"/>
      <c r="L255" s="98"/>
      <c r="M255" s="98"/>
      <c r="N255" s="98"/>
      <c r="O255" s="98"/>
      <c r="P255" s="98"/>
      <c r="Q255" s="98"/>
      <c r="R255" s="98"/>
      <c r="S255" s="98"/>
      <c r="T255" s="98"/>
      <c r="U255" s="98"/>
      <c r="V255" s="98"/>
      <c r="W255" s="98"/>
      <c r="X255" s="98"/>
      <c r="Y255" s="98"/>
      <c r="Z255" s="98"/>
      <c r="AA255" s="98"/>
      <c r="AB255" s="98"/>
      <c r="AC255" s="98"/>
      <c r="AD255" s="98"/>
      <c r="AE255" s="98"/>
      <c r="AF255" s="98"/>
      <c r="AG255" s="98"/>
      <c r="AH255" s="98"/>
      <c r="AI255" s="98"/>
      <c r="AJ255" s="98"/>
      <c r="AK255" s="98"/>
      <c r="AL255" s="98"/>
      <c r="AM255" s="98"/>
      <c r="AN255" s="98"/>
      <c r="AO255" s="98"/>
      <c r="AP255" s="98"/>
      <c r="AQ255" s="98"/>
      <c r="AR255" s="98"/>
      <c r="AS255" s="98"/>
      <c r="AT255" s="98"/>
      <c r="AU255" s="98"/>
      <c r="AV255" s="98"/>
      <c r="AW255" s="98"/>
      <c r="AX255" s="98"/>
      <c r="AY255" s="98"/>
      <c r="AZ255" s="98"/>
      <c r="BA255" s="98"/>
      <c r="BB255" s="98"/>
      <c r="BC255" s="98"/>
      <c r="BD255" s="98"/>
      <c r="BE255" s="98"/>
      <c r="BF255" s="98"/>
      <c r="BG255" s="98"/>
      <c r="BH255" s="98"/>
      <c r="BI255" s="98"/>
      <c r="BJ255" s="98"/>
      <c r="BK255" s="98"/>
      <c r="BL255" s="98"/>
      <c r="BM255" s="98"/>
      <c r="BN255" s="98"/>
      <c r="BO255" s="98"/>
      <c r="BP255" s="98"/>
      <c r="BQ255" s="98"/>
      <c r="BR255" s="98"/>
      <c r="BS255" s="98"/>
      <c r="BT255" s="98"/>
      <c r="BU255" s="98"/>
      <c r="BV255" s="98"/>
      <c r="BW255" s="98"/>
      <c r="BX255" s="98"/>
      <c r="BY255" s="98"/>
      <c r="BZ255" s="98"/>
      <c r="CA255" s="98"/>
      <c r="CB255" s="98"/>
      <c r="CC255" s="98"/>
      <c r="CD255" s="98"/>
    </row>
    <row r="256" spans="2:82" s="97" customFormat="1" ht="12.75" customHeight="1" hidden="1">
      <c r="B256" s="100"/>
      <c r="C256" s="133"/>
      <c r="D256" s="135"/>
      <c r="E256" s="135"/>
      <c r="F256" s="135"/>
      <c r="G256" s="135"/>
      <c r="H256" s="98"/>
      <c r="I256" s="98"/>
      <c r="J256" s="98"/>
      <c r="K256" s="98"/>
      <c r="L256" s="98"/>
      <c r="M256" s="98"/>
      <c r="N256" s="98"/>
      <c r="O256" s="98"/>
      <c r="P256" s="98"/>
      <c r="Q256" s="98"/>
      <c r="R256" s="98"/>
      <c r="S256" s="98"/>
      <c r="T256" s="98"/>
      <c r="U256" s="98"/>
      <c r="V256" s="98"/>
      <c r="W256" s="98"/>
      <c r="X256" s="98"/>
      <c r="Y256" s="98"/>
      <c r="Z256" s="98"/>
      <c r="AA256" s="98"/>
      <c r="AB256" s="98"/>
      <c r="AC256" s="98"/>
      <c r="AD256" s="98"/>
      <c r="AE256" s="98"/>
      <c r="AF256" s="98"/>
      <c r="AG256" s="98"/>
      <c r="AH256" s="98"/>
      <c r="AI256" s="98"/>
      <c r="AJ256" s="98"/>
      <c r="AK256" s="98"/>
      <c r="AL256" s="98"/>
      <c r="AM256" s="98"/>
      <c r="AN256" s="98"/>
      <c r="AO256" s="98"/>
      <c r="AP256" s="98"/>
      <c r="AQ256" s="98"/>
      <c r="AR256" s="98"/>
      <c r="AS256" s="98"/>
      <c r="AT256" s="98"/>
      <c r="AU256" s="98"/>
      <c r="AV256" s="98"/>
      <c r="AW256" s="98"/>
      <c r="AX256" s="98"/>
      <c r="AY256" s="98"/>
      <c r="AZ256" s="98"/>
      <c r="BA256" s="98"/>
      <c r="BB256" s="98"/>
      <c r="BC256" s="98"/>
      <c r="BD256" s="98"/>
      <c r="BE256" s="98"/>
      <c r="BF256" s="98"/>
      <c r="BG256" s="98"/>
      <c r="BH256" s="98"/>
      <c r="BI256" s="98"/>
      <c r="BJ256" s="98"/>
      <c r="BK256" s="98"/>
      <c r="BL256" s="98"/>
      <c r="BM256" s="98"/>
      <c r="BN256" s="98"/>
      <c r="BO256" s="98"/>
      <c r="BP256" s="98"/>
      <c r="BQ256" s="98"/>
      <c r="BR256" s="98"/>
      <c r="BS256" s="98"/>
      <c r="BT256" s="98"/>
      <c r="BU256" s="98"/>
      <c r="BV256" s="98"/>
      <c r="BW256" s="98"/>
      <c r="BX256" s="98"/>
      <c r="BY256" s="98"/>
      <c r="BZ256" s="98"/>
      <c r="CA256" s="98"/>
      <c r="CB256" s="98"/>
      <c r="CC256" s="98"/>
      <c r="CD256" s="98"/>
    </row>
    <row r="257" spans="2:82" s="97" customFormat="1" ht="15.75" customHeight="1">
      <c r="B257" s="100"/>
      <c r="C257" s="133"/>
      <c r="D257" s="135"/>
      <c r="E257" s="107"/>
      <c r="F257" s="107"/>
      <c r="G257" s="107"/>
      <c r="H257" s="98"/>
      <c r="I257" s="98"/>
      <c r="J257" s="98"/>
      <c r="K257" s="98"/>
      <c r="L257" s="98"/>
      <c r="M257" s="98"/>
      <c r="N257" s="98"/>
      <c r="O257" s="98"/>
      <c r="P257" s="98"/>
      <c r="Q257" s="98"/>
      <c r="R257" s="98"/>
      <c r="S257" s="98"/>
      <c r="T257" s="98"/>
      <c r="U257" s="98"/>
      <c r="V257" s="98"/>
      <c r="W257" s="98"/>
      <c r="X257" s="98"/>
      <c r="Y257" s="98"/>
      <c r="Z257" s="98"/>
      <c r="AA257" s="98"/>
      <c r="AB257" s="98"/>
      <c r="AC257" s="98"/>
      <c r="AD257" s="98"/>
      <c r="AE257" s="98"/>
      <c r="AF257" s="98"/>
      <c r="AG257" s="98"/>
      <c r="AH257" s="98"/>
      <c r="AI257" s="98"/>
      <c r="AJ257" s="98"/>
      <c r="AK257" s="98"/>
      <c r="AL257" s="98"/>
      <c r="AM257" s="98"/>
      <c r="AN257" s="98"/>
      <c r="AO257" s="98"/>
      <c r="AP257" s="98"/>
      <c r="AQ257" s="98"/>
      <c r="AR257" s="98"/>
      <c r="AS257" s="98"/>
      <c r="AT257" s="98"/>
      <c r="AU257" s="98"/>
      <c r="AV257" s="98"/>
      <c r="AW257" s="98"/>
      <c r="AX257" s="98"/>
      <c r="AY257" s="98"/>
      <c r="AZ257" s="98"/>
      <c r="BA257" s="98"/>
      <c r="BB257" s="98"/>
      <c r="BC257" s="98"/>
      <c r="BD257" s="98"/>
      <c r="BE257" s="98"/>
      <c r="BF257" s="98"/>
      <c r="BG257" s="98"/>
      <c r="BH257" s="98"/>
      <c r="BI257" s="98"/>
      <c r="BJ257" s="98"/>
      <c r="BK257" s="98"/>
      <c r="BL257" s="98"/>
      <c r="BM257" s="98"/>
      <c r="BN257" s="98"/>
      <c r="BO257" s="98"/>
      <c r="BP257" s="98"/>
      <c r="BQ257" s="98"/>
      <c r="BR257" s="98"/>
      <c r="BS257" s="98"/>
      <c r="BT257" s="98"/>
      <c r="BU257" s="98"/>
      <c r="BV257" s="98"/>
      <c r="BW257" s="98"/>
      <c r="BX257" s="98"/>
      <c r="BY257" s="98"/>
      <c r="BZ257" s="98"/>
      <c r="CA257" s="98"/>
      <c r="CB257" s="98"/>
      <c r="CC257" s="98"/>
      <c r="CD257" s="98"/>
    </row>
    <row r="258" spans="2:82" s="97" customFormat="1" ht="15.75" customHeight="1">
      <c r="B258" s="100"/>
      <c r="C258" s="133"/>
      <c r="D258" s="135"/>
      <c r="E258" s="135"/>
      <c r="F258" s="135"/>
      <c r="G258" s="135"/>
      <c r="H258" s="98"/>
      <c r="I258" s="98"/>
      <c r="J258" s="98"/>
      <c r="K258" s="98"/>
      <c r="L258" s="98"/>
      <c r="M258" s="98"/>
      <c r="N258" s="98"/>
      <c r="O258" s="98"/>
      <c r="P258" s="98"/>
      <c r="Q258" s="98"/>
      <c r="R258" s="98"/>
      <c r="S258" s="98"/>
      <c r="T258" s="98"/>
      <c r="U258" s="98"/>
      <c r="V258" s="98"/>
      <c r="W258" s="98"/>
      <c r="X258" s="98"/>
      <c r="Y258" s="98"/>
      <c r="Z258" s="98"/>
      <c r="AA258" s="98"/>
      <c r="AB258" s="98"/>
      <c r="AC258" s="98"/>
      <c r="AD258" s="98"/>
      <c r="AE258" s="98"/>
      <c r="AF258" s="98"/>
      <c r="AG258" s="98"/>
      <c r="AH258" s="98"/>
      <c r="AI258" s="98"/>
      <c r="AJ258" s="98"/>
      <c r="AK258" s="98"/>
      <c r="AL258" s="98"/>
      <c r="AM258" s="98"/>
      <c r="AN258" s="98"/>
      <c r="AO258" s="98"/>
      <c r="AP258" s="98"/>
      <c r="AQ258" s="98"/>
      <c r="AR258" s="98"/>
      <c r="AS258" s="98"/>
      <c r="AT258" s="98"/>
      <c r="AU258" s="98"/>
      <c r="AV258" s="98"/>
      <c r="AW258" s="98"/>
      <c r="AX258" s="98"/>
      <c r="AY258" s="98"/>
      <c r="AZ258" s="98"/>
      <c r="BA258" s="98"/>
      <c r="BB258" s="98"/>
      <c r="BC258" s="98"/>
      <c r="BD258" s="98"/>
      <c r="BE258" s="98"/>
      <c r="BF258" s="98"/>
      <c r="BG258" s="98"/>
      <c r="BH258" s="98"/>
      <c r="BI258" s="98"/>
      <c r="BJ258" s="98"/>
      <c r="BK258" s="98"/>
      <c r="BL258" s="98"/>
      <c r="BM258" s="98"/>
      <c r="BN258" s="98"/>
      <c r="BO258" s="98"/>
      <c r="BP258" s="98"/>
      <c r="BQ258" s="98"/>
      <c r="BR258" s="98"/>
      <c r="BS258" s="98"/>
      <c r="BT258" s="98"/>
      <c r="BU258" s="98"/>
      <c r="BV258" s="98"/>
      <c r="BW258" s="98"/>
      <c r="BX258" s="98"/>
      <c r="BY258" s="98"/>
      <c r="BZ258" s="98"/>
      <c r="CA258" s="98"/>
      <c r="CB258" s="98"/>
      <c r="CC258" s="98"/>
      <c r="CD258" s="98"/>
    </row>
    <row r="259" spans="2:82" s="97" customFormat="1" ht="15.75" customHeight="1" thickBot="1">
      <c r="B259" s="100"/>
      <c r="C259" s="133"/>
      <c r="D259" s="135"/>
      <c r="E259" s="114"/>
      <c r="F259" s="114"/>
      <c r="G259" s="114"/>
      <c r="H259" s="98"/>
      <c r="I259" s="98"/>
      <c r="J259" s="98"/>
      <c r="K259" s="98"/>
      <c r="L259" s="98"/>
      <c r="M259" s="98"/>
      <c r="N259" s="98"/>
      <c r="O259" s="98"/>
      <c r="P259" s="98"/>
      <c r="Q259" s="98"/>
      <c r="R259" s="98"/>
      <c r="S259" s="98"/>
      <c r="T259" s="98"/>
      <c r="U259" s="98"/>
      <c r="V259" s="98"/>
      <c r="W259" s="98"/>
      <c r="X259" s="98"/>
      <c r="Y259" s="98"/>
      <c r="Z259" s="98"/>
      <c r="AA259" s="98"/>
      <c r="AB259" s="98"/>
      <c r="AC259" s="98"/>
      <c r="AD259" s="98"/>
      <c r="AE259" s="98"/>
      <c r="AF259" s="98"/>
      <c r="AG259" s="98"/>
      <c r="AH259" s="98"/>
      <c r="AI259" s="98"/>
      <c r="AJ259" s="98"/>
      <c r="AK259" s="98"/>
      <c r="AL259" s="98"/>
      <c r="AM259" s="98"/>
      <c r="AN259" s="98"/>
      <c r="AO259" s="98"/>
      <c r="AP259" s="98"/>
      <c r="AQ259" s="98"/>
      <c r="AR259" s="98"/>
      <c r="AS259" s="98"/>
      <c r="AT259" s="98"/>
      <c r="AU259" s="98"/>
      <c r="AV259" s="98"/>
      <c r="AW259" s="98"/>
      <c r="AX259" s="98"/>
      <c r="AY259" s="98"/>
      <c r="AZ259" s="98"/>
      <c r="BA259" s="98"/>
      <c r="BB259" s="98"/>
      <c r="BC259" s="98"/>
      <c r="BD259" s="98"/>
      <c r="BE259" s="98"/>
      <c r="BF259" s="98"/>
      <c r="BG259" s="98"/>
      <c r="BH259" s="98"/>
      <c r="BI259" s="98"/>
      <c r="BJ259" s="98"/>
      <c r="BK259" s="98"/>
      <c r="BL259" s="98"/>
      <c r="BM259" s="98"/>
      <c r="BN259" s="98"/>
      <c r="BO259" s="98"/>
      <c r="BP259" s="98"/>
      <c r="BQ259" s="98"/>
      <c r="BR259" s="98"/>
      <c r="BS259" s="98"/>
      <c r="BT259" s="98"/>
      <c r="BU259" s="98"/>
      <c r="BV259" s="98"/>
      <c r="BW259" s="98"/>
      <c r="BX259" s="98"/>
      <c r="BY259" s="98"/>
      <c r="BZ259" s="98"/>
      <c r="CA259" s="98"/>
      <c r="CB259" s="98"/>
      <c r="CC259" s="98"/>
      <c r="CD259" s="98"/>
    </row>
    <row r="260" spans="1:82" s="97" customFormat="1" ht="15.75" customHeight="1">
      <c r="A260" s="218" t="s">
        <v>25</v>
      </c>
      <c r="B260" s="219" t="s">
        <v>26</v>
      </c>
      <c r="C260" s="218" t="s">
        <v>28</v>
      </c>
      <c r="D260" s="218" t="s">
        <v>29</v>
      </c>
      <c r="E260" s="218" t="s">
        <v>29</v>
      </c>
      <c r="F260" s="212" t="s">
        <v>8</v>
      </c>
      <c r="G260" s="218" t="s">
        <v>323</v>
      </c>
      <c r="H260" s="98"/>
      <c r="I260" s="98"/>
      <c r="J260" s="98"/>
      <c r="K260" s="98"/>
      <c r="L260" s="98"/>
      <c r="M260" s="98"/>
      <c r="N260" s="98"/>
      <c r="O260" s="98"/>
      <c r="P260" s="98"/>
      <c r="Q260" s="98"/>
      <c r="R260" s="98"/>
      <c r="S260" s="98"/>
      <c r="T260" s="98"/>
      <c r="U260" s="98"/>
      <c r="V260" s="98"/>
      <c r="W260" s="98"/>
      <c r="X260" s="98"/>
      <c r="Y260" s="98"/>
      <c r="Z260" s="98"/>
      <c r="AA260" s="98"/>
      <c r="AB260" s="98"/>
      <c r="AC260" s="98"/>
      <c r="AD260" s="98"/>
      <c r="AE260" s="98"/>
      <c r="AF260" s="98"/>
      <c r="AG260" s="98"/>
      <c r="AH260" s="98"/>
      <c r="AI260" s="98"/>
      <c r="AJ260" s="98"/>
      <c r="AK260" s="98"/>
      <c r="AL260" s="98"/>
      <c r="AM260" s="98"/>
      <c r="AN260" s="98"/>
      <c r="AO260" s="98"/>
      <c r="AP260" s="98"/>
      <c r="AQ260" s="98"/>
      <c r="AR260" s="98"/>
      <c r="AS260" s="98"/>
      <c r="AT260" s="98"/>
      <c r="AU260" s="98"/>
      <c r="AV260" s="98"/>
      <c r="AW260" s="98"/>
      <c r="AX260" s="98"/>
      <c r="AY260" s="98"/>
      <c r="AZ260" s="98"/>
      <c r="BA260" s="98"/>
      <c r="BB260" s="98"/>
      <c r="BC260" s="98"/>
      <c r="BD260" s="98"/>
      <c r="BE260" s="98"/>
      <c r="BF260" s="98"/>
      <c r="BG260" s="98"/>
      <c r="BH260" s="98"/>
      <c r="BI260" s="98"/>
      <c r="BJ260" s="98"/>
      <c r="BK260" s="98"/>
      <c r="BL260" s="98"/>
      <c r="BM260" s="98"/>
      <c r="BN260" s="98"/>
      <c r="BO260" s="98"/>
      <c r="BP260" s="98"/>
      <c r="BQ260" s="98"/>
      <c r="BR260" s="98"/>
      <c r="BS260" s="98"/>
      <c r="BT260" s="98"/>
      <c r="BU260" s="98"/>
      <c r="BV260" s="98"/>
      <c r="BW260" s="98"/>
      <c r="BX260" s="98"/>
      <c r="BY260" s="98"/>
      <c r="BZ260" s="98"/>
      <c r="CA260" s="98"/>
      <c r="CB260" s="98"/>
      <c r="CC260" s="98"/>
      <c r="CD260" s="98"/>
    </row>
    <row r="261" spans="1:7" s="98" customFormat="1" ht="15.75" customHeight="1" thickBot="1">
      <c r="A261" s="220"/>
      <c r="B261" s="221"/>
      <c r="C261" s="222"/>
      <c r="D261" s="223" t="s">
        <v>31</v>
      </c>
      <c r="E261" s="223" t="s">
        <v>32</v>
      </c>
      <c r="F261" s="216" t="s">
        <v>33</v>
      </c>
      <c r="G261" s="223" t="s">
        <v>324</v>
      </c>
    </row>
    <row r="262" spans="1:7" s="98" customFormat="1" ht="16.5" thickTop="1">
      <c r="A262" s="118">
        <v>90</v>
      </c>
      <c r="B262" s="118"/>
      <c r="C262" s="120" t="s">
        <v>212</v>
      </c>
      <c r="D262" s="57"/>
      <c r="E262" s="57"/>
      <c r="F262" s="57"/>
      <c r="G262" s="57"/>
    </row>
    <row r="263" spans="1:7" s="98" customFormat="1" ht="15.75">
      <c r="A263" s="69"/>
      <c r="B263" s="156"/>
      <c r="C263" s="69"/>
      <c r="D263" s="71"/>
      <c r="E263" s="71"/>
      <c r="F263" s="71"/>
      <c r="G263" s="71"/>
    </row>
    <row r="264" spans="1:7" s="98" customFormat="1" ht="15">
      <c r="A264" s="35"/>
      <c r="B264" s="157">
        <v>5311</v>
      </c>
      <c r="C264" s="35" t="s">
        <v>495</v>
      </c>
      <c r="D264" s="71">
        <v>18504</v>
      </c>
      <c r="E264" s="71">
        <v>18504</v>
      </c>
      <c r="F264" s="71">
        <v>4872.3</v>
      </c>
      <c r="G264" s="71">
        <f>(F264/E264)*100</f>
        <v>26.3310635538262</v>
      </c>
    </row>
    <row r="265" spans="1:7" s="98" customFormat="1" ht="16.5" thickBot="1">
      <c r="A265" s="159"/>
      <c r="B265" s="159"/>
      <c r="C265" s="172"/>
      <c r="D265" s="173"/>
      <c r="E265" s="173"/>
      <c r="F265" s="173"/>
      <c r="G265" s="173"/>
    </row>
    <row r="266" spans="1:7" s="98" customFormat="1" ht="18.75" customHeight="1" thickBot="1" thickTop="1">
      <c r="A266" s="129"/>
      <c r="B266" s="171"/>
      <c r="C266" s="169" t="s">
        <v>496</v>
      </c>
      <c r="D266" s="132">
        <f>SUM(D262:D265)</f>
        <v>18504</v>
      </c>
      <c r="E266" s="132">
        <f>SUM(E262:E265)</f>
        <v>18504</v>
      </c>
      <c r="F266" s="132">
        <f>SUM(F262:F265)</f>
        <v>4872.3</v>
      </c>
      <c r="G266" s="132">
        <f>(F266/E266)*100</f>
        <v>26.3310635538262</v>
      </c>
    </row>
    <row r="267" spans="1:7" s="98" customFormat="1" ht="15.75" customHeight="1">
      <c r="A267" s="97"/>
      <c r="B267" s="100"/>
      <c r="C267" s="133"/>
      <c r="D267" s="135"/>
      <c r="E267" s="135"/>
      <c r="F267" s="135"/>
      <c r="G267" s="135"/>
    </row>
    <row r="268" spans="1:7" s="98" customFormat="1" ht="15.75" customHeight="1" thickBot="1">
      <c r="A268" s="97"/>
      <c r="B268" s="100"/>
      <c r="C268" s="133"/>
      <c r="D268" s="135"/>
      <c r="E268" s="135"/>
      <c r="F268" s="135"/>
      <c r="G268" s="135"/>
    </row>
    <row r="269" spans="1:82" s="97" customFormat="1" ht="15.75" customHeight="1">
      <c r="A269" s="218" t="s">
        <v>25</v>
      </c>
      <c r="B269" s="219" t="s">
        <v>26</v>
      </c>
      <c r="C269" s="218" t="s">
        <v>28</v>
      </c>
      <c r="D269" s="218" t="s">
        <v>29</v>
      </c>
      <c r="E269" s="218" t="s">
        <v>29</v>
      </c>
      <c r="F269" s="212" t="s">
        <v>8</v>
      </c>
      <c r="G269" s="218" t="s">
        <v>323</v>
      </c>
      <c r="H269" s="98"/>
      <c r="I269" s="98"/>
      <c r="J269" s="98"/>
      <c r="K269" s="98"/>
      <c r="L269" s="98"/>
      <c r="M269" s="98"/>
      <c r="N269" s="98"/>
      <c r="O269" s="98"/>
      <c r="P269" s="98"/>
      <c r="Q269" s="98"/>
      <c r="R269" s="98"/>
      <c r="S269" s="98"/>
      <c r="T269" s="98"/>
      <c r="U269" s="98"/>
      <c r="V269" s="98"/>
      <c r="W269" s="98"/>
      <c r="X269" s="98"/>
      <c r="Y269" s="98"/>
      <c r="Z269" s="98"/>
      <c r="AA269" s="98"/>
      <c r="AB269" s="98"/>
      <c r="AC269" s="98"/>
      <c r="AD269" s="98"/>
      <c r="AE269" s="98"/>
      <c r="AF269" s="98"/>
      <c r="AG269" s="98"/>
      <c r="AH269" s="98"/>
      <c r="AI269" s="98"/>
      <c r="AJ269" s="98"/>
      <c r="AK269" s="98"/>
      <c r="AL269" s="98"/>
      <c r="AM269" s="98"/>
      <c r="AN269" s="98"/>
      <c r="AO269" s="98"/>
      <c r="AP269" s="98"/>
      <c r="AQ269" s="98"/>
      <c r="AR269" s="98"/>
      <c r="AS269" s="98"/>
      <c r="AT269" s="98"/>
      <c r="AU269" s="98"/>
      <c r="AV269" s="98"/>
      <c r="AW269" s="98"/>
      <c r="AX269" s="98"/>
      <c r="AY269" s="98"/>
      <c r="AZ269" s="98"/>
      <c r="BA269" s="98"/>
      <c r="BB269" s="98"/>
      <c r="BC269" s="98"/>
      <c r="BD269" s="98"/>
      <c r="BE269" s="98"/>
      <c r="BF269" s="98"/>
      <c r="BG269" s="98"/>
      <c r="BH269" s="98"/>
      <c r="BI269" s="98"/>
      <c r="BJ269" s="98"/>
      <c r="BK269" s="98"/>
      <c r="BL269" s="98"/>
      <c r="BM269" s="98"/>
      <c r="BN269" s="98"/>
      <c r="BO269" s="98"/>
      <c r="BP269" s="98"/>
      <c r="BQ269" s="98"/>
      <c r="BR269" s="98"/>
      <c r="BS269" s="98"/>
      <c r="BT269" s="98"/>
      <c r="BU269" s="98"/>
      <c r="BV269" s="98"/>
      <c r="BW269" s="98"/>
      <c r="BX269" s="98"/>
      <c r="BY269" s="98"/>
      <c r="BZ269" s="98"/>
      <c r="CA269" s="98"/>
      <c r="CB269" s="98"/>
      <c r="CC269" s="98"/>
      <c r="CD269" s="98"/>
    </row>
    <row r="270" spans="1:7" s="98" customFormat="1" ht="15.75" customHeight="1" thickBot="1">
      <c r="A270" s="220"/>
      <c r="B270" s="221"/>
      <c r="C270" s="222"/>
      <c r="D270" s="223" t="s">
        <v>31</v>
      </c>
      <c r="E270" s="223" t="s">
        <v>32</v>
      </c>
      <c r="F270" s="216" t="s">
        <v>33</v>
      </c>
      <c r="G270" s="223" t="s">
        <v>324</v>
      </c>
    </row>
    <row r="271" spans="1:7" s="98" customFormat="1" ht="16.5" thickTop="1">
      <c r="A271" s="118">
        <v>100</v>
      </c>
      <c r="B271" s="118"/>
      <c r="C271" s="69" t="s">
        <v>220</v>
      </c>
      <c r="D271" s="57"/>
      <c r="E271" s="57"/>
      <c r="F271" s="57"/>
      <c r="G271" s="57"/>
    </row>
    <row r="272" spans="1:7" s="98" customFormat="1" ht="15.75">
      <c r="A272" s="69"/>
      <c r="B272" s="156"/>
      <c r="C272" s="69"/>
      <c r="D272" s="71"/>
      <c r="E272" s="71"/>
      <c r="F272" s="71"/>
      <c r="G272" s="71"/>
    </row>
    <row r="273" spans="1:7" s="98" customFormat="1" ht="15.75">
      <c r="A273" s="69"/>
      <c r="B273" s="156"/>
      <c r="C273" s="69"/>
      <c r="D273" s="71"/>
      <c r="E273" s="71"/>
      <c r="F273" s="71"/>
      <c r="G273" s="71"/>
    </row>
    <row r="274" spans="1:7" s="98" customFormat="1" ht="15.75">
      <c r="A274" s="156"/>
      <c r="B274" s="225">
        <v>2169</v>
      </c>
      <c r="C274" s="20" t="s">
        <v>497</v>
      </c>
      <c r="D274" s="21">
        <v>300</v>
      </c>
      <c r="E274" s="21">
        <v>300</v>
      </c>
      <c r="F274" s="21">
        <v>0</v>
      </c>
      <c r="G274" s="71">
        <f>(F274/E274)*100</f>
        <v>0</v>
      </c>
    </row>
    <row r="275" spans="1:7" s="98" customFormat="1" ht="15.75">
      <c r="A275" s="156"/>
      <c r="B275" s="225">
        <v>6171</v>
      </c>
      <c r="C275" s="20" t="s">
        <v>498</v>
      </c>
      <c r="D275" s="21">
        <v>0</v>
      </c>
      <c r="E275" s="21">
        <v>0</v>
      </c>
      <c r="F275" s="21"/>
      <c r="G275" s="71" t="e">
        <f>(F275/E275)*100</f>
        <v>#DIV/0!</v>
      </c>
    </row>
    <row r="276" spans="1:7" s="98" customFormat="1" ht="16.5" thickBot="1">
      <c r="A276" s="159"/>
      <c r="B276" s="226"/>
      <c r="C276" s="77"/>
      <c r="D276" s="78"/>
      <c r="E276" s="78"/>
      <c r="F276" s="78"/>
      <c r="G276" s="71"/>
    </row>
    <row r="277" spans="1:7" s="98" customFormat="1" ht="18.75" customHeight="1" thickBot="1" thickTop="1">
      <c r="A277" s="129"/>
      <c r="B277" s="171"/>
      <c r="C277" s="169" t="s">
        <v>499</v>
      </c>
      <c r="D277" s="132">
        <f>SUM(D271:D276)</f>
        <v>300</v>
      </c>
      <c r="E277" s="132">
        <f>SUM(E271:E276)</f>
        <v>300</v>
      </c>
      <c r="F277" s="132">
        <f>SUM(F271:F276)</f>
        <v>0</v>
      </c>
      <c r="G277" s="132">
        <f>(F277/E277)*100</f>
        <v>0</v>
      </c>
    </row>
    <row r="278" spans="1:7" s="98" customFormat="1" ht="15.75" customHeight="1">
      <c r="A278" s="97"/>
      <c r="B278" s="100"/>
      <c r="C278" s="133"/>
      <c r="D278" s="135"/>
      <c r="E278" s="135"/>
      <c r="F278" s="135"/>
      <c r="G278" s="135"/>
    </row>
    <row r="279" spans="1:7" s="98" customFormat="1" ht="15.75" customHeight="1">
      <c r="A279" s="97"/>
      <c r="B279" s="100"/>
      <c r="C279" s="133"/>
      <c r="D279" s="135"/>
      <c r="E279" s="135"/>
      <c r="F279" s="135"/>
      <c r="G279" s="135"/>
    </row>
    <row r="280" s="98" customFormat="1" ht="15.75" customHeight="1" thickBot="1">
      <c r="B280" s="136"/>
    </row>
    <row r="281" spans="1:7" s="98" customFormat="1" ht="15.75">
      <c r="A281" s="218" t="s">
        <v>25</v>
      </c>
      <c r="B281" s="219" t="s">
        <v>26</v>
      </c>
      <c r="C281" s="218" t="s">
        <v>28</v>
      </c>
      <c r="D281" s="218" t="s">
        <v>29</v>
      </c>
      <c r="E281" s="218" t="s">
        <v>29</v>
      </c>
      <c r="F281" s="212" t="s">
        <v>8</v>
      </c>
      <c r="G281" s="218" t="s">
        <v>323</v>
      </c>
    </row>
    <row r="282" spans="1:7" s="98" customFormat="1" ht="15.75" customHeight="1" thickBot="1">
      <c r="A282" s="220"/>
      <c r="B282" s="221"/>
      <c r="C282" s="222"/>
      <c r="D282" s="223" t="s">
        <v>31</v>
      </c>
      <c r="E282" s="223" t="s">
        <v>32</v>
      </c>
      <c r="F282" s="216" t="s">
        <v>33</v>
      </c>
      <c r="G282" s="223" t="s">
        <v>324</v>
      </c>
    </row>
    <row r="283" spans="1:7" s="98" customFormat="1" ht="16.5" thickTop="1">
      <c r="A283" s="118">
        <v>110</v>
      </c>
      <c r="B283" s="118"/>
      <c r="C283" s="120" t="s">
        <v>225</v>
      </c>
      <c r="D283" s="57"/>
      <c r="E283" s="57"/>
      <c r="F283" s="57"/>
      <c r="G283" s="57"/>
    </row>
    <row r="284" spans="1:7" s="98" customFormat="1" ht="15" customHeight="1">
      <c r="A284" s="69"/>
      <c r="B284" s="156"/>
      <c r="C284" s="69"/>
      <c r="D284" s="71"/>
      <c r="E284" s="71"/>
      <c r="F284" s="71"/>
      <c r="G284" s="71"/>
    </row>
    <row r="285" spans="1:7" s="98" customFormat="1" ht="15" customHeight="1">
      <c r="A285" s="35"/>
      <c r="B285" s="157">
        <v>6171</v>
      </c>
      <c r="C285" s="35" t="s">
        <v>500</v>
      </c>
      <c r="D285" s="71">
        <v>0</v>
      </c>
      <c r="E285" s="71">
        <v>0</v>
      </c>
      <c r="F285" s="71">
        <v>5</v>
      </c>
      <c r="G285" s="71" t="e">
        <f aca="true" t="shared" si="7" ref="G285:G290">(F285/E285)*100</f>
        <v>#DIV/0!</v>
      </c>
    </row>
    <row r="286" spans="1:7" s="98" customFormat="1" ht="15">
      <c r="A286" s="35"/>
      <c r="B286" s="157">
        <v>6310</v>
      </c>
      <c r="C286" s="35" t="s">
        <v>501</v>
      </c>
      <c r="D286" s="71">
        <v>2530</v>
      </c>
      <c r="E286" s="71">
        <v>2530</v>
      </c>
      <c r="F286" s="71">
        <v>356.5</v>
      </c>
      <c r="G286" s="71">
        <f t="shared" si="7"/>
        <v>14.09090909090909</v>
      </c>
    </row>
    <row r="287" spans="1:7" s="98" customFormat="1" ht="15">
      <c r="A287" s="35"/>
      <c r="B287" s="157">
        <v>6399</v>
      </c>
      <c r="C287" s="35" t="s">
        <v>502</v>
      </c>
      <c r="D287" s="71">
        <v>13011</v>
      </c>
      <c r="E287" s="71">
        <v>13011</v>
      </c>
      <c r="F287" s="71">
        <v>9197.7</v>
      </c>
      <c r="G287" s="71">
        <f t="shared" si="7"/>
        <v>70.69172238874799</v>
      </c>
    </row>
    <row r="288" spans="1:7" s="98" customFormat="1" ht="15">
      <c r="A288" s="35"/>
      <c r="B288" s="157">
        <v>6402</v>
      </c>
      <c r="C288" s="35" t="s">
        <v>503</v>
      </c>
      <c r="D288" s="71">
        <v>0</v>
      </c>
      <c r="E288" s="71">
        <v>227.7</v>
      </c>
      <c r="F288" s="71">
        <v>227.5</v>
      </c>
      <c r="G288" s="71">
        <f t="shared" si="7"/>
        <v>99.91216512955644</v>
      </c>
    </row>
    <row r="289" spans="1:7" s="98" customFormat="1" ht="15">
      <c r="A289" s="35"/>
      <c r="B289" s="157">
        <v>6409</v>
      </c>
      <c r="C289" s="35" t="s">
        <v>504</v>
      </c>
      <c r="D289" s="71">
        <v>0</v>
      </c>
      <c r="E289" s="71">
        <v>0</v>
      </c>
      <c r="F289" s="71">
        <v>0</v>
      </c>
      <c r="G289" s="71" t="e">
        <f t="shared" si="7"/>
        <v>#DIV/0!</v>
      </c>
    </row>
    <row r="290" spans="1:7" s="103" customFormat="1" ht="15.75" customHeight="1">
      <c r="A290" s="120"/>
      <c r="B290" s="118">
        <v>6409</v>
      </c>
      <c r="C290" s="120" t="s">
        <v>505</v>
      </c>
      <c r="D290" s="174">
        <v>1750</v>
      </c>
      <c r="E290" s="174">
        <v>1750</v>
      </c>
      <c r="F290" s="57">
        <v>4</v>
      </c>
      <c r="G290" s="71">
        <f t="shared" si="7"/>
        <v>0.2285714285714286</v>
      </c>
    </row>
    <row r="291" spans="1:7" s="98" customFormat="1" ht="15.75" thickBot="1">
      <c r="A291" s="161"/>
      <c r="B291" s="160"/>
      <c r="C291" s="161"/>
      <c r="D291" s="175"/>
      <c r="E291" s="175"/>
      <c r="F291" s="175"/>
      <c r="G291" s="175"/>
    </row>
    <row r="292" spans="1:7" s="98" customFormat="1" ht="18.75" customHeight="1" thickBot="1" thickTop="1">
      <c r="A292" s="129"/>
      <c r="B292" s="171"/>
      <c r="C292" s="169" t="s">
        <v>506</v>
      </c>
      <c r="D292" s="176">
        <f>SUM(D284:D290)</f>
        <v>17291</v>
      </c>
      <c r="E292" s="176">
        <f>SUM(E284:E290)</f>
        <v>17518.7</v>
      </c>
      <c r="F292" s="176">
        <f>SUM(F284:F290)</f>
        <v>9790.7</v>
      </c>
      <c r="G292" s="132">
        <f>(F292/E292)*100</f>
        <v>55.88713774423901</v>
      </c>
    </row>
    <row r="293" spans="1:7" s="98" customFormat="1" ht="18.75" customHeight="1">
      <c r="A293" s="97"/>
      <c r="B293" s="100"/>
      <c r="C293" s="133"/>
      <c r="D293" s="135"/>
      <c r="E293" s="135"/>
      <c r="F293" s="135"/>
      <c r="G293" s="135"/>
    </row>
    <row r="294" spans="1:7" s="98" customFormat="1" ht="13.5" customHeight="1" hidden="1">
      <c r="A294" s="97"/>
      <c r="B294" s="100"/>
      <c r="C294" s="133"/>
      <c r="D294" s="135"/>
      <c r="E294" s="135"/>
      <c r="F294" s="135"/>
      <c r="G294" s="135"/>
    </row>
    <row r="295" spans="1:7" s="98" customFormat="1" ht="13.5" customHeight="1" hidden="1">
      <c r="A295" s="97"/>
      <c r="B295" s="100"/>
      <c r="C295" s="133"/>
      <c r="D295" s="135"/>
      <c r="E295" s="135"/>
      <c r="F295" s="135"/>
      <c r="G295" s="135"/>
    </row>
    <row r="296" spans="1:7" s="98" customFormat="1" ht="13.5" customHeight="1" hidden="1">
      <c r="A296" s="97"/>
      <c r="B296" s="100"/>
      <c r="C296" s="133"/>
      <c r="D296" s="135"/>
      <c r="E296" s="135"/>
      <c r="F296" s="135"/>
      <c r="G296" s="135"/>
    </row>
    <row r="297" spans="1:7" s="98" customFormat="1" ht="13.5" customHeight="1" hidden="1">
      <c r="A297" s="97"/>
      <c r="B297" s="100"/>
      <c r="C297" s="133"/>
      <c r="D297" s="135"/>
      <c r="E297" s="135"/>
      <c r="F297" s="135"/>
      <c r="G297" s="135"/>
    </row>
    <row r="298" spans="1:7" s="98" customFormat="1" ht="13.5" customHeight="1" hidden="1">
      <c r="A298" s="97"/>
      <c r="B298" s="100"/>
      <c r="C298" s="133"/>
      <c r="D298" s="135"/>
      <c r="E298" s="135"/>
      <c r="F298" s="135"/>
      <c r="G298" s="135"/>
    </row>
    <row r="299" spans="1:7" s="98" customFormat="1" ht="16.5" customHeight="1">
      <c r="A299" s="97"/>
      <c r="B299" s="100"/>
      <c r="C299" s="133"/>
      <c r="D299" s="135"/>
      <c r="E299" s="135"/>
      <c r="F299" s="135"/>
      <c r="G299" s="135"/>
    </row>
    <row r="300" spans="1:7" s="98" customFormat="1" ht="15.75" customHeight="1" thickBot="1">
      <c r="A300" s="97"/>
      <c r="B300" s="100"/>
      <c r="C300" s="133"/>
      <c r="D300" s="135"/>
      <c r="E300" s="135"/>
      <c r="F300" s="135"/>
      <c r="G300" s="135"/>
    </row>
    <row r="301" spans="1:7" s="98" customFormat="1" ht="15.75">
      <c r="A301" s="218" t="s">
        <v>25</v>
      </c>
      <c r="B301" s="219" t="s">
        <v>26</v>
      </c>
      <c r="C301" s="218" t="s">
        <v>28</v>
      </c>
      <c r="D301" s="218" t="s">
        <v>29</v>
      </c>
      <c r="E301" s="218" t="s">
        <v>29</v>
      </c>
      <c r="F301" s="212" t="s">
        <v>8</v>
      </c>
      <c r="G301" s="218" t="s">
        <v>323</v>
      </c>
    </row>
    <row r="302" spans="1:7" s="98" customFormat="1" ht="15.75" customHeight="1" thickBot="1">
      <c r="A302" s="220"/>
      <c r="B302" s="221"/>
      <c r="C302" s="222"/>
      <c r="D302" s="223" t="s">
        <v>31</v>
      </c>
      <c r="E302" s="223" t="s">
        <v>32</v>
      </c>
      <c r="F302" s="216" t="s">
        <v>33</v>
      </c>
      <c r="G302" s="223" t="s">
        <v>324</v>
      </c>
    </row>
    <row r="303" spans="1:7" s="98" customFormat="1" ht="16.5" thickTop="1">
      <c r="A303" s="118">
        <v>120</v>
      </c>
      <c r="B303" s="118"/>
      <c r="C303" s="55" t="s">
        <v>254</v>
      </c>
      <c r="D303" s="57"/>
      <c r="E303" s="57"/>
      <c r="F303" s="57"/>
      <c r="G303" s="57"/>
    </row>
    <row r="304" spans="1:7" s="98" customFormat="1" ht="15" customHeight="1">
      <c r="A304" s="69"/>
      <c r="B304" s="156"/>
      <c r="C304" s="55"/>
      <c r="D304" s="71"/>
      <c r="E304" s="71"/>
      <c r="F304" s="71"/>
      <c r="G304" s="71"/>
    </row>
    <row r="305" spans="1:7" s="98" customFormat="1" ht="15" customHeight="1">
      <c r="A305" s="69"/>
      <c r="B305" s="156"/>
      <c r="C305" s="55"/>
      <c r="D305" s="158"/>
      <c r="E305" s="158"/>
      <c r="F305" s="158"/>
      <c r="G305" s="71"/>
    </row>
    <row r="306" spans="1:7" s="98" customFormat="1" ht="15.75">
      <c r="A306" s="69"/>
      <c r="B306" s="157">
        <v>2310</v>
      </c>
      <c r="C306" s="35" t="s">
        <v>507</v>
      </c>
      <c r="D306" s="158">
        <v>20</v>
      </c>
      <c r="E306" s="158">
        <v>20</v>
      </c>
      <c r="F306" s="158">
        <v>0</v>
      </c>
      <c r="G306" s="71">
        <f aca="true" t="shared" si="8" ref="G306:G315">(F306/E306)*100</f>
        <v>0</v>
      </c>
    </row>
    <row r="307" spans="1:7" s="98" customFormat="1" ht="15.75" customHeight="1" hidden="1">
      <c r="A307" s="69"/>
      <c r="B307" s="157">
        <v>2321</v>
      </c>
      <c r="C307" s="35" t="s">
        <v>508</v>
      </c>
      <c r="D307" s="158">
        <v>0</v>
      </c>
      <c r="E307" s="158"/>
      <c r="F307" s="158"/>
      <c r="G307" s="71" t="e">
        <f t="shared" si="8"/>
        <v>#DIV/0!</v>
      </c>
    </row>
    <row r="308" spans="1:7" s="98" customFormat="1" ht="15">
      <c r="A308" s="35"/>
      <c r="B308" s="157">
        <v>3612</v>
      </c>
      <c r="C308" s="35" t="s">
        <v>509</v>
      </c>
      <c r="D308" s="71">
        <v>10422</v>
      </c>
      <c r="E308" s="71">
        <v>10422</v>
      </c>
      <c r="F308" s="71">
        <v>1512</v>
      </c>
      <c r="G308" s="71">
        <f t="shared" si="8"/>
        <v>14.507772020725387</v>
      </c>
    </row>
    <row r="309" spans="1:7" s="98" customFormat="1" ht="15">
      <c r="A309" s="35"/>
      <c r="B309" s="157">
        <v>3613</v>
      </c>
      <c r="C309" s="35" t="s">
        <v>510</v>
      </c>
      <c r="D309" s="71">
        <v>6983</v>
      </c>
      <c r="E309" s="71">
        <v>6983</v>
      </c>
      <c r="F309" s="71">
        <v>1856.9</v>
      </c>
      <c r="G309" s="71">
        <f t="shared" si="8"/>
        <v>26.59172275526278</v>
      </c>
    </row>
    <row r="310" spans="1:7" s="98" customFormat="1" ht="15">
      <c r="A310" s="35"/>
      <c r="B310" s="157">
        <v>3632</v>
      </c>
      <c r="C310" s="35" t="s">
        <v>375</v>
      </c>
      <c r="D310" s="71">
        <v>1711</v>
      </c>
      <c r="E310" s="71">
        <v>1711</v>
      </c>
      <c r="F310" s="71">
        <v>153.3</v>
      </c>
      <c r="G310" s="71">
        <f t="shared" si="8"/>
        <v>8.959672706019873</v>
      </c>
    </row>
    <row r="311" spans="1:7" s="98" customFormat="1" ht="15">
      <c r="A311" s="35"/>
      <c r="B311" s="157">
        <v>3634</v>
      </c>
      <c r="C311" s="35" t="s">
        <v>511</v>
      </c>
      <c r="D311" s="71">
        <v>800</v>
      </c>
      <c r="E311" s="71">
        <v>800</v>
      </c>
      <c r="F311" s="71">
        <v>0</v>
      </c>
      <c r="G311" s="71">
        <f t="shared" si="8"/>
        <v>0</v>
      </c>
    </row>
    <row r="312" spans="1:7" s="98" customFormat="1" ht="15">
      <c r="A312" s="35"/>
      <c r="B312" s="157">
        <v>3639</v>
      </c>
      <c r="C312" s="35" t="s">
        <v>512</v>
      </c>
      <c r="D312" s="71">
        <f>9937.5-7389</f>
        <v>2548.5</v>
      </c>
      <c r="E312" s="71">
        <f>9937.5-7389</f>
        <v>2548.5</v>
      </c>
      <c r="F312" s="71">
        <f>95.3-47.8</f>
        <v>47.5</v>
      </c>
      <c r="G312" s="71">
        <f t="shared" si="8"/>
        <v>1.863841475377673</v>
      </c>
    </row>
    <row r="313" spans="1:7" s="98" customFormat="1" ht="15" customHeight="1" hidden="1">
      <c r="A313" s="35"/>
      <c r="B313" s="157">
        <v>3639</v>
      </c>
      <c r="C313" s="35" t="s">
        <v>513</v>
      </c>
      <c r="D313" s="71">
        <v>0</v>
      </c>
      <c r="E313" s="71"/>
      <c r="F313" s="71"/>
      <c r="G313" s="71" t="e">
        <f t="shared" si="8"/>
        <v>#DIV/0!</v>
      </c>
    </row>
    <row r="314" spans="1:7" s="98" customFormat="1" ht="15">
      <c r="A314" s="35"/>
      <c r="B314" s="157">
        <v>3639</v>
      </c>
      <c r="C314" s="35" t="s">
        <v>514</v>
      </c>
      <c r="D314" s="71">
        <v>7389</v>
      </c>
      <c r="E314" s="71">
        <v>7389</v>
      </c>
      <c r="F314" s="71">
        <v>47.8</v>
      </c>
      <c r="G314" s="71">
        <f t="shared" si="8"/>
        <v>0.6469075652997699</v>
      </c>
    </row>
    <row r="315" spans="1:7" s="98" customFormat="1" ht="15">
      <c r="A315" s="35"/>
      <c r="B315" s="157">
        <v>3729</v>
      </c>
      <c r="C315" s="35" t="s">
        <v>515</v>
      </c>
      <c r="D315" s="71">
        <v>1</v>
      </c>
      <c r="E315" s="71">
        <v>1</v>
      </c>
      <c r="F315" s="71">
        <v>0</v>
      </c>
      <c r="G315" s="71">
        <f t="shared" si="8"/>
        <v>0</v>
      </c>
    </row>
    <row r="316" spans="1:7" s="98" customFormat="1" ht="15" customHeight="1" thickBot="1">
      <c r="A316" s="159"/>
      <c r="B316" s="159"/>
      <c r="C316" s="172"/>
      <c r="D316" s="175"/>
      <c r="E316" s="175"/>
      <c r="F316" s="175"/>
      <c r="G316" s="175"/>
    </row>
    <row r="317" spans="1:7" s="98" customFormat="1" ht="18.75" customHeight="1" thickBot="1" thickTop="1">
      <c r="A317" s="152"/>
      <c r="B317" s="171"/>
      <c r="C317" s="169" t="s">
        <v>516</v>
      </c>
      <c r="D317" s="176">
        <f>SUM(D306:D315)</f>
        <v>29874.5</v>
      </c>
      <c r="E317" s="176">
        <f>SUM(E306:E315)</f>
        <v>29874.5</v>
      </c>
      <c r="F317" s="176">
        <f>SUM(F306:F315)</f>
        <v>3617.5000000000005</v>
      </c>
      <c r="G317" s="132">
        <f>(F317/E317)*100</f>
        <v>12.108989271786976</v>
      </c>
    </row>
    <row r="318" spans="1:7" s="98" customFormat="1" ht="15.75" customHeight="1">
      <c r="A318" s="97"/>
      <c r="B318" s="100"/>
      <c r="C318" s="133"/>
      <c r="D318" s="135"/>
      <c r="E318" s="135"/>
      <c r="F318" s="135"/>
      <c r="G318" s="135"/>
    </row>
    <row r="319" spans="1:7" s="98" customFormat="1" ht="15.75" customHeight="1">
      <c r="A319" s="97"/>
      <c r="B319" s="100"/>
      <c r="C319" s="133"/>
      <c r="D319" s="135"/>
      <c r="E319" s="135"/>
      <c r="F319" s="135"/>
      <c r="G319" s="135"/>
    </row>
    <row r="320" s="98" customFormat="1" ht="15.75" customHeight="1" thickBot="1"/>
    <row r="321" spans="1:7" s="98" customFormat="1" ht="15.75">
      <c r="A321" s="218" t="s">
        <v>25</v>
      </c>
      <c r="B321" s="219" t="s">
        <v>26</v>
      </c>
      <c r="C321" s="218" t="s">
        <v>28</v>
      </c>
      <c r="D321" s="218" t="s">
        <v>29</v>
      </c>
      <c r="E321" s="218" t="s">
        <v>29</v>
      </c>
      <c r="F321" s="212" t="s">
        <v>8</v>
      </c>
      <c r="G321" s="218" t="s">
        <v>323</v>
      </c>
    </row>
    <row r="322" spans="1:7" s="98" customFormat="1" ht="15.75" customHeight="1" thickBot="1">
      <c r="A322" s="220"/>
      <c r="B322" s="221"/>
      <c r="C322" s="222"/>
      <c r="D322" s="223" t="s">
        <v>31</v>
      </c>
      <c r="E322" s="223" t="s">
        <v>32</v>
      </c>
      <c r="F322" s="216" t="s">
        <v>33</v>
      </c>
      <c r="G322" s="223" t="s">
        <v>324</v>
      </c>
    </row>
    <row r="323" spans="1:7" s="98" customFormat="1" ht="38.25" customHeight="1" thickBot="1" thickTop="1">
      <c r="A323" s="169"/>
      <c r="B323" s="177"/>
      <c r="C323" s="178" t="s">
        <v>517</v>
      </c>
      <c r="D323" s="179">
        <f>SUM(D34,D141,D166,D197,D227,D248,D266,D277,D292,D317,)</f>
        <v>531528</v>
      </c>
      <c r="E323" s="179">
        <f>SUM(E34,E141,E166,E197,E227,E248,E266,E277,E292,E317)</f>
        <v>566181.8</v>
      </c>
      <c r="F323" s="179">
        <f>SUM(F34,F141,F166,F197,F227,F248,F266,F277,F292,F317,)</f>
        <v>97217.50000000001</v>
      </c>
      <c r="G323" s="180">
        <f>(F323/E323)*100</f>
        <v>17.170721489104736</v>
      </c>
    </row>
    <row r="324" spans="1:7" ht="15">
      <c r="A324" s="31"/>
      <c r="B324" s="31"/>
      <c r="C324" s="31"/>
      <c r="D324" s="31"/>
      <c r="E324" s="31"/>
      <c r="F324" s="31"/>
      <c r="G324" s="31"/>
    </row>
    <row r="325" spans="1:7" ht="15" customHeight="1">
      <c r="A325" s="31"/>
      <c r="B325" s="31"/>
      <c r="C325" s="31"/>
      <c r="D325" s="31"/>
      <c r="E325" s="31"/>
      <c r="F325" s="31"/>
      <c r="G325" s="31"/>
    </row>
    <row r="326" spans="1:7" ht="15" customHeight="1">
      <c r="A326" s="31"/>
      <c r="B326" s="31"/>
      <c r="C326" s="31"/>
      <c r="D326" s="31"/>
      <c r="E326" s="31"/>
      <c r="F326" s="31"/>
      <c r="G326" s="31"/>
    </row>
    <row r="327" spans="1:7" ht="15" customHeight="1">
      <c r="A327" s="31"/>
      <c r="B327" s="31"/>
      <c r="C327" s="31"/>
      <c r="D327" s="31"/>
      <c r="E327" s="31"/>
      <c r="F327" s="31"/>
      <c r="G327" s="31"/>
    </row>
    <row r="328" spans="1:7" ht="15">
      <c r="A328" s="31"/>
      <c r="B328" s="31"/>
      <c r="C328" s="31"/>
      <c r="D328" s="31"/>
      <c r="E328" s="31"/>
      <c r="F328" s="31"/>
      <c r="G328" s="31"/>
    </row>
    <row r="329" spans="1:7" ht="15">
      <c r="A329" s="31"/>
      <c r="B329" s="31"/>
      <c r="C329" s="31"/>
      <c r="D329" s="31"/>
      <c r="E329" s="31"/>
      <c r="F329" s="31"/>
      <c r="G329" s="31"/>
    </row>
    <row r="330" spans="1:7" ht="15">
      <c r="A330" s="31"/>
      <c r="B330" s="31"/>
      <c r="C330" s="32"/>
      <c r="D330" s="31"/>
      <c r="E330" s="31"/>
      <c r="F330" s="31"/>
      <c r="G330" s="31"/>
    </row>
    <row r="331" spans="1:7" ht="15">
      <c r="A331" s="31"/>
      <c r="B331" s="31"/>
      <c r="C331" s="31"/>
      <c r="D331" s="31"/>
      <c r="E331" s="31"/>
      <c r="F331" s="31"/>
      <c r="G331" s="31"/>
    </row>
    <row r="332" spans="1:7" ht="15">
      <c r="A332" s="31"/>
      <c r="B332" s="31"/>
      <c r="C332" s="31"/>
      <c r="D332" s="31"/>
      <c r="E332" s="31"/>
      <c r="F332" s="31"/>
      <c r="G332" s="31"/>
    </row>
    <row r="333" spans="1:7" ht="15">
      <c r="A333" s="31"/>
      <c r="B333" s="31"/>
      <c r="C333" s="31"/>
      <c r="D333" s="31"/>
      <c r="E333" s="31"/>
      <c r="F333" s="31"/>
      <c r="G333" s="31"/>
    </row>
    <row r="334" spans="1:7" ht="15">
      <c r="A334" s="31"/>
      <c r="B334" s="31"/>
      <c r="C334" s="31"/>
      <c r="D334" s="31"/>
      <c r="E334" s="31"/>
      <c r="F334" s="31"/>
      <c r="G334" s="31"/>
    </row>
    <row r="335" spans="1:7" ht="15">
      <c r="A335" s="31"/>
      <c r="B335" s="31"/>
      <c r="C335" s="31"/>
      <c r="D335" s="31"/>
      <c r="E335" s="31"/>
      <c r="F335" s="31"/>
      <c r="G335" s="31"/>
    </row>
    <row r="336" spans="1:7" ht="15">
      <c r="A336" s="31"/>
      <c r="B336" s="31"/>
      <c r="C336" s="31"/>
      <c r="D336" s="31"/>
      <c r="E336" s="31"/>
      <c r="F336" s="31"/>
      <c r="G336" s="31"/>
    </row>
    <row r="337" spans="1:7" ht="15">
      <c r="A337" s="31"/>
      <c r="B337" s="31"/>
      <c r="C337" s="31"/>
      <c r="D337" s="31"/>
      <c r="E337" s="31"/>
      <c r="F337" s="31"/>
      <c r="G337" s="31"/>
    </row>
    <row r="338" spans="1:7" ht="15">
      <c r="A338" s="31"/>
      <c r="B338" s="31"/>
      <c r="C338" s="31"/>
      <c r="D338" s="31"/>
      <c r="E338" s="31"/>
      <c r="F338" s="31"/>
      <c r="G338" s="31"/>
    </row>
    <row r="339" spans="1:7" ht="15">
      <c r="A339" s="31"/>
      <c r="B339" s="31"/>
      <c r="C339" s="31"/>
      <c r="D339" s="31"/>
      <c r="E339" s="31"/>
      <c r="F339" s="31"/>
      <c r="G339" s="31"/>
    </row>
    <row r="340" spans="1:7" ht="15">
      <c r="A340" s="31"/>
      <c r="B340" s="31"/>
      <c r="C340" s="31"/>
      <c r="D340" s="31"/>
      <c r="E340" s="31"/>
      <c r="F340" s="31"/>
      <c r="G340" s="31"/>
    </row>
    <row r="341" spans="1:7" ht="15">
      <c r="A341" s="31"/>
      <c r="B341" s="31"/>
      <c r="C341" s="31"/>
      <c r="D341" s="31"/>
      <c r="E341" s="31"/>
      <c r="F341" s="31"/>
      <c r="G341" s="31"/>
    </row>
    <row r="342" spans="1:7" ht="15">
      <c r="A342" s="31"/>
      <c r="B342" s="31"/>
      <c r="C342" s="31"/>
      <c r="D342" s="31"/>
      <c r="E342" s="31"/>
      <c r="F342" s="31"/>
      <c r="G342" s="31"/>
    </row>
    <row r="343" spans="1:7" ht="15">
      <c r="A343" s="31"/>
      <c r="B343" s="31"/>
      <c r="C343" s="31"/>
      <c r="D343" s="31"/>
      <c r="E343" s="31"/>
      <c r="F343" s="31"/>
      <c r="G343" s="31"/>
    </row>
    <row r="344" spans="1:7" ht="15">
      <c r="A344" s="31"/>
      <c r="B344" s="31"/>
      <c r="C344" s="31"/>
      <c r="D344" s="31"/>
      <c r="E344" s="31"/>
      <c r="F344" s="31"/>
      <c r="G344" s="31"/>
    </row>
  </sheetData>
  <sheetProtection/>
  <printOptions/>
  <pageMargins left="0.5511811023622047" right="0.15748031496062992" top="0.2755905511811024" bottom="0.4724409448818898" header="0.31496062992125984" footer="0.35433070866141736"/>
  <pageSetup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43"/>
  <sheetViews>
    <sheetView zoomScalePageLayoutView="0" workbookViewId="0" topLeftCell="A19">
      <selection activeCell="A9" sqref="A9"/>
    </sheetView>
  </sheetViews>
  <sheetFormatPr defaultColWidth="9.140625" defaultRowHeight="12.75"/>
  <cols>
    <col min="1" max="1" width="37.7109375" style="314" customWidth="1"/>
    <col min="2" max="2" width="13.57421875" style="314" customWidth="1"/>
    <col min="3" max="4" width="10.8515625" style="314" hidden="1" customWidth="1"/>
    <col min="5" max="5" width="6.421875" style="315" customWidth="1"/>
    <col min="6" max="6" width="11.7109375" style="314" hidden="1" customWidth="1"/>
    <col min="7" max="8" width="11.57421875" style="314" hidden="1" customWidth="1"/>
    <col min="9" max="9" width="11.57421875" style="314" customWidth="1"/>
    <col min="10" max="10" width="11.421875" style="314" customWidth="1"/>
    <col min="11" max="13" width="9.421875" style="314" customWidth="1"/>
    <col min="14" max="22" width="9.421875" style="314" hidden="1" customWidth="1"/>
    <col min="23" max="24" width="14.00390625" style="314" customWidth="1"/>
    <col min="25" max="16384" width="9.140625" style="314" customWidth="1"/>
  </cols>
  <sheetData>
    <row r="1" spans="1:17" s="280" customFormat="1" ht="18.75">
      <c r="A1" s="311" t="s">
        <v>518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</row>
    <row r="2" spans="1:24" ht="21.75" customHeight="1" thickBot="1">
      <c r="A2" s="312"/>
      <c r="B2" s="313"/>
      <c r="J2" s="316"/>
      <c r="R2" s="275" t="s">
        <v>519</v>
      </c>
      <c r="S2" s="275"/>
      <c r="T2" s="275"/>
      <c r="U2" s="275"/>
      <c r="V2" s="275"/>
      <c r="W2" s="275"/>
      <c r="X2" s="275"/>
    </row>
    <row r="3" spans="1:10" ht="15.75" thickBot="1">
      <c r="A3" s="317" t="s">
        <v>520</v>
      </c>
      <c r="B3" s="318" t="s">
        <v>521</v>
      </c>
      <c r="C3" s="276"/>
      <c r="D3" s="276"/>
      <c r="E3" s="319"/>
      <c r="F3" s="276"/>
      <c r="G3" s="277"/>
      <c r="H3" s="260"/>
      <c r="I3" s="260"/>
      <c r="J3" s="320"/>
    </row>
    <row r="4" spans="1:10" ht="23.25" customHeight="1" thickBot="1">
      <c r="A4" s="316" t="s">
        <v>522</v>
      </c>
      <c r="J4" s="316"/>
    </row>
    <row r="5" spans="1:24" ht="15">
      <c r="A5" s="321"/>
      <c r="B5" s="322"/>
      <c r="C5" s="322"/>
      <c r="D5" s="322"/>
      <c r="E5" s="323"/>
      <c r="F5" s="322"/>
      <c r="G5" s="324"/>
      <c r="H5" s="322"/>
      <c r="I5" s="322"/>
      <c r="J5" s="325" t="s">
        <v>29</v>
      </c>
      <c r="K5" s="326"/>
      <c r="L5" s="327"/>
      <c r="M5" s="327"/>
      <c r="N5" s="327"/>
      <c r="O5" s="327"/>
      <c r="P5" s="278" t="s">
        <v>523</v>
      </c>
      <c r="Q5" s="327"/>
      <c r="R5" s="327"/>
      <c r="S5" s="327"/>
      <c r="T5" s="327"/>
      <c r="U5" s="327"/>
      <c r="V5" s="327"/>
      <c r="W5" s="325" t="s">
        <v>524</v>
      </c>
      <c r="X5" s="328" t="s">
        <v>525</v>
      </c>
    </row>
    <row r="6" spans="1:24" ht="13.5" thickBot="1">
      <c r="A6" s="329" t="s">
        <v>27</v>
      </c>
      <c r="B6" s="330" t="s">
        <v>526</v>
      </c>
      <c r="C6" s="330" t="s">
        <v>527</v>
      </c>
      <c r="D6" s="330" t="s">
        <v>528</v>
      </c>
      <c r="E6" s="330" t="s">
        <v>529</v>
      </c>
      <c r="F6" s="330" t="s">
        <v>530</v>
      </c>
      <c r="G6" s="330" t="s">
        <v>531</v>
      </c>
      <c r="H6" s="330" t="s">
        <v>532</v>
      </c>
      <c r="I6" s="330" t="s">
        <v>533</v>
      </c>
      <c r="J6" s="331">
        <v>2014</v>
      </c>
      <c r="K6" s="332" t="s">
        <v>534</v>
      </c>
      <c r="L6" s="333" t="s">
        <v>535</v>
      </c>
      <c r="M6" s="333" t="s">
        <v>536</v>
      </c>
      <c r="N6" s="333" t="s">
        <v>537</v>
      </c>
      <c r="O6" s="333" t="s">
        <v>538</v>
      </c>
      <c r="P6" s="333" t="s">
        <v>539</v>
      </c>
      <c r="Q6" s="333" t="s">
        <v>540</v>
      </c>
      <c r="R6" s="333" t="s">
        <v>541</v>
      </c>
      <c r="S6" s="333" t="s">
        <v>542</v>
      </c>
      <c r="T6" s="333" t="s">
        <v>543</v>
      </c>
      <c r="U6" s="333" t="s">
        <v>544</v>
      </c>
      <c r="V6" s="332" t="s">
        <v>545</v>
      </c>
      <c r="W6" s="331" t="s">
        <v>546</v>
      </c>
      <c r="X6" s="334" t="s">
        <v>547</v>
      </c>
    </row>
    <row r="7" spans="1:24" ht="12.75">
      <c r="A7" s="335" t="s">
        <v>548</v>
      </c>
      <c r="B7" s="336"/>
      <c r="C7" s="337">
        <v>104</v>
      </c>
      <c r="D7" s="337">
        <v>104</v>
      </c>
      <c r="E7" s="338"/>
      <c r="F7" s="339">
        <v>139</v>
      </c>
      <c r="G7" s="340">
        <v>133</v>
      </c>
      <c r="H7" s="341">
        <v>139</v>
      </c>
      <c r="I7" s="342">
        <v>139</v>
      </c>
      <c r="J7" s="343"/>
      <c r="K7" s="344">
        <v>148</v>
      </c>
      <c r="L7" s="345">
        <v>148</v>
      </c>
      <c r="M7" s="345">
        <v>151</v>
      </c>
      <c r="N7" s="345"/>
      <c r="O7" s="346"/>
      <c r="P7" s="346"/>
      <c r="Q7" s="346"/>
      <c r="R7" s="346"/>
      <c r="S7" s="346"/>
      <c r="T7" s="346"/>
      <c r="U7" s="346"/>
      <c r="V7" s="346"/>
      <c r="W7" s="347" t="s">
        <v>549</v>
      </c>
      <c r="X7" s="348" t="s">
        <v>549</v>
      </c>
    </row>
    <row r="8" spans="1:24" ht="13.5" thickBot="1">
      <c r="A8" s="349" t="s">
        <v>550</v>
      </c>
      <c r="B8" s="350"/>
      <c r="C8" s="351">
        <v>101</v>
      </c>
      <c r="D8" s="351">
        <v>104</v>
      </c>
      <c r="E8" s="352"/>
      <c r="F8" s="351">
        <v>137</v>
      </c>
      <c r="G8" s="353">
        <v>129</v>
      </c>
      <c r="H8" s="354">
        <v>138</v>
      </c>
      <c r="I8" s="353">
        <v>138</v>
      </c>
      <c r="J8" s="355"/>
      <c r="K8" s="356">
        <v>144.5</v>
      </c>
      <c r="L8" s="357">
        <v>144.25</v>
      </c>
      <c r="M8" s="358">
        <v>147.25</v>
      </c>
      <c r="N8" s="358"/>
      <c r="O8" s="357"/>
      <c r="P8" s="357"/>
      <c r="Q8" s="357"/>
      <c r="R8" s="357"/>
      <c r="S8" s="357"/>
      <c r="T8" s="357"/>
      <c r="U8" s="357"/>
      <c r="V8" s="356"/>
      <c r="W8" s="359"/>
      <c r="X8" s="360" t="s">
        <v>549</v>
      </c>
    </row>
    <row r="9" spans="1:24" ht="12.75">
      <c r="A9" s="361" t="s">
        <v>551</v>
      </c>
      <c r="B9" s="362" t="s">
        <v>552</v>
      </c>
      <c r="C9" s="363">
        <v>37915</v>
      </c>
      <c r="D9" s="363">
        <v>39774</v>
      </c>
      <c r="E9" s="364" t="s">
        <v>553</v>
      </c>
      <c r="F9" s="365">
        <v>23549</v>
      </c>
      <c r="G9" s="366">
        <v>24376</v>
      </c>
      <c r="H9" s="367">
        <v>24327</v>
      </c>
      <c r="I9" s="368">
        <v>24978</v>
      </c>
      <c r="J9" s="369" t="s">
        <v>549</v>
      </c>
      <c r="K9" s="370">
        <v>25193</v>
      </c>
      <c r="L9" s="371">
        <v>25256</v>
      </c>
      <c r="M9" s="372">
        <v>25481</v>
      </c>
      <c r="N9" s="372"/>
      <c r="O9" s="373"/>
      <c r="P9" s="373"/>
      <c r="Q9" s="374"/>
      <c r="R9" s="374"/>
      <c r="S9" s="374"/>
      <c r="T9" s="374"/>
      <c r="U9" s="374"/>
      <c r="V9" s="375"/>
      <c r="W9" s="262" t="s">
        <v>549</v>
      </c>
      <c r="X9" s="376" t="s">
        <v>549</v>
      </c>
    </row>
    <row r="10" spans="1:24" ht="12.75">
      <c r="A10" s="377" t="s">
        <v>554</v>
      </c>
      <c r="B10" s="378" t="s">
        <v>555</v>
      </c>
      <c r="C10" s="379">
        <v>-16164</v>
      </c>
      <c r="D10" s="379">
        <v>-17825</v>
      </c>
      <c r="E10" s="364" t="s">
        <v>556</v>
      </c>
      <c r="F10" s="365">
        <v>-21592</v>
      </c>
      <c r="G10" s="366">
        <v>-22365</v>
      </c>
      <c r="H10" s="380">
        <v>22791</v>
      </c>
      <c r="I10" s="366">
        <v>23076</v>
      </c>
      <c r="J10" s="381" t="s">
        <v>549</v>
      </c>
      <c r="K10" s="382">
        <v>23174</v>
      </c>
      <c r="L10" s="383">
        <v>23276</v>
      </c>
      <c r="M10" s="384">
        <v>23304</v>
      </c>
      <c r="N10" s="384"/>
      <c r="O10" s="373"/>
      <c r="P10" s="373"/>
      <c r="Q10" s="374"/>
      <c r="R10" s="374"/>
      <c r="S10" s="374"/>
      <c r="T10" s="374"/>
      <c r="U10" s="374"/>
      <c r="V10" s="375"/>
      <c r="W10" s="262" t="s">
        <v>549</v>
      </c>
      <c r="X10" s="376" t="s">
        <v>549</v>
      </c>
    </row>
    <row r="11" spans="1:24" ht="12.75">
      <c r="A11" s="377" t="s">
        <v>557</v>
      </c>
      <c r="B11" s="378" t="s">
        <v>558</v>
      </c>
      <c r="C11" s="379">
        <v>604</v>
      </c>
      <c r="D11" s="379">
        <v>619</v>
      </c>
      <c r="E11" s="364" t="s">
        <v>559</v>
      </c>
      <c r="F11" s="365">
        <v>965</v>
      </c>
      <c r="G11" s="366">
        <v>754</v>
      </c>
      <c r="H11" s="380">
        <v>666</v>
      </c>
      <c r="I11" s="366">
        <v>526</v>
      </c>
      <c r="J11" s="381" t="s">
        <v>549</v>
      </c>
      <c r="K11" s="382">
        <v>554</v>
      </c>
      <c r="L11" s="383">
        <v>630</v>
      </c>
      <c r="M11" s="384">
        <v>565</v>
      </c>
      <c r="N11" s="384"/>
      <c r="O11" s="373"/>
      <c r="P11" s="373"/>
      <c r="Q11" s="374"/>
      <c r="R11" s="374"/>
      <c r="S11" s="374"/>
      <c r="T11" s="374"/>
      <c r="U11" s="374"/>
      <c r="V11" s="375"/>
      <c r="W11" s="262" t="s">
        <v>549</v>
      </c>
      <c r="X11" s="376" t="s">
        <v>549</v>
      </c>
    </row>
    <row r="12" spans="1:24" ht="12.75">
      <c r="A12" s="377" t="s">
        <v>560</v>
      </c>
      <c r="B12" s="378" t="s">
        <v>561</v>
      </c>
      <c r="C12" s="379">
        <v>221</v>
      </c>
      <c r="D12" s="379">
        <v>610</v>
      </c>
      <c r="E12" s="364" t="s">
        <v>549</v>
      </c>
      <c r="F12" s="365">
        <v>975</v>
      </c>
      <c r="G12" s="366">
        <v>1032</v>
      </c>
      <c r="H12" s="380">
        <v>586</v>
      </c>
      <c r="I12" s="366">
        <v>3077</v>
      </c>
      <c r="J12" s="381" t="s">
        <v>549</v>
      </c>
      <c r="K12" s="382">
        <v>9455</v>
      </c>
      <c r="L12" s="383">
        <v>5237</v>
      </c>
      <c r="M12" s="384">
        <v>3267</v>
      </c>
      <c r="N12" s="384"/>
      <c r="O12" s="373"/>
      <c r="P12" s="373"/>
      <c r="Q12" s="374"/>
      <c r="R12" s="374"/>
      <c r="S12" s="374"/>
      <c r="T12" s="374"/>
      <c r="U12" s="374"/>
      <c r="V12" s="375"/>
      <c r="W12" s="262" t="s">
        <v>549</v>
      </c>
      <c r="X12" s="376" t="s">
        <v>549</v>
      </c>
    </row>
    <row r="13" spans="1:24" ht="13.5" thickBot="1">
      <c r="A13" s="335" t="s">
        <v>562</v>
      </c>
      <c r="B13" s="385" t="s">
        <v>563</v>
      </c>
      <c r="C13" s="386">
        <v>2021</v>
      </c>
      <c r="D13" s="386">
        <v>852</v>
      </c>
      <c r="E13" s="387" t="s">
        <v>564</v>
      </c>
      <c r="F13" s="388">
        <v>3509</v>
      </c>
      <c r="G13" s="389">
        <v>5236</v>
      </c>
      <c r="H13" s="390">
        <v>2489</v>
      </c>
      <c r="I13" s="389">
        <v>4741</v>
      </c>
      <c r="J13" s="391" t="s">
        <v>549</v>
      </c>
      <c r="K13" s="392">
        <v>3409</v>
      </c>
      <c r="L13" s="393">
        <v>3285</v>
      </c>
      <c r="M13" s="394">
        <v>4178</v>
      </c>
      <c r="N13" s="394"/>
      <c r="O13" s="395"/>
      <c r="P13" s="395"/>
      <c r="Q13" s="396"/>
      <c r="R13" s="396"/>
      <c r="S13" s="396"/>
      <c r="T13" s="396"/>
      <c r="U13" s="396"/>
      <c r="V13" s="396"/>
      <c r="W13" s="397" t="s">
        <v>549</v>
      </c>
      <c r="X13" s="348" t="s">
        <v>549</v>
      </c>
    </row>
    <row r="14" spans="1:24" ht="13.5" thickBot="1">
      <c r="A14" s="398" t="s">
        <v>565</v>
      </c>
      <c r="B14" s="399"/>
      <c r="C14" s="400">
        <v>24618</v>
      </c>
      <c r="D14" s="400">
        <v>24087</v>
      </c>
      <c r="E14" s="401"/>
      <c r="F14" s="402">
        <v>9516</v>
      </c>
      <c r="G14" s="402">
        <v>9034</v>
      </c>
      <c r="H14" s="403">
        <v>5277</v>
      </c>
      <c r="I14" s="402">
        <v>10245</v>
      </c>
      <c r="J14" s="404" t="s">
        <v>549</v>
      </c>
      <c r="K14" s="405">
        <v>15478</v>
      </c>
      <c r="L14" s="406">
        <v>11131</v>
      </c>
      <c r="M14" s="407">
        <v>10187</v>
      </c>
      <c r="N14" s="407"/>
      <c r="O14" s="406"/>
      <c r="P14" s="406"/>
      <c r="Q14" s="408"/>
      <c r="R14" s="408"/>
      <c r="S14" s="408"/>
      <c r="T14" s="408"/>
      <c r="U14" s="408"/>
      <c r="V14" s="409"/>
      <c r="W14" s="401" t="s">
        <v>549</v>
      </c>
      <c r="X14" s="404" t="s">
        <v>549</v>
      </c>
    </row>
    <row r="15" spans="1:24" ht="12.75">
      <c r="A15" s="335" t="s">
        <v>566</v>
      </c>
      <c r="B15" s="362" t="s">
        <v>567</v>
      </c>
      <c r="C15" s="363">
        <v>7043</v>
      </c>
      <c r="D15" s="363">
        <v>7240</v>
      </c>
      <c r="E15" s="387">
        <v>401</v>
      </c>
      <c r="F15" s="388">
        <v>1966</v>
      </c>
      <c r="G15" s="389">
        <v>2011</v>
      </c>
      <c r="H15" s="390">
        <v>1536</v>
      </c>
      <c r="I15" s="389">
        <v>1902</v>
      </c>
      <c r="J15" s="369" t="s">
        <v>549</v>
      </c>
      <c r="K15" s="410">
        <v>2019</v>
      </c>
      <c r="L15" s="395">
        <v>1979</v>
      </c>
      <c r="M15" s="394">
        <v>2177</v>
      </c>
      <c r="N15" s="394"/>
      <c r="O15" s="395"/>
      <c r="P15" s="395"/>
      <c r="Q15" s="396"/>
      <c r="R15" s="396"/>
      <c r="S15" s="396"/>
      <c r="T15" s="396"/>
      <c r="U15" s="396"/>
      <c r="V15" s="396"/>
      <c r="W15" s="397" t="s">
        <v>549</v>
      </c>
      <c r="X15" s="348" t="s">
        <v>549</v>
      </c>
    </row>
    <row r="16" spans="1:24" ht="12.75">
      <c r="A16" s="377" t="s">
        <v>568</v>
      </c>
      <c r="B16" s="378" t="s">
        <v>569</v>
      </c>
      <c r="C16" s="379">
        <v>1001</v>
      </c>
      <c r="D16" s="379">
        <v>820</v>
      </c>
      <c r="E16" s="364" t="s">
        <v>570</v>
      </c>
      <c r="F16" s="365">
        <v>1207</v>
      </c>
      <c r="G16" s="366">
        <v>1401</v>
      </c>
      <c r="H16" s="380">
        <v>1388</v>
      </c>
      <c r="I16" s="366">
        <v>1714</v>
      </c>
      <c r="J16" s="381" t="s">
        <v>549</v>
      </c>
      <c r="K16" s="411">
        <v>1578</v>
      </c>
      <c r="L16" s="373">
        <v>1699</v>
      </c>
      <c r="M16" s="372">
        <v>1547</v>
      </c>
      <c r="N16" s="372"/>
      <c r="O16" s="373"/>
      <c r="P16" s="373"/>
      <c r="Q16" s="374"/>
      <c r="R16" s="374"/>
      <c r="S16" s="374"/>
      <c r="T16" s="374"/>
      <c r="U16" s="374"/>
      <c r="V16" s="375"/>
      <c r="W16" s="262" t="s">
        <v>549</v>
      </c>
      <c r="X16" s="376" t="s">
        <v>549</v>
      </c>
    </row>
    <row r="17" spans="1:24" ht="12.75">
      <c r="A17" s="377" t="s">
        <v>571</v>
      </c>
      <c r="B17" s="378" t="s">
        <v>572</v>
      </c>
      <c r="C17" s="379">
        <v>14718</v>
      </c>
      <c r="D17" s="379">
        <v>14718</v>
      </c>
      <c r="E17" s="364" t="s">
        <v>549</v>
      </c>
      <c r="F17" s="365">
        <v>0</v>
      </c>
      <c r="G17" s="366">
        <v>0</v>
      </c>
      <c r="H17" s="380">
        <v>0</v>
      </c>
      <c r="I17" s="366">
        <v>0</v>
      </c>
      <c r="J17" s="381" t="s">
        <v>549</v>
      </c>
      <c r="K17" s="412">
        <v>0</v>
      </c>
      <c r="L17" s="383">
        <v>0</v>
      </c>
      <c r="M17" s="384">
        <v>0</v>
      </c>
      <c r="N17" s="384"/>
      <c r="O17" s="373"/>
      <c r="P17" s="373"/>
      <c r="Q17" s="374"/>
      <c r="R17" s="374"/>
      <c r="S17" s="374"/>
      <c r="T17" s="374"/>
      <c r="U17" s="374"/>
      <c r="V17" s="375"/>
      <c r="W17" s="262" t="s">
        <v>549</v>
      </c>
      <c r="X17" s="376" t="s">
        <v>549</v>
      </c>
    </row>
    <row r="18" spans="1:24" ht="12.75">
      <c r="A18" s="377" t="s">
        <v>573</v>
      </c>
      <c r="B18" s="378" t="s">
        <v>574</v>
      </c>
      <c r="C18" s="379">
        <v>1758</v>
      </c>
      <c r="D18" s="379">
        <v>1762</v>
      </c>
      <c r="E18" s="364" t="s">
        <v>549</v>
      </c>
      <c r="F18" s="365">
        <v>4210</v>
      </c>
      <c r="G18" s="366">
        <v>5453</v>
      </c>
      <c r="H18" s="380">
        <v>8278</v>
      </c>
      <c r="I18" s="366">
        <v>8491</v>
      </c>
      <c r="J18" s="381" t="s">
        <v>549</v>
      </c>
      <c r="K18" s="412">
        <v>12706</v>
      </c>
      <c r="L18" s="383">
        <v>9574</v>
      </c>
      <c r="M18" s="384">
        <v>7800</v>
      </c>
      <c r="N18" s="384"/>
      <c r="O18" s="373"/>
      <c r="P18" s="373"/>
      <c r="Q18" s="374"/>
      <c r="R18" s="374"/>
      <c r="S18" s="374"/>
      <c r="T18" s="374"/>
      <c r="U18" s="374"/>
      <c r="V18" s="375"/>
      <c r="W18" s="262" t="s">
        <v>549</v>
      </c>
      <c r="X18" s="376" t="s">
        <v>549</v>
      </c>
    </row>
    <row r="19" spans="1:24" ht="13.5" thickBot="1">
      <c r="A19" s="349" t="s">
        <v>575</v>
      </c>
      <c r="B19" s="413" t="s">
        <v>576</v>
      </c>
      <c r="C19" s="414">
        <v>0</v>
      </c>
      <c r="D19" s="414">
        <v>0</v>
      </c>
      <c r="E19" s="415" t="s">
        <v>549</v>
      </c>
      <c r="F19" s="350">
        <v>0</v>
      </c>
      <c r="G19" s="366">
        <v>0</v>
      </c>
      <c r="H19" s="416">
        <v>0</v>
      </c>
      <c r="I19" s="417">
        <v>0</v>
      </c>
      <c r="J19" s="418" t="s">
        <v>549</v>
      </c>
      <c r="K19" s="412">
        <v>0</v>
      </c>
      <c r="L19" s="383">
        <v>0</v>
      </c>
      <c r="M19" s="384">
        <v>0</v>
      </c>
      <c r="N19" s="384"/>
      <c r="O19" s="373"/>
      <c r="P19" s="373"/>
      <c r="Q19" s="374"/>
      <c r="R19" s="374"/>
      <c r="S19" s="374"/>
      <c r="T19" s="374"/>
      <c r="U19" s="374"/>
      <c r="V19" s="375"/>
      <c r="W19" s="419" t="s">
        <v>549</v>
      </c>
      <c r="X19" s="420" t="s">
        <v>549</v>
      </c>
    </row>
    <row r="20" spans="1:24" ht="14.25">
      <c r="A20" s="421" t="s">
        <v>577</v>
      </c>
      <c r="B20" s="362" t="s">
        <v>578</v>
      </c>
      <c r="C20" s="363">
        <v>12472</v>
      </c>
      <c r="D20" s="363">
        <v>13728</v>
      </c>
      <c r="E20" s="261" t="s">
        <v>549</v>
      </c>
      <c r="F20" s="327">
        <v>25027</v>
      </c>
      <c r="G20" s="422">
        <v>26221</v>
      </c>
      <c r="H20" s="423">
        <v>16950</v>
      </c>
      <c r="I20" s="422">
        <f>26544+481+267</f>
        <v>27292</v>
      </c>
      <c r="J20" s="424">
        <v>17000</v>
      </c>
      <c r="K20" s="425">
        <v>0</v>
      </c>
      <c r="L20" s="426">
        <v>0</v>
      </c>
      <c r="M20" s="427">
        <v>0</v>
      </c>
      <c r="N20" s="427"/>
      <c r="O20" s="427"/>
      <c r="P20" s="427"/>
      <c r="Q20" s="427"/>
      <c r="R20" s="427"/>
      <c r="S20" s="427"/>
      <c r="T20" s="427"/>
      <c r="U20" s="427"/>
      <c r="V20" s="428"/>
      <c r="W20" s="429">
        <f>SUM(K20:V20)</f>
        <v>0</v>
      </c>
      <c r="X20" s="430">
        <f>IF(J20&lt;&gt;0,+W20/J20," - - - ")</f>
        <v>0</v>
      </c>
    </row>
    <row r="21" spans="1:24" ht="14.25">
      <c r="A21" s="377" t="s">
        <v>579</v>
      </c>
      <c r="B21" s="378" t="s">
        <v>580</v>
      </c>
      <c r="C21" s="379">
        <v>0</v>
      </c>
      <c r="D21" s="379">
        <v>0</v>
      </c>
      <c r="E21" s="262" t="s">
        <v>549</v>
      </c>
      <c r="F21" s="431">
        <v>0</v>
      </c>
      <c r="G21" s="366">
        <v>0</v>
      </c>
      <c r="H21" s="380">
        <v>0</v>
      </c>
      <c r="I21" s="366">
        <v>481</v>
      </c>
      <c r="J21" s="432"/>
      <c r="K21" s="433">
        <v>0</v>
      </c>
      <c r="L21" s="434">
        <v>0</v>
      </c>
      <c r="M21" s="374">
        <v>0</v>
      </c>
      <c r="N21" s="374"/>
      <c r="O21" s="374"/>
      <c r="P21" s="374"/>
      <c r="Q21" s="374"/>
      <c r="R21" s="374"/>
      <c r="S21" s="374"/>
      <c r="T21" s="374"/>
      <c r="U21" s="374"/>
      <c r="V21" s="375"/>
      <c r="W21" s="435">
        <f aca="true" t="shared" si="0" ref="W21:W43">SUM(K21:V21)</f>
        <v>0</v>
      </c>
      <c r="X21" s="436" t="str">
        <f aca="true" t="shared" si="1" ref="X21:X43">IF(J21&lt;&gt;0,+W21/J21," - - - ")</f>
        <v> - - - </v>
      </c>
    </row>
    <row r="22" spans="1:24" ht="15" thickBot="1">
      <c r="A22" s="349" t="s">
        <v>581</v>
      </c>
      <c r="B22" s="413" t="s">
        <v>580</v>
      </c>
      <c r="C22" s="414">
        <v>0</v>
      </c>
      <c r="D22" s="414">
        <v>1215</v>
      </c>
      <c r="E22" s="263">
        <v>672</v>
      </c>
      <c r="F22" s="437">
        <v>8200</v>
      </c>
      <c r="G22" s="389">
        <v>6200</v>
      </c>
      <c r="H22" s="438">
        <v>12200</v>
      </c>
      <c r="I22" s="439">
        <f>8200+267</f>
        <v>8467</v>
      </c>
      <c r="J22" s="440">
        <v>8200</v>
      </c>
      <c r="K22" s="441">
        <v>2200</v>
      </c>
      <c r="L22" s="442">
        <v>2000</v>
      </c>
      <c r="M22" s="396">
        <v>2165</v>
      </c>
      <c r="N22" s="396"/>
      <c r="O22" s="396"/>
      <c r="P22" s="396"/>
      <c r="Q22" s="396"/>
      <c r="R22" s="396"/>
      <c r="S22" s="396"/>
      <c r="T22" s="396"/>
      <c r="U22" s="396"/>
      <c r="V22" s="396"/>
      <c r="W22" s="443">
        <f t="shared" si="0"/>
        <v>6365</v>
      </c>
      <c r="X22" s="444">
        <f t="shared" si="1"/>
        <v>0.776219512195122</v>
      </c>
    </row>
    <row r="23" spans="1:24" ht="14.25">
      <c r="A23" s="361" t="s">
        <v>582</v>
      </c>
      <c r="B23" s="362" t="s">
        <v>583</v>
      </c>
      <c r="C23" s="363">
        <v>6341</v>
      </c>
      <c r="D23" s="363">
        <v>6960</v>
      </c>
      <c r="E23" s="264">
        <v>501</v>
      </c>
      <c r="F23" s="327">
        <v>13339</v>
      </c>
      <c r="G23" s="422">
        <v>13542</v>
      </c>
      <c r="H23" s="423">
        <v>11081</v>
      </c>
      <c r="I23" s="422">
        <v>11002</v>
      </c>
      <c r="J23" s="445">
        <v>13550</v>
      </c>
      <c r="K23" s="446">
        <v>1001</v>
      </c>
      <c r="L23" s="426">
        <v>874</v>
      </c>
      <c r="M23" s="426">
        <v>981</v>
      </c>
      <c r="N23" s="426"/>
      <c r="O23" s="426"/>
      <c r="P23" s="426"/>
      <c r="Q23" s="426"/>
      <c r="R23" s="426"/>
      <c r="S23" s="426"/>
      <c r="T23" s="426"/>
      <c r="U23" s="426"/>
      <c r="V23" s="447"/>
      <c r="W23" s="448">
        <f t="shared" si="0"/>
        <v>2856</v>
      </c>
      <c r="X23" s="449">
        <f t="shared" si="1"/>
        <v>0.21077490774907748</v>
      </c>
    </row>
    <row r="24" spans="1:24" ht="14.25">
      <c r="A24" s="377" t="s">
        <v>584</v>
      </c>
      <c r="B24" s="378" t="s">
        <v>585</v>
      </c>
      <c r="C24" s="379">
        <v>1745</v>
      </c>
      <c r="D24" s="379">
        <v>2223</v>
      </c>
      <c r="E24" s="265">
        <v>502</v>
      </c>
      <c r="F24" s="431">
        <v>4564</v>
      </c>
      <c r="G24" s="366">
        <v>4450</v>
      </c>
      <c r="H24" s="380">
        <v>3230</v>
      </c>
      <c r="I24" s="366">
        <v>4770</v>
      </c>
      <c r="J24" s="450">
        <v>4553</v>
      </c>
      <c r="K24" s="451">
        <v>600</v>
      </c>
      <c r="L24" s="374">
        <v>500</v>
      </c>
      <c r="M24" s="374">
        <v>0</v>
      </c>
      <c r="N24" s="374"/>
      <c r="O24" s="374"/>
      <c r="P24" s="374"/>
      <c r="Q24" s="374"/>
      <c r="R24" s="374"/>
      <c r="S24" s="374"/>
      <c r="T24" s="374"/>
      <c r="U24" s="374"/>
      <c r="V24" s="452"/>
      <c r="W24" s="448">
        <f t="shared" si="0"/>
        <v>1100</v>
      </c>
      <c r="X24" s="436">
        <f t="shared" si="1"/>
        <v>0.24159894575005492</v>
      </c>
    </row>
    <row r="25" spans="1:24" ht="14.25">
      <c r="A25" s="377" t="s">
        <v>586</v>
      </c>
      <c r="B25" s="378" t="s">
        <v>587</v>
      </c>
      <c r="C25" s="379">
        <v>0</v>
      </c>
      <c r="D25" s="379">
        <v>0</v>
      </c>
      <c r="E25" s="265">
        <v>504</v>
      </c>
      <c r="F25" s="431">
        <v>0</v>
      </c>
      <c r="G25" s="366">
        <v>0</v>
      </c>
      <c r="H25" s="380">
        <v>0</v>
      </c>
      <c r="I25" s="366">
        <v>0</v>
      </c>
      <c r="J25" s="450">
        <v>0</v>
      </c>
      <c r="K25" s="451">
        <v>0</v>
      </c>
      <c r="L25" s="374">
        <v>0</v>
      </c>
      <c r="M25" s="374">
        <v>0</v>
      </c>
      <c r="N25" s="374"/>
      <c r="O25" s="374"/>
      <c r="P25" s="374"/>
      <c r="Q25" s="374"/>
      <c r="R25" s="374"/>
      <c r="S25" s="374"/>
      <c r="T25" s="374"/>
      <c r="U25" s="374"/>
      <c r="V25" s="452"/>
      <c r="W25" s="448">
        <f t="shared" si="0"/>
        <v>0</v>
      </c>
      <c r="X25" s="436" t="str">
        <f t="shared" si="1"/>
        <v> - - - </v>
      </c>
    </row>
    <row r="26" spans="1:24" ht="14.25">
      <c r="A26" s="377" t="s">
        <v>588</v>
      </c>
      <c r="B26" s="378" t="s">
        <v>589</v>
      </c>
      <c r="C26" s="379">
        <v>428</v>
      </c>
      <c r="D26" s="379">
        <v>253</v>
      </c>
      <c r="E26" s="265">
        <v>511</v>
      </c>
      <c r="F26" s="431">
        <v>2570</v>
      </c>
      <c r="G26" s="366">
        <v>1878</v>
      </c>
      <c r="H26" s="380">
        <v>298</v>
      </c>
      <c r="I26" s="366">
        <v>733</v>
      </c>
      <c r="J26" s="450">
        <v>2650</v>
      </c>
      <c r="K26" s="451">
        <v>26</v>
      </c>
      <c r="L26" s="374">
        <v>47</v>
      </c>
      <c r="M26" s="374">
        <v>23</v>
      </c>
      <c r="N26" s="374"/>
      <c r="O26" s="374"/>
      <c r="P26" s="374"/>
      <c r="Q26" s="374"/>
      <c r="R26" s="374"/>
      <c r="S26" s="374"/>
      <c r="T26" s="374"/>
      <c r="U26" s="374"/>
      <c r="V26" s="452"/>
      <c r="W26" s="448">
        <f t="shared" si="0"/>
        <v>96</v>
      </c>
      <c r="X26" s="436">
        <f t="shared" si="1"/>
        <v>0.036226415094339624</v>
      </c>
    </row>
    <row r="27" spans="1:24" ht="14.25">
      <c r="A27" s="377" t="s">
        <v>590</v>
      </c>
      <c r="B27" s="378" t="s">
        <v>591</v>
      </c>
      <c r="C27" s="379">
        <v>1057</v>
      </c>
      <c r="D27" s="379">
        <v>1451</v>
      </c>
      <c r="E27" s="265">
        <v>518</v>
      </c>
      <c r="F27" s="431">
        <v>5446</v>
      </c>
      <c r="G27" s="366">
        <v>5643</v>
      </c>
      <c r="H27" s="380">
        <v>4031</v>
      </c>
      <c r="I27" s="366">
        <v>3542</v>
      </c>
      <c r="J27" s="450">
        <v>4045</v>
      </c>
      <c r="K27" s="451">
        <v>346</v>
      </c>
      <c r="L27" s="374">
        <v>350</v>
      </c>
      <c r="M27" s="374">
        <v>184</v>
      </c>
      <c r="N27" s="374"/>
      <c r="O27" s="374"/>
      <c r="P27" s="374"/>
      <c r="Q27" s="374"/>
      <c r="R27" s="374"/>
      <c r="S27" s="374"/>
      <c r="T27" s="374"/>
      <c r="U27" s="374"/>
      <c r="V27" s="452"/>
      <c r="W27" s="448">
        <f t="shared" si="0"/>
        <v>880</v>
      </c>
      <c r="X27" s="436">
        <f t="shared" si="1"/>
        <v>0.21755253399258342</v>
      </c>
    </row>
    <row r="28" spans="1:24" ht="14.25">
      <c r="A28" s="377" t="s">
        <v>592</v>
      </c>
      <c r="B28" s="279" t="s">
        <v>593</v>
      </c>
      <c r="C28" s="379">
        <v>10408</v>
      </c>
      <c r="D28" s="379">
        <v>11792</v>
      </c>
      <c r="E28" s="265">
        <v>521</v>
      </c>
      <c r="F28" s="431">
        <v>29754</v>
      </c>
      <c r="G28" s="366">
        <v>30358</v>
      </c>
      <c r="H28" s="380">
        <v>30500</v>
      </c>
      <c r="I28" s="366">
        <v>31926</v>
      </c>
      <c r="J28" s="450">
        <v>31800</v>
      </c>
      <c r="K28" s="380">
        <v>2581</v>
      </c>
      <c r="L28" s="374">
        <v>2543</v>
      </c>
      <c r="M28" s="374">
        <v>2970</v>
      </c>
      <c r="N28" s="374"/>
      <c r="O28" s="374"/>
      <c r="P28" s="374"/>
      <c r="Q28" s="374"/>
      <c r="R28" s="374"/>
      <c r="S28" s="374"/>
      <c r="T28" s="374"/>
      <c r="U28" s="374"/>
      <c r="V28" s="452"/>
      <c r="W28" s="448">
        <f t="shared" si="0"/>
        <v>8094</v>
      </c>
      <c r="X28" s="436">
        <f t="shared" si="1"/>
        <v>0.25452830188679243</v>
      </c>
    </row>
    <row r="29" spans="1:24" ht="14.25">
      <c r="A29" s="377" t="s">
        <v>594</v>
      </c>
      <c r="B29" s="279" t="s">
        <v>595</v>
      </c>
      <c r="C29" s="379">
        <v>3640</v>
      </c>
      <c r="D29" s="379">
        <v>4174</v>
      </c>
      <c r="E29" s="265" t="s">
        <v>596</v>
      </c>
      <c r="F29" s="431">
        <v>10022</v>
      </c>
      <c r="G29" s="366">
        <v>10317</v>
      </c>
      <c r="H29" s="380">
        <v>10420</v>
      </c>
      <c r="I29" s="366">
        <v>11205</v>
      </c>
      <c r="J29" s="450">
        <v>11007</v>
      </c>
      <c r="K29" s="380">
        <v>864</v>
      </c>
      <c r="L29" s="374">
        <v>869</v>
      </c>
      <c r="M29" s="374">
        <v>1054</v>
      </c>
      <c r="N29" s="374"/>
      <c r="O29" s="374"/>
      <c r="P29" s="374"/>
      <c r="Q29" s="374"/>
      <c r="R29" s="374"/>
      <c r="S29" s="374"/>
      <c r="T29" s="374"/>
      <c r="U29" s="374"/>
      <c r="V29" s="452"/>
      <c r="W29" s="448">
        <f t="shared" si="0"/>
        <v>2787</v>
      </c>
      <c r="X29" s="436">
        <f t="shared" si="1"/>
        <v>0.2532025074952303</v>
      </c>
    </row>
    <row r="30" spans="1:24" ht="14.25">
      <c r="A30" s="377" t="s">
        <v>597</v>
      </c>
      <c r="B30" s="378" t="s">
        <v>598</v>
      </c>
      <c r="C30" s="379">
        <v>0</v>
      </c>
      <c r="D30" s="379">
        <v>0</v>
      </c>
      <c r="E30" s="265">
        <v>557</v>
      </c>
      <c r="F30" s="431">
        <v>0</v>
      </c>
      <c r="G30" s="366">
        <v>0</v>
      </c>
      <c r="H30" s="380">
        <v>0</v>
      </c>
      <c r="I30" s="366">
        <v>0</v>
      </c>
      <c r="J30" s="450">
        <v>0</v>
      </c>
      <c r="K30" s="451">
        <v>0</v>
      </c>
      <c r="L30" s="374">
        <v>0</v>
      </c>
      <c r="M30" s="374">
        <v>0</v>
      </c>
      <c r="N30" s="374"/>
      <c r="O30" s="374"/>
      <c r="P30" s="374"/>
      <c r="Q30" s="374"/>
      <c r="R30" s="374"/>
      <c r="S30" s="374"/>
      <c r="T30" s="374"/>
      <c r="U30" s="374"/>
      <c r="V30" s="452"/>
      <c r="W30" s="448">
        <f t="shared" si="0"/>
        <v>0</v>
      </c>
      <c r="X30" s="436" t="str">
        <f t="shared" si="1"/>
        <v> - - - </v>
      </c>
    </row>
    <row r="31" spans="1:24" ht="14.25">
      <c r="A31" s="377" t="s">
        <v>599</v>
      </c>
      <c r="B31" s="378" t="s">
        <v>600</v>
      </c>
      <c r="C31" s="379">
        <v>1711</v>
      </c>
      <c r="D31" s="379">
        <v>1801</v>
      </c>
      <c r="E31" s="265">
        <v>551</v>
      </c>
      <c r="F31" s="431">
        <v>801</v>
      </c>
      <c r="G31" s="366">
        <v>648</v>
      </c>
      <c r="H31" s="380">
        <v>475</v>
      </c>
      <c r="I31" s="366">
        <v>448</v>
      </c>
      <c r="J31" s="450">
        <v>450</v>
      </c>
      <c r="K31" s="451">
        <v>38</v>
      </c>
      <c r="L31" s="374">
        <v>40</v>
      </c>
      <c r="M31" s="374">
        <v>40</v>
      </c>
      <c r="N31" s="374"/>
      <c r="O31" s="374"/>
      <c r="P31" s="374"/>
      <c r="Q31" s="374"/>
      <c r="R31" s="374"/>
      <c r="S31" s="374"/>
      <c r="T31" s="374"/>
      <c r="U31" s="374"/>
      <c r="V31" s="452"/>
      <c r="W31" s="448">
        <f t="shared" si="0"/>
        <v>118</v>
      </c>
      <c r="X31" s="436">
        <f t="shared" si="1"/>
        <v>0.26222222222222225</v>
      </c>
    </row>
    <row r="32" spans="1:24" ht="15" thickBot="1">
      <c r="A32" s="335" t="s">
        <v>601</v>
      </c>
      <c r="B32" s="385"/>
      <c r="C32" s="386">
        <v>569</v>
      </c>
      <c r="D32" s="386">
        <v>614</v>
      </c>
      <c r="E32" s="266" t="s">
        <v>602</v>
      </c>
      <c r="F32" s="453">
        <v>1120</v>
      </c>
      <c r="G32" s="439">
        <v>863</v>
      </c>
      <c r="H32" s="380">
        <v>1061</v>
      </c>
      <c r="I32" s="366">
        <v>1624</v>
      </c>
      <c r="J32" s="454"/>
      <c r="K32" s="455">
        <v>28</v>
      </c>
      <c r="L32" s="456">
        <v>127</v>
      </c>
      <c r="M32" s="456">
        <v>73</v>
      </c>
      <c r="N32" s="456"/>
      <c r="O32" s="456"/>
      <c r="P32" s="456"/>
      <c r="Q32" s="456"/>
      <c r="R32" s="456"/>
      <c r="S32" s="456"/>
      <c r="T32" s="456"/>
      <c r="U32" s="456"/>
      <c r="V32" s="457"/>
      <c r="W32" s="458">
        <f t="shared" si="0"/>
        <v>228</v>
      </c>
      <c r="X32" s="459" t="str">
        <f t="shared" si="1"/>
        <v> - - - </v>
      </c>
    </row>
    <row r="33" spans="1:24" ht="15" thickBot="1">
      <c r="A33" s="460" t="s">
        <v>603</v>
      </c>
      <c r="B33" s="461" t="s">
        <v>604</v>
      </c>
      <c r="C33" s="462">
        <v>25899</v>
      </c>
      <c r="D33" s="462">
        <v>29268</v>
      </c>
      <c r="E33" s="401"/>
      <c r="F33" s="463">
        <v>67288</v>
      </c>
      <c r="G33" s="462">
        <v>67699</v>
      </c>
      <c r="H33" s="464">
        <v>61096</v>
      </c>
      <c r="I33" s="462">
        <v>64802</v>
      </c>
      <c r="J33" s="465">
        <f>SUM(J23:J32)</f>
        <v>68055</v>
      </c>
      <c r="K33" s="463">
        <f>SUM(K23:K32)</f>
        <v>5484</v>
      </c>
      <c r="L33" s="466">
        <f>SUM(L23:L32)</f>
        <v>5350</v>
      </c>
      <c r="M33" s="466">
        <f aca="true" t="shared" si="2" ref="M33:V33">SUM(M23:M32)</f>
        <v>5325</v>
      </c>
      <c r="N33" s="466">
        <f t="shared" si="2"/>
        <v>0</v>
      </c>
      <c r="O33" s="466">
        <f t="shared" si="2"/>
        <v>0</v>
      </c>
      <c r="P33" s="466">
        <f t="shared" si="2"/>
        <v>0</v>
      </c>
      <c r="Q33" s="466">
        <f t="shared" si="2"/>
        <v>0</v>
      </c>
      <c r="R33" s="466">
        <f t="shared" si="2"/>
        <v>0</v>
      </c>
      <c r="S33" s="466">
        <f t="shared" si="2"/>
        <v>0</v>
      </c>
      <c r="T33" s="466">
        <f t="shared" si="2"/>
        <v>0</v>
      </c>
      <c r="U33" s="466">
        <f t="shared" si="2"/>
        <v>0</v>
      </c>
      <c r="V33" s="466">
        <f t="shared" si="2"/>
        <v>0</v>
      </c>
      <c r="W33" s="467">
        <f t="shared" si="0"/>
        <v>16159</v>
      </c>
      <c r="X33" s="468">
        <f t="shared" si="1"/>
        <v>0.23744030563514804</v>
      </c>
    </row>
    <row r="34" spans="1:24" ht="14.25">
      <c r="A34" s="361" t="s">
        <v>605</v>
      </c>
      <c r="B34" s="362" t="s">
        <v>606</v>
      </c>
      <c r="C34" s="363">
        <v>0</v>
      </c>
      <c r="D34" s="363">
        <v>0</v>
      </c>
      <c r="E34" s="264">
        <v>601</v>
      </c>
      <c r="F34" s="267">
        <v>2880</v>
      </c>
      <c r="G34" s="268">
        <v>2944</v>
      </c>
      <c r="H34" s="269">
        <v>3214</v>
      </c>
      <c r="I34" s="268">
        <v>1971</v>
      </c>
      <c r="J34" s="424">
        <v>2120</v>
      </c>
      <c r="K34" s="433">
        <v>159</v>
      </c>
      <c r="L34" s="374">
        <v>145</v>
      </c>
      <c r="M34" s="374">
        <v>161</v>
      </c>
      <c r="N34" s="374"/>
      <c r="O34" s="374"/>
      <c r="P34" s="374"/>
      <c r="Q34" s="374"/>
      <c r="R34" s="374"/>
      <c r="S34" s="374"/>
      <c r="T34" s="374"/>
      <c r="U34" s="374"/>
      <c r="V34" s="375"/>
      <c r="W34" s="469">
        <f t="shared" si="0"/>
        <v>465</v>
      </c>
      <c r="X34" s="449">
        <f t="shared" si="1"/>
        <v>0.21933962264150944</v>
      </c>
    </row>
    <row r="35" spans="1:24" ht="14.25">
      <c r="A35" s="377" t="s">
        <v>607</v>
      </c>
      <c r="B35" s="378" t="s">
        <v>608</v>
      </c>
      <c r="C35" s="379">
        <v>1190</v>
      </c>
      <c r="D35" s="379">
        <v>1857</v>
      </c>
      <c r="E35" s="265">
        <v>602</v>
      </c>
      <c r="F35" s="270">
        <v>5586</v>
      </c>
      <c r="G35" s="271">
        <v>6073</v>
      </c>
      <c r="H35" s="269">
        <v>4204</v>
      </c>
      <c r="I35" s="268">
        <v>4477</v>
      </c>
      <c r="J35" s="432">
        <v>4000</v>
      </c>
      <c r="K35" s="433">
        <v>390</v>
      </c>
      <c r="L35" s="374">
        <v>364</v>
      </c>
      <c r="M35" s="374">
        <v>441</v>
      </c>
      <c r="N35" s="374"/>
      <c r="O35" s="374"/>
      <c r="P35" s="374"/>
      <c r="Q35" s="374"/>
      <c r="R35" s="374"/>
      <c r="S35" s="374"/>
      <c r="T35" s="374"/>
      <c r="U35" s="374"/>
      <c r="V35" s="375"/>
      <c r="W35" s="435">
        <f t="shared" si="0"/>
        <v>1195</v>
      </c>
      <c r="X35" s="436">
        <f t="shared" si="1"/>
        <v>0.29875</v>
      </c>
    </row>
    <row r="36" spans="1:24" ht="14.25">
      <c r="A36" s="377" t="s">
        <v>609</v>
      </c>
      <c r="B36" s="378" t="s">
        <v>610</v>
      </c>
      <c r="C36" s="379">
        <v>0</v>
      </c>
      <c r="D36" s="379">
        <v>0</v>
      </c>
      <c r="E36" s="265">
        <v>604</v>
      </c>
      <c r="F36" s="270">
        <v>0</v>
      </c>
      <c r="G36" s="271">
        <v>0</v>
      </c>
      <c r="H36" s="272">
        <v>0</v>
      </c>
      <c r="I36" s="271">
        <v>0</v>
      </c>
      <c r="J36" s="432">
        <v>0</v>
      </c>
      <c r="K36" s="433">
        <v>0</v>
      </c>
      <c r="L36" s="374">
        <v>0</v>
      </c>
      <c r="M36" s="374">
        <v>0</v>
      </c>
      <c r="N36" s="374"/>
      <c r="O36" s="374"/>
      <c r="P36" s="374"/>
      <c r="Q36" s="374"/>
      <c r="R36" s="374"/>
      <c r="S36" s="374"/>
      <c r="T36" s="374"/>
      <c r="U36" s="374"/>
      <c r="V36" s="375"/>
      <c r="W36" s="435">
        <f t="shared" si="0"/>
        <v>0</v>
      </c>
      <c r="X36" s="436" t="str">
        <f t="shared" si="1"/>
        <v> - - - </v>
      </c>
    </row>
    <row r="37" spans="1:24" ht="14.25">
      <c r="A37" s="377" t="s">
        <v>611</v>
      </c>
      <c r="B37" s="378" t="s">
        <v>612</v>
      </c>
      <c r="C37" s="379">
        <v>12472</v>
      </c>
      <c r="D37" s="379">
        <v>13728</v>
      </c>
      <c r="E37" s="265" t="s">
        <v>613</v>
      </c>
      <c r="F37" s="270">
        <v>25527</v>
      </c>
      <c r="G37" s="271">
        <v>26221</v>
      </c>
      <c r="H37" s="272">
        <v>12950</v>
      </c>
      <c r="I37" s="271">
        <v>26544</v>
      </c>
      <c r="J37" s="432">
        <v>25200</v>
      </c>
      <c r="K37" s="433">
        <v>2200</v>
      </c>
      <c r="L37" s="374">
        <v>2000</v>
      </c>
      <c r="M37" s="374">
        <v>2165</v>
      </c>
      <c r="N37" s="374"/>
      <c r="O37" s="374"/>
      <c r="P37" s="374"/>
      <c r="Q37" s="374"/>
      <c r="R37" s="374"/>
      <c r="S37" s="374"/>
      <c r="T37" s="374"/>
      <c r="U37" s="374"/>
      <c r="V37" s="375"/>
      <c r="W37" s="435">
        <f t="shared" si="0"/>
        <v>6365</v>
      </c>
      <c r="X37" s="436">
        <f t="shared" si="1"/>
        <v>0.25257936507936507</v>
      </c>
    </row>
    <row r="38" spans="1:24" ht="15" thickBot="1">
      <c r="A38" s="335" t="s">
        <v>614</v>
      </c>
      <c r="B38" s="385"/>
      <c r="C38" s="386">
        <v>12330</v>
      </c>
      <c r="D38" s="386">
        <v>13218</v>
      </c>
      <c r="E38" s="266" t="s">
        <v>615</v>
      </c>
      <c r="F38" s="273">
        <v>33218</v>
      </c>
      <c r="G38" s="274">
        <v>32629</v>
      </c>
      <c r="H38" s="272">
        <v>34803</v>
      </c>
      <c r="I38" s="271">
        <v>35874</v>
      </c>
      <c r="J38" s="470">
        <v>36735</v>
      </c>
      <c r="K38" s="471">
        <v>2855</v>
      </c>
      <c r="L38" s="396">
        <v>2877</v>
      </c>
      <c r="M38" s="396">
        <v>2922</v>
      </c>
      <c r="N38" s="396"/>
      <c r="O38" s="396"/>
      <c r="P38" s="396"/>
      <c r="Q38" s="396"/>
      <c r="R38" s="396"/>
      <c r="S38" s="396"/>
      <c r="T38" s="396"/>
      <c r="U38" s="396"/>
      <c r="V38" s="396"/>
      <c r="W38" s="435">
        <f t="shared" si="0"/>
        <v>8654</v>
      </c>
      <c r="X38" s="459">
        <f t="shared" si="1"/>
        <v>0.23557914795154486</v>
      </c>
    </row>
    <row r="39" spans="1:24" ht="15" thickBot="1">
      <c r="A39" s="460" t="s">
        <v>616</v>
      </c>
      <c r="B39" s="461" t="s">
        <v>617</v>
      </c>
      <c r="C39" s="462">
        <v>25992</v>
      </c>
      <c r="D39" s="462">
        <v>28803</v>
      </c>
      <c r="E39" s="472" t="s">
        <v>549</v>
      </c>
      <c r="F39" s="464">
        <v>65962</v>
      </c>
      <c r="G39" s="462">
        <v>67867</v>
      </c>
      <c r="H39" s="463">
        <v>55171</v>
      </c>
      <c r="I39" s="462">
        <v>68866</v>
      </c>
      <c r="J39" s="473">
        <f>SUM(J34:J38)</f>
        <v>68055</v>
      </c>
      <c r="K39" s="466">
        <f>SUM(K34:K38)</f>
        <v>5604</v>
      </c>
      <c r="L39" s="466">
        <f>SUM(L34:L38)</f>
        <v>5386</v>
      </c>
      <c r="M39" s="473">
        <f>SUM(M34:M38)</f>
        <v>5689</v>
      </c>
      <c r="N39" s="473">
        <f aca="true" t="shared" si="3" ref="N39:V39">SUM(N34:N38)</f>
        <v>0</v>
      </c>
      <c r="O39" s="466">
        <f t="shared" si="3"/>
        <v>0</v>
      </c>
      <c r="P39" s="466">
        <f t="shared" si="3"/>
        <v>0</v>
      </c>
      <c r="Q39" s="466">
        <f t="shared" si="3"/>
        <v>0</v>
      </c>
      <c r="R39" s="466">
        <f t="shared" si="3"/>
        <v>0</v>
      </c>
      <c r="S39" s="466">
        <f t="shared" si="3"/>
        <v>0</v>
      </c>
      <c r="T39" s="466">
        <f t="shared" si="3"/>
        <v>0</v>
      </c>
      <c r="U39" s="466">
        <f t="shared" si="3"/>
        <v>0</v>
      </c>
      <c r="V39" s="466">
        <f t="shared" si="3"/>
        <v>0</v>
      </c>
      <c r="W39" s="467">
        <f t="shared" si="0"/>
        <v>16679</v>
      </c>
      <c r="X39" s="468">
        <f t="shared" si="1"/>
        <v>0.24508118433619866</v>
      </c>
    </row>
    <row r="40" spans="1:24" ht="6.75" customHeight="1" thickBot="1">
      <c r="A40" s="335"/>
      <c r="B40" s="388"/>
      <c r="C40" s="474"/>
      <c r="D40" s="474"/>
      <c r="E40" s="475"/>
      <c r="F40" s="476"/>
      <c r="G40" s="476"/>
      <c r="H40" s="476"/>
      <c r="I40" s="476"/>
      <c r="J40" s="462"/>
      <c r="K40" s="477"/>
      <c r="L40" s="478"/>
      <c r="M40" s="479"/>
      <c r="N40" s="479"/>
      <c r="O40" s="478"/>
      <c r="P40" s="478"/>
      <c r="Q40" s="478"/>
      <c r="R40" s="478"/>
      <c r="S40" s="478"/>
      <c r="T40" s="478"/>
      <c r="U40" s="478"/>
      <c r="V40" s="480"/>
      <c r="W40" s="481"/>
      <c r="X40" s="482"/>
    </row>
    <row r="41" spans="1:24" ht="15" thickBot="1">
      <c r="A41" s="483" t="s">
        <v>618</v>
      </c>
      <c r="B41" s="461" t="s">
        <v>580</v>
      </c>
      <c r="C41" s="462">
        <v>13520</v>
      </c>
      <c r="D41" s="462">
        <v>15075</v>
      </c>
      <c r="E41" s="472" t="s">
        <v>549</v>
      </c>
      <c r="F41" s="462">
        <v>41762</v>
      </c>
      <c r="G41" s="462">
        <v>41646</v>
      </c>
      <c r="H41" s="462">
        <v>42221</v>
      </c>
      <c r="I41" s="463">
        <f>I39-I37</f>
        <v>42322</v>
      </c>
      <c r="J41" s="462">
        <f>J39-J37</f>
        <v>42855</v>
      </c>
      <c r="K41" s="463">
        <f>K39-K37</f>
        <v>3404</v>
      </c>
      <c r="L41" s="466">
        <f aca="true" t="shared" si="4" ref="L41:V41">L39-L37</f>
        <v>3386</v>
      </c>
      <c r="M41" s="466">
        <f t="shared" si="4"/>
        <v>3524</v>
      </c>
      <c r="N41" s="466">
        <f t="shared" si="4"/>
        <v>0</v>
      </c>
      <c r="O41" s="466">
        <f t="shared" si="4"/>
        <v>0</v>
      </c>
      <c r="P41" s="466">
        <f t="shared" si="4"/>
        <v>0</v>
      </c>
      <c r="Q41" s="466">
        <f t="shared" si="4"/>
        <v>0</v>
      </c>
      <c r="R41" s="466">
        <f t="shared" si="4"/>
        <v>0</v>
      </c>
      <c r="S41" s="466">
        <f t="shared" si="4"/>
        <v>0</v>
      </c>
      <c r="T41" s="466">
        <f t="shared" si="4"/>
        <v>0</v>
      </c>
      <c r="U41" s="466">
        <f t="shared" si="4"/>
        <v>0</v>
      </c>
      <c r="V41" s="466">
        <f t="shared" si="4"/>
        <v>0</v>
      </c>
      <c r="W41" s="484">
        <f t="shared" si="0"/>
        <v>10314</v>
      </c>
      <c r="X41" s="468">
        <f t="shared" si="1"/>
        <v>0.24067203360168007</v>
      </c>
    </row>
    <row r="42" spans="1:24" ht="15" thickBot="1">
      <c r="A42" s="460" t="s">
        <v>619</v>
      </c>
      <c r="B42" s="461" t="s">
        <v>620</v>
      </c>
      <c r="C42" s="462">
        <v>93</v>
      </c>
      <c r="D42" s="462">
        <v>-465</v>
      </c>
      <c r="E42" s="472" t="s">
        <v>549</v>
      </c>
      <c r="F42" s="462">
        <v>24</v>
      </c>
      <c r="G42" s="462">
        <v>168</v>
      </c>
      <c r="H42" s="462">
        <v>-5925</v>
      </c>
      <c r="I42" s="463">
        <f>I39-I33</f>
        <v>4064</v>
      </c>
      <c r="J42" s="462">
        <f>J39-J33</f>
        <v>0</v>
      </c>
      <c r="K42" s="463">
        <f>K39-K33</f>
        <v>120</v>
      </c>
      <c r="L42" s="466">
        <f aca="true" t="shared" si="5" ref="L42:V42">L39-L33</f>
        <v>36</v>
      </c>
      <c r="M42" s="466">
        <f t="shared" si="5"/>
        <v>364</v>
      </c>
      <c r="N42" s="466">
        <f t="shared" si="5"/>
        <v>0</v>
      </c>
      <c r="O42" s="466">
        <f t="shared" si="5"/>
        <v>0</v>
      </c>
      <c r="P42" s="466">
        <f t="shared" si="5"/>
        <v>0</v>
      </c>
      <c r="Q42" s="466">
        <f t="shared" si="5"/>
        <v>0</v>
      </c>
      <c r="R42" s="466">
        <f t="shared" si="5"/>
        <v>0</v>
      </c>
      <c r="S42" s="466">
        <f t="shared" si="5"/>
        <v>0</v>
      </c>
      <c r="T42" s="466">
        <f t="shared" si="5"/>
        <v>0</v>
      </c>
      <c r="U42" s="466">
        <f t="shared" si="5"/>
        <v>0</v>
      </c>
      <c r="V42" s="485">
        <f t="shared" si="5"/>
        <v>0</v>
      </c>
      <c r="W42" s="484">
        <f t="shared" si="0"/>
        <v>520</v>
      </c>
      <c r="X42" s="468" t="str">
        <f t="shared" si="1"/>
        <v> - - - </v>
      </c>
    </row>
    <row r="43" spans="1:24" ht="15" thickBot="1">
      <c r="A43" s="486" t="s">
        <v>621</v>
      </c>
      <c r="B43" s="487" t="s">
        <v>580</v>
      </c>
      <c r="C43" s="488">
        <v>-12379</v>
      </c>
      <c r="D43" s="488">
        <v>-14193</v>
      </c>
      <c r="E43" s="489" t="s">
        <v>549</v>
      </c>
      <c r="F43" s="488">
        <v>-24176</v>
      </c>
      <c r="G43" s="488">
        <v>-26053</v>
      </c>
      <c r="H43" s="488">
        <v>-18875</v>
      </c>
      <c r="I43" s="463">
        <f>I41-I33</f>
        <v>-22480</v>
      </c>
      <c r="J43" s="462">
        <f>J41-J33</f>
        <v>-25200</v>
      </c>
      <c r="K43" s="463">
        <f>K41-K33</f>
        <v>-2080</v>
      </c>
      <c r="L43" s="466">
        <f aca="true" t="shared" si="6" ref="L43:V43">L41-L33</f>
        <v>-1964</v>
      </c>
      <c r="M43" s="466">
        <f t="shared" si="6"/>
        <v>-1801</v>
      </c>
      <c r="N43" s="466">
        <f t="shared" si="6"/>
        <v>0</v>
      </c>
      <c r="O43" s="466">
        <f t="shared" si="6"/>
        <v>0</v>
      </c>
      <c r="P43" s="466">
        <f t="shared" si="6"/>
        <v>0</v>
      </c>
      <c r="Q43" s="466">
        <f t="shared" si="6"/>
        <v>0</v>
      </c>
      <c r="R43" s="466">
        <f t="shared" si="6"/>
        <v>0</v>
      </c>
      <c r="S43" s="466">
        <f t="shared" si="6"/>
        <v>0</v>
      </c>
      <c r="T43" s="466">
        <f t="shared" si="6"/>
        <v>0</v>
      </c>
      <c r="U43" s="466">
        <f t="shared" si="6"/>
        <v>0</v>
      </c>
      <c r="V43" s="466">
        <f t="shared" si="6"/>
        <v>0</v>
      </c>
      <c r="W43" s="484">
        <f t="shared" si="0"/>
        <v>-5845</v>
      </c>
      <c r="X43" s="468">
        <f t="shared" si="1"/>
        <v>0.23194444444444445</v>
      </c>
    </row>
  </sheetData>
  <sheetProtection/>
  <mergeCells count="2">
    <mergeCell ref="A1:Q1"/>
    <mergeCell ref="R2:X2"/>
  </mergeCells>
  <conditionalFormatting sqref="I7:I39">
    <cfRule type="cellIs" priority="2" dxfId="0" operator="equal">
      <formula>""</formula>
    </cfRule>
  </conditionalFormatting>
  <conditionalFormatting sqref="K9:K13">
    <cfRule type="cellIs" priority="1" dxfId="0" operator="equal">
      <formula>""</formula>
    </cfRule>
  </conditionalFormatting>
  <printOptions/>
  <pageMargins left="1.299212598425197" right="0.7086614173228347" top="0.7874015748031497" bottom="0.3937007874015748" header="0.31496062992125984" footer="0.31496062992125984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49"/>
  <sheetViews>
    <sheetView zoomScalePageLayoutView="0" workbookViewId="0" topLeftCell="A31">
      <selection activeCell="H22" sqref="H22"/>
    </sheetView>
  </sheetViews>
  <sheetFormatPr defaultColWidth="9.140625" defaultRowHeight="12.75"/>
  <cols>
    <col min="1" max="1" width="37.7109375" style="492" customWidth="1"/>
    <col min="2" max="2" width="9.57421875" style="492" customWidth="1"/>
    <col min="3" max="7" width="9.57421875" style="492" hidden="1" customWidth="1"/>
    <col min="8" max="8" width="9.57421875" style="492" customWidth="1"/>
    <col min="9" max="9" width="12.57421875" style="492" customWidth="1"/>
    <col min="10" max="12" width="9.140625" style="492" customWidth="1"/>
    <col min="13" max="21" width="0" style="492" hidden="1" customWidth="1"/>
    <col min="22" max="16384" width="9.140625" style="492" customWidth="1"/>
  </cols>
  <sheetData>
    <row r="1" spans="1:10" s="310" customFormat="1" ht="18.75">
      <c r="A1" s="490" t="s">
        <v>622</v>
      </c>
      <c r="J1" s="491"/>
    </row>
    <row r="2" spans="1:10" ht="18">
      <c r="A2" s="491" t="s">
        <v>623</v>
      </c>
      <c r="J2" s="493"/>
    </row>
    <row r="3" spans="1:10" ht="12.75">
      <c r="A3" s="493"/>
      <c r="J3" s="493"/>
    </row>
    <row r="4" ht="13.5" thickBot="1">
      <c r="J4" s="493"/>
    </row>
    <row r="5" spans="1:10" ht="15.75" thickBot="1">
      <c r="A5" s="305" t="s">
        <v>520</v>
      </c>
      <c r="B5" s="494" t="s">
        <v>624</v>
      </c>
      <c r="C5" s="306"/>
      <c r="D5" s="306"/>
      <c r="E5" s="306"/>
      <c r="F5" s="306"/>
      <c r="G5" s="306"/>
      <c r="H5" s="306"/>
      <c r="I5" s="306"/>
      <c r="J5" s="305"/>
    </row>
    <row r="6" spans="1:10" ht="13.5" thickBot="1">
      <c r="A6" s="493" t="s">
        <v>522</v>
      </c>
      <c r="J6" s="493"/>
    </row>
    <row r="7" spans="1:23" ht="15">
      <c r="A7" s="495"/>
      <c r="B7" s="496"/>
      <c r="C7" s="496"/>
      <c r="D7" s="496"/>
      <c r="E7" s="496"/>
      <c r="F7" s="496"/>
      <c r="G7" s="495"/>
      <c r="H7" s="497"/>
      <c r="I7" s="497" t="s">
        <v>29</v>
      </c>
      <c r="J7" s="498"/>
      <c r="K7" s="499"/>
      <c r="L7" s="499"/>
      <c r="M7" s="499"/>
      <c r="N7" s="499"/>
      <c r="O7" s="307" t="s">
        <v>523</v>
      </c>
      <c r="P7" s="499"/>
      <c r="Q7" s="499"/>
      <c r="R7" s="499"/>
      <c r="S7" s="499"/>
      <c r="T7" s="499"/>
      <c r="U7" s="499"/>
      <c r="V7" s="497" t="s">
        <v>625</v>
      </c>
      <c r="W7" s="500" t="s">
        <v>525</v>
      </c>
    </row>
    <row r="8" spans="1:23" ht="13.5" thickBot="1">
      <c r="A8" s="501" t="s">
        <v>27</v>
      </c>
      <c r="B8" s="502" t="s">
        <v>526</v>
      </c>
      <c r="C8" s="281">
        <v>2008</v>
      </c>
      <c r="D8" s="282">
        <v>2009</v>
      </c>
      <c r="E8" s="283">
        <v>2010</v>
      </c>
      <c r="F8" s="283">
        <v>2011</v>
      </c>
      <c r="G8" s="283">
        <v>2012</v>
      </c>
      <c r="H8" s="283">
        <v>2013</v>
      </c>
      <c r="I8" s="503">
        <v>2014</v>
      </c>
      <c r="J8" s="504" t="s">
        <v>534</v>
      </c>
      <c r="K8" s="505" t="s">
        <v>535</v>
      </c>
      <c r="L8" s="505" t="s">
        <v>536</v>
      </c>
      <c r="M8" s="505" t="s">
        <v>537</v>
      </c>
      <c r="N8" s="505" t="s">
        <v>538</v>
      </c>
      <c r="O8" s="505" t="s">
        <v>539</v>
      </c>
      <c r="P8" s="505" t="s">
        <v>540</v>
      </c>
      <c r="Q8" s="505" t="s">
        <v>541</v>
      </c>
      <c r="R8" s="505" t="s">
        <v>542</v>
      </c>
      <c r="S8" s="505" t="s">
        <v>543</v>
      </c>
      <c r="T8" s="505" t="s">
        <v>544</v>
      </c>
      <c r="U8" s="504" t="s">
        <v>545</v>
      </c>
      <c r="V8" s="503" t="s">
        <v>546</v>
      </c>
      <c r="W8" s="506" t="s">
        <v>547</v>
      </c>
    </row>
    <row r="9" spans="1:24" ht="12.75">
      <c r="A9" s="507" t="s">
        <v>548</v>
      </c>
      <c r="B9" s="508"/>
      <c r="C9" s="284">
        <v>21</v>
      </c>
      <c r="D9" s="509">
        <v>21</v>
      </c>
      <c r="E9" s="510">
        <v>22</v>
      </c>
      <c r="F9" s="510">
        <v>22</v>
      </c>
      <c r="G9" s="510">
        <v>21</v>
      </c>
      <c r="H9" s="510">
        <v>21</v>
      </c>
      <c r="I9" s="511"/>
      <c r="J9" s="512">
        <v>32</v>
      </c>
      <c r="K9" s="513">
        <v>32</v>
      </c>
      <c r="L9" s="513">
        <v>33</v>
      </c>
      <c r="M9" s="513"/>
      <c r="N9" s="514"/>
      <c r="O9" s="514"/>
      <c r="P9" s="514"/>
      <c r="Q9" s="514"/>
      <c r="R9" s="514"/>
      <c r="S9" s="514"/>
      <c r="T9" s="514"/>
      <c r="U9" s="514"/>
      <c r="V9" s="515" t="s">
        <v>549</v>
      </c>
      <c r="W9" s="516" t="s">
        <v>549</v>
      </c>
      <c r="X9" s="517"/>
    </row>
    <row r="10" spans="1:24" ht="13.5" thickBot="1">
      <c r="A10" s="518" t="s">
        <v>550</v>
      </c>
      <c r="B10" s="519"/>
      <c r="C10" s="285">
        <v>20.5</v>
      </c>
      <c r="D10" s="520">
        <v>20</v>
      </c>
      <c r="E10" s="521">
        <v>22</v>
      </c>
      <c r="F10" s="521">
        <v>20</v>
      </c>
      <c r="G10" s="521">
        <v>21</v>
      </c>
      <c r="H10" s="521">
        <v>21</v>
      </c>
      <c r="I10" s="522"/>
      <c r="J10" s="520">
        <v>32.5</v>
      </c>
      <c r="K10" s="523">
        <v>32.6</v>
      </c>
      <c r="L10" s="524">
        <v>33</v>
      </c>
      <c r="M10" s="524"/>
      <c r="N10" s="523"/>
      <c r="O10" s="523"/>
      <c r="P10" s="523"/>
      <c r="Q10" s="523"/>
      <c r="R10" s="523"/>
      <c r="S10" s="523"/>
      <c r="T10" s="523"/>
      <c r="U10" s="520"/>
      <c r="V10" s="525"/>
      <c r="W10" s="526" t="s">
        <v>549</v>
      </c>
      <c r="X10" s="517"/>
    </row>
    <row r="11" spans="1:24" ht="12.75">
      <c r="A11" s="527" t="s">
        <v>626</v>
      </c>
      <c r="B11" s="528">
        <v>26</v>
      </c>
      <c r="C11" s="286">
        <v>12682</v>
      </c>
      <c r="D11" s="529">
        <v>12645</v>
      </c>
      <c r="E11" s="530">
        <v>12743</v>
      </c>
      <c r="F11" s="530">
        <v>12709</v>
      </c>
      <c r="G11" s="530">
        <v>13220</v>
      </c>
      <c r="H11" s="530">
        <v>13591</v>
      </c>
      <c r="I11" s="531"/>
      <c r="J11" s="529">
        <v>13654</v>
      </c>
      <c r="K11" s="532">
        <v>13658</v>
      </c>
      <c r="L11" s="533">
        <v>15686</v>
      </c>
      <c r="M11" s="533"/>
      <c r="N11" s="532"/>
      <c r="O11" s="532"/>
      <c r="P11" s="532"/>
      <c r="Q11" s="532"/>
      <c r="R11" s="532"/>
      <c r="S11" s="532"/>
      <c r="T11" s="532"/>
      <c r="U11" s="529"/>
      <c r="V11" s="531" t="s">
        <v>549</v>
      </c>
      <c r="W11" s="534" t="s">
        <v>549</v>
      </c>
      <c r="X11" s="535"/>
    </row>
    <row r="12" spans="1:24" ht="12.75">
      <c r="A12" s="527" t="s">
        <v>627</v>
      </c>
      <c r="B12" s="528">
        <v>33</v>
      </c>
      <c r="C12" s="286">
        <v>-8337</v>
      </c>
      <c r="D12" s="529">
        <v>-9084</v>
      </c>
      <c r="E12" s="530">
        <v>-9822</v>
      </c>
      <c r="F12" s="536">
        <v>10473</v>
      </c>
      <c r="G12" s="536">
        <v>11118</v>
      </c>
      <c r="H12" s="536" t="s">
        <v>628</v>
      </c>
      <c r="I12" s="531"/>
      <c r="J12" s="537">
        <v>-12217</v>
      </c>
      <c r="K12" s="538">
        <v>-12285</v>
      </c>
      <c r="L12" s="539">
        <v>-13580</v>
      </c>
      <c r="M12" s="539"/>
      <c r="N12" s="532"/>
      <c r="O12" s="532"/>
      <c r="P12" s="532"/>
      <c r="Q12" s="532"/>
      <c r="R12" s="532"/>
      <c r="S12" s="532"/>
      <c r="T12" s="532"/>
      <c r="U12" s="529"/>
      <c r="V12" s="531" t="s">
        <v>549</v>
      </c>
      <c r="W12" s="534" t="s">
        <v>549</v>
      </c>
      <c r="X12" s="535"/>
    </row>
    <row r="13" spans="1:23" ht="12.75">
      <c r="A13" s="527" t="s">
        <v>629</v>
      </c>
      <c r="B13" s="528">
        <v>41</v>
      </c>
      <c r="C13" s="286"/>
      <c r="D13" s="537"/>
      <c r="E13" s="540"/>
      <c r="F13" s="540"/>
      <c r="G13" s="540"/>
      <c r="H13" s="540"/>
      <c r="I13" s="531"/>
      <c r="J13" s="537"/>
      <c r="K13" s="532"/>
      <c r="L13" s="532"/>
      <c r="M13" s="532"/>
      <c r="N13" s="532"/>
      <c r="O13" s="532"/>
      <c r="P13" s="532"/>
      <c r="Q13" s="532"/>
      <c r="R13" s="532"/>
      <c r="S13" s="532"/>
      <c r="T13" s="532"/>
      <c r="U13" s="537"/>
      <c r="V13" s="531" t="s">
        <v>549</v>
      </c>
      <c r="W13" s="534" t="s">
        <v>549</v>
      </c>
    </row>
    <row r="14" spans="1:23" ht="12.75">
      <c r="A14" s="527" t="s">
        <v>557</v>
      </c>
      <c r="B14" s="528">
        <v>51</v>
      </c>
      <c r="C14" s="286"/>
      <c r="D14" s="537"/>
      <c r="E14" s="540"/>
      <c r="F14" s="540"/>
      <c r="G14" s="540"/>
      <c r="H14" s="540"/>
      <c r="I14" s="531"/>
      <c r="J14" s="537"/>
      <c r="K14" s="532"/>
      <c r="L14" s="532"/>
      <c r="M14" s="532"/>
      <c r="N14" s="532"/>
      <c r="O14" s="532"/>
      <c r="P14" s="532"/>
      <c r="Q14" s="532"/>
      <c r="R14" s="532"/>
      <c r="S14" s="532"/>
      <c r="T14" s="532"/>
      <c r="U14" s="537"/>
      <c r="V14" s="531" t="s">
        <v>549</v>
      </c>
      <c r="W14" s="534" t="s">
        <v>549</v>
      </c>
    </row>
    <row r="15" spans="1:23" ht="12.75">
      <c r="A15" s="527" t="s">
        <v>560</v>
      </c>
      <c r="B15" s="528">
        <v>75</v>
      </c>
      <c r="C15" s="286">
        <v>96</v>
      </c>
      <c r="D15" s="529">
        <v>1305</v>
      </c>
      <c r="E15" s="530">
        <v>2011</v>
      </c>
      <c r="F15" s="530">
        <v>3219</v>
      </c>
      <c r="G15" s="530">
        <v>3903</v>
      </c>
      <c r="H15" s="530">
        <v>4476</v>
      </c>
      <c r="I15" s="531"/>
      <c r="J15" s="537">
        <v>5324</v>
      </c>
      <c r="K15" s="538">
        <v>3434</v>
      </c>
      <c r="L15" s="539">
        <v>3976</v>
      </c>
      <c r="M15" s="539"/>
      <c r="N15" s="532"/>
      <c r="O15" s="532"/>
      <c r="P15" s="532"/>
      <c r="Q15" s="532"/>
      <c r="R15" s="532"/>
      <c r="S15" s="532"/>
      <c r="T15" s="532"/>
      <c r="U15" s="529"/>
      <c r="V15" s="531" t="s">
        <v>549</v>
      </c>
      <c r="W15" s="534" t="s">
        <v>549</v>
      </c>
    </row>
    <row r="16" spans="1:23" ht="13.5" thickBot="1">
      <c r="A16" s="507" t="s">
        <v>562</v>
      </c>
      <c r="B16" s="508">
        <v>89</v>
      </c>
      <c r="C16" s="287">
        <v>1611</v>
      </c>
      <c r="D16" s="541">
        <v>651</v>
      </c>
      <c r="E16" s="542">
        <v>583</v>
      </c>
      <c r="F16" s="542">
        <v>2757</v>
      </c>
      <c r="G16" s="542">
        <v>1116</v>
      </c>
      <c r="H16" s="542">
        <v>2192</v>
      </c>
      <c r="I16" s="515"/>
      <c r="J16" s="535">
        <v>3822</v>
      </c>
      <c r="K16" s="543">
        <v>3104</v>
      </c>
      <c r="L16" s="544">
        <v>3677</v>
      </c>
      <c r="M16" s="544"/>
      <c r="N16" s="543"/>
      <c r="O16" s="543"/>
      <c r="P16" s="543"/>
      <c r="Q16" s="543"/>
      <c r="R16" s="543"/>
      <c r="S16" s="543"/>
      <c r="T16" s="543"/>
      <c r="U16" s="543"/>
      <c r="V16" s="515" t="s">
        <v>549</v>
      </c>
      <c r="W16" s="516" t="s">
        <v>549</v>
      </c>
    </row>
    <row r="17" spans="1:23" ht="13.5" thickBot="1">
      <c r="A17" s="545" t="s">
        <v>630</v>
      </c>
      <c r="B17" s="546">
        <v>125</v>
      </c>
      <c r="C17" s="547">
        <v>7150</v>
      </c>
      <c r="D17" s="548">
        <v>5713</v>
      </c>
      <c r="E17" s="549">
        <v>5417</v>
      </c>
      <c r="F17" s="549"/>
      <c r="G17" s="549"/>
      <c r="H17" s="549"/>
      <c r="I17" s="550"/>
      <c r="J17" s="548"/>
      <c r="K17" s="551"/>
      <c r="L17" s="552"/>
      <c r="M17" s="552"/>
      <c r="N17" s="551"/>
      <c r="O17" s="551"/>
      <c r="P17" s="551"/>
      <c r="Q17" s="551"/>
      <c r="R17" s="551"/>
      <c r="S17" s="551"/>
      <c r="T17" s="551"/>
      <c r="U17" s="548"/>
      <c r="V17" s="550" t="s">
        <v>549</v>
      </c>
      <c r="W17" s="553" t="s">
        <v>549</v>
      </c>
    </row>
    <row r="18" spans="1:23" ht="12.75">
      <c r="A18" s="507" t="s">
        <v>631</v>
      </c>
      <c r="B18" s="508">
        <v>131</v>
      </c>
      <c r="C18" s="287">
        <v>4381</v>
      </c>
      <c r="D18" s="541">
        <v>3601</v>
      </c>
      <c r="E18" s="542">
        <v>2863</v>
      </c>
      <c r="F18" s="542">
        <v>2178</v>
      </c>
      <c r="G18" s="542">
        <v>2044</v>
      </c>
      <c r="H18" s="542">
        <v>1499</v>
      </c>
      <c r="I18" s="515"/>
      <c r="J18" s="535">
        <v>1434</v>
      </c>
      <c r="K18" s="543">
        <v>1370</v>
      </c>
      <c r="L18" s="544">
        <v>2137</v>
      </c>
      <c r="M18" s="544"/>
      <c r="N18" s="543"/>
      <c r="O18" s="543"/>
      <c r="P18" s="543"/>
      <c r="Q18" s="543"/>
      <c r="R18" s="543"/>
      <c r="S18" s="543"/>
      <c r="T18" s="543"/>
      <c r="U18" s="543"/>
      <c r="V18" s="515" t="s">
        <v>549</v>
      </c>
      <c r="W18" s="516" t="s">
        <v>549</v>
      </c>
    </row>
    <row r="19" spans="1:23" ht="12.75">
      <c r="A19" s="527" t="s">
        <v>632</v>
      </c>
      <c r="B19" s="528">
        <v>138</v>
      </c>
      <c r="C19" s="286">
        <v>1761</v>
      </c>
      <c r="D19" s="529">
        <v>861</v>
      </c>
      <c r="E19" s="530">
        <v>1067</v>
      </c>
      <c r="F19" s="530">
        <v>1636</v>
      </c>
      <c r="G19" s="530">
        <v>1382</v>
      </c>
      <c r="H19" s="530">
        <v>1738</v>
      </c>
      <c r="I19" s="531"/>
      <c r="J19" s="529">
        <v>1801</v>
      </c>
      <c r="K19" s="532">
        <v>1868</v>
      </c>
      <c r="L19" s="533">
        <v>1764</v>
      </c>
      <c r="M19" s="533"/>
      <c r="N19" s="532"/>
      <c r="O19" s="532"/>
      <c r="P19" s="532"/>
      <c r="Q19" s="532"/>
      <c r="R19" s="532"/>
      <c r="S19" s="532"/>
      <c r="T19" s="532"/>
      <c r="U19" s="529"/>
      <c r="V19" s="531" t="s">
        <v>549</v>
      </c>
      <c r="W19" s="534" t="s">
        <v>549</v>
      </c>
    </row>
    <row r="20" spans="1:23" ht="12.75">
      <c r="A20" s="527" t="s">
        <v>571</v>
      </c>
      <c r="B20" s="528">
        <v>166</v>
      </c>
      <c r="C20" s="286"/>
      <c r="D20" s="529"/>
      <c r="E20" s="530"/>
      <c r="F20" s="530"/>
      <c r="G20" s="530"/>
      <c r="H20" s="530"/>
      <c r="I20" s="531"/>
      <c r="J20" s="537"/>
      <c r="K20" s="538"/>
      <c r="L20" s="539"/>
      <c r="M20" s="539"/>
      <c r="N20" s="532"/>
      <c r="O20" s="532"/>
      <c r="P20" s="532"/>
      <c r="Q20" s="532"/>
      <c r="R20" s="532"/>
      <c r="S20" s="532"/>
      <c r="T20" s="532"/>
      <c r="U20" s="529"/>
      <c r="V20" s="531" t="s">
        <v>549</v>
      </c>
      <c r="W20" s="534" t="s">
        <v>549</v>
      </c>
    </row>
    <row r="21" spans="1:23" ht="12.75">
      <c r="A21" s="527" t="s">
        <v>573</v>
      </c>
      <c r="B21" s="528">
        <v>189</v>
      </c>
      <c r="C21" s="286">
        <v>924</v>
      </c>
      <c r="D21" s="529">
        <v>1219</v>
      </c>
      <c r="E21" s="530">
        <v>1487</v>
      </c>
      <c r="F21" s="530">
        <v>3338</v>
      </c>
      <c r="G21" s="530">
        <v>3576</v>
      </c>
      <c r="H21" s="530">
        <v>4306</v>
      </c>
      <c r="I21" s="531"/>
      <c r="J21" s="537">
        <v>5205</v>
      </c>
      <c r="K21" s="538">
        <v>2121</v>
      </c>
      <c r="L21" s="539">
        <v>2738</v>
      </c>
      <c r="M21" s="539"/>
      <c r="N21" s="532"/>
      <c r="O21" s="532"/>
      <c r="P21" s="532"/>
      <c r="Q21" s="532"/>
      <c r="R21" s="532"/>
      <c r="S21" s="532"/>
      <c r="T21" s="532"/>
      <c r="U21" s="529"/>
      <c r="V21" s="531" t="s">
        <v>549</v>
      </c>
      <c r="W21" s="534" t="s">
        <v>549</v>
      </c>
    </row>
    <row r="22" spans="1:23" ht="13.5" thickBot="1">
      <c r="A22" s="527" t="s">
        <v>633</v>
      </c>
      <c r="B22" s="528">
        <v>196</v>
      </c>
      <c r="C22" s="286">
        <v>0</v>
      </c>
      <c r="D22" s="529"/>
      <c r="E22" s="530"/>
      <c r="F22" s="530"/>
      <c r="G22" s="530"/>
      <c r="H22" s="530"/>
      <c r="I22" s="531"/>
      <c r="J22" s="537"/>
      <c r="K22" s="538"/>
      <c r="L22" s="539"/>
      <c r="M22" s="539"/>
      <c r="N22" s="532"/>
      <c r="O22" s="532"/>
      <c r="P22" s="532"/>
      <c r="Q22" s="532"/>
      <c r="R22" s="532"/>
      <c r="S22" s="532"/>
      <c r="T22" s="532"/>
      <c r="U22" s="529"/>
      <c r="V22" s="531" t="s">
        <v>549</v>
      </c>
      <c r="W22" s="534" t="s">
        <v>549</v>
      </c>
    </row>
    <row r="23" spans="1:23" ht="14.25">
      <c r="A23" s="554" t="s">
        <v>577</v>
      </c>
      <c r="B23" s="555"/>
      <c r="C23" s="288">
        <v>7938</v>
      </c>
      <c r="D23" s="289">
        <v>8283</v>
      </c>
      <c r="E23" s="290">
        <v>15657</v>
      </c>
      <c r="F23" s="290">
        <v>13146</v>
      </c>
      <c r="G23" s="290">
        <v>11973</v>
      </c>
      <c r="H23" s="290">
        <v>13638</v>
      </c>
      <c r="I23" s="556">
        <v>20023</v>
      </c>
      <c r="J23" s="557">
        <v>2997</v>
      </c>
      <c r="K23" s="558">
        <v>1115</v>
      </c>
      <c r="L23" s="558">
        <v>1765</v>
      </c>
      <c r="M23" s="558"/>
      <c r="N23" s="558"/>
      <c r="O23" s="558"/>
      <c r="P23" s="558"/>
      <c r="Q23" s="558"/>
      <c r="R23" s="558"/>
      <c r="S23" s="558"/>
      <c r="T23" s="558"/>
      <c r="U23" s="557"/>
      <c r="V23" s="556">
        <f>SUM(J23:U23)</f>
        <v>5877</v>
      </c>
      <c r="W23" s="559">
        <f>+V23/I23*100</f>
        <v>29.351246067022924</v>
      </c>
    </row>
    <row r="24" spans="1:23" ht="14.25">
      <c r="A24" s="527" t="s">
        <v>579</v>
      </c>
      <c r="B24" s="528">
        <v>9</v>
      </c>
      <c r="C24" s="291">
        <v>0</v>
      </c>
      <c r="D24" s="292">
        <v>0</v>
      </c>
      <c r="E24" s="291">
        <v>6150</v>
      </c>
      <c r="F24" s="291">
        <v>0</v>
      </c>
      <c r="G24" s="291">
        <v>0</v>
      </c>
      <c r="H24" s="291">
        <v>0</v>
      </c>
      <c r="I24" s="560">
        <v>0</v>
      </c>
      <c r="J24" s="529"/>
      <c r="K24" s="532"/>
      <c r="L24" s="532"/>
      <c r="M24" s="532"/>
      <c r="N24" s="532"/>
      <c r="O24" s="532"/>
      <c r="P24" s="532"/>
      <c r="Q24" s="532"/>
      <c r="R24" s="532"/>
      <c r="S24" s="532"/>
      <c r="T24" s="532"/>
      <c r="U24" s="529"/>
      <c r="V24" s="560">
        <f>SUM(J24:U24)</f>
        <v>0</v>
      </c>
      <c r="W24" s="561" t="e">
        <f>+V24/I24*100</f>
        <v>#DIV/0!</v>
      </c>
    </row>
    <row r="25" spans="1:23" ht="15" thickBot="1">
      <c r="A25" s="562" t="s">
        <v>581</v>
      </c>
      <c r="B25" s="563">
        <v>19</v>
      </c>
      <c r="C25" s="293">
        <v>7938</v>
      </c>
      <c r="D25" s="294">
        <v>8583</v>
      </c>
      <c r="E25" s="295">
        <v>9507</v>
      </c>
      <c r="F25" s="295">
        <v>13146</v>
      </c>
      <c r="G25" s="295">
        <v>11973</v>
      </c>
      <c r="H25" s="295">
        <v>13638</v>
      </c>
      <c r="I25" s="564">
        <v>20023</v>
      </c>
      <c r="J25" s="565">
        <v>2997</v>
      </c>
      <c r="K25" s="566">
        <v>1115</v>
      </c>
      <c r="L25" s="566">
        <v>1765</v>
      </c>
      <c r="M25" s="566"/>
      <c r="N25" s="566"/>
      <c r="O25" s="566"/>
      <c r="P25" s="566"/>
      <c r="Q25" s="566"/>
      <c r="R25" s="566"/>
      <c r="S25" s="566"/>
      <c r="T25" s="566"/>
      <c r="U25" s="565"/>
      <c r="V25" s="564">
        <f>SUM(J25:U25)</f>
        <v>5877</v>
      </c>
      <c r="W25" s="567">
        <f>+V25/I25*100</f>
        <v>29.351246067022924</v>
      </c>
    </row>
    <row r="26" spans="1:23" ht="14.25">
      <c r="A26" s="527" t="s">
        <v>582</v>
      </c>
      <c r="B26" s="528">
        <v>1</v>
      </c>
      <c r="C26" s="296">
        <v>1063</v>
      </c>
      <c r="D26" s="297">
        <v>644</v>
      </c>
      <c r="E26" s="298">
        <v>693</v>
      </c>
      <c r="F26" s="298">
        <v>1130</v>
      </c>
      <c r="G26" s="298">
        <v>824</v>
      </c>
      <c r="H26" s="298">
        <v>1054</v>
      </c>
      <c r="I26" s="568">
        <v>1600</v>
      </c>
      <c r="J26" s="529">
        <v>282</v>
      </c>
      <c r="K26" s="532">
        <v>91</v>
      </c>
      <c r="L26" s="532">
        <v>138</v>
      </c>
      <c r="M26" s="532"/>
      <c r="N26" s="532"/>
      <c r="O26" s="532"/>
      <c r="P26" s="532"/>
      <c r="Q26" s="532"/>
      <c r="R26" s="532"/>
      <c r="S26" s="532"/>
      <c r="T26" s="532"/>
      <c r="U26" s="529"/>
      <c r="V26" s="560">
        <f aca="true" t="shared" si="0" ref="V26:V36">SUM(J26:U26)</f>
        <v>511</v>
      </c>
      <c r="W26" s="561">
        <f aca="true" t="shared" si="1" ref="W26:W36">+V26/I26*100</f>
        <v>31.937500000000004</v>
      </c>
    </row>
    <row r="27" spans="1:23" ht="14.25">
      <c r="A27" s="527" t="s">
        <v>584</v>
      </c>
      <c r="B27" s="528">
        <v>2</v>
      </c>
      <c r="C27" s="291">
        <v>2659</v>
      </c>
      <c r="D27" s="292">
        <v>2923</v>
      </c>
      <c r="E27" s="291">
        <v>3376</v>
      </c>
      <c r="F27" s="291">
        <v>3127</v>
      </c>
      <c r="G27" s="291">
        <v>3808</v>
      </c>
      <c r="H27" s="291">
        <v>4400</v>
      </c>
      <c r="I27" s="560">
        <v>7400</v>
      </c>
      <c r="J27" s="529">
        <v>761</v>
      </c>
      <c r="K27" s="532">
        <v>396</v>
      </c>
      <c r="L27" s="532">
        <v>624</v>
      </c>
      <c r="M27" s="532"/>
      <c r="N27" s="532"/>
      <c r="O27" s="532"/>
      <c r="P27" s="532"/>
      <c r="Q27" s="532"/>
      <c r="R27" s="532"/>
      <c r="S27" s="532"/>
      <c r="T27" s="532"/>
      <c r="U27" s="529"/>
      <c r="V27" s="560">
        <f t="shared" si="0"/>
        <v>1781</v>
      </c>
      <c r="W27" s="561">
        <f t="shared" si="1"/>
        <v>24.06756756756757</v>
      </c>
    </row>
    <row r="28" spans="1:23" ht="14.25">
      <c r="A28" s="527" t="s">
        <v>586</v>
      </c>
      <c r="B28" s="528">
        <v>4</v>
      </c>
      <c r="C28" s="291">
        <v>0</v>
      </c>
      <c r="D28" s="292">
        <v>0</v>
      </c>
      <c r="E28" s="291">
        <v>0</v>
      </c>
      <c r="F28" s="291">
        <v>0</v>
      </c>
      <c r="G28" s="291">
        <v>0</v>
      </c>
      <c r="H28" s="291">
        <v>0</v>
      </c>
      <c r="I28" s="560"/>
      <c r="J28" s="529">
        <v>22</v>
      </c>
      <c r="K28" s="532"/>
      <c r="L28" s="532">
        <v>1</v>
      </c>
      <c r="M28" s="532"/>
      <c r="N28" s="532"/>
      <c r="O28" s="532"/>
      <c r="P28" s="532"/>
      <c r="Q28" s="532"/>
      <c r="R28" s="532"/>
      <c r="S28" s="532"/>
      <c r="T28" s="532"/>
      <c r="U28" s="529"/>
      <c r="V28" s="560">
        <f t="shared" si="0"/>
        <v>23</v>
      </c>
      <c r="W28" s="561" t="e">
        <f t="shared" si="1"/>
        <v>#DIV/0!</v>
      </c>
    </row>
    <row r="29" spans="1:23" ht="14.25">
      <c r="A29" s="527" t="s">
        <v>634</v>
      </c>
      <c r="B29" s="528"/>
      <c r="C29" s="291"/>
      <c r="D29" s="292">
        <v>0</v>
      </c>
      <c r="E29" s="291">
        <v>0</v>
      </c>
      <c r="F29" s="291">
        <v>0</v>
      </c>
      <c r="G29" s="291">
        <v>0</v>
      </c>
      <c r="H29" s="291">
        <v>0</v>
      </c>
      <c r="I29" s="560">
        <v>0</v>
      </c>
      <c r="J29" s="529"/>
      <c r="K29" s="532"/>
      <c r="L29" s="532"/>
      <c r="M29" s="532"/>
      <c r="N29" s="532"/>
      <c r="O29" s="532"/>
      <c r="P29" s="532"/>
      <c r="Q29" s="532"/>
      <c r="R29" s="532"/>
      <c r="S29" s="532"/>
      <c r="T29" s="532"/>
      <c r="U29" s="529"/>
      <c r="V29" s="560">
        <v>0</v>
      </c>
      <c r="W29" s="561"/>
    </row>
    <row r="30" spans="1:23" ht="14.25">
      <c r="A30" s="527" t="s">
        <v>588</v>
      </c>
      <c r="B30" s="528">
        <v>5</v>
      </c>
      <c r="C30" s="291">
        <v>1039</v>
      </c>
      <c r="D30" s="292">
        <v>1984</v>
      </c>
      <c r="E30" s="291">
        <v>930</v>
      </c>
      <c r="F30" s="291">
        <v>880</v>
      </c>
      <c r="G30" s="291">
        <v>1031</v>
      </c>
      <c r="H30" s="291">
        <v>1646</v>
      </c>
      <c r="I30" s="560">
        <v>2310</v>
      </c>
      <c r="J30" s="529">
        <v>188</v>
      </c>
      <c r="K30" s="532">
        <v>147</v>
      </c>
      <c r="L30" s="532">
        <v>16</v>
      </c>
      <c r="M30" s="532"/>
      <c r="N30" s="532"/>
      <c r="O30" s="532"/>
      <c r="P30" s="532"/>
      <c r="Q30" s="532"/>
      <c r="R30" s="532"/>
      <c r="S30" s="532"/>
      <c r="T30" s="532"/>
      <c r="U30" s="529"/>
      <c r="V30" s="560">
        <f t="shared" si="0"/>
        <v>351</v>
      </c>
      <c r="W30" s="561">
        <f t="shared" si="1"/>
        <v>15.194805194805195</v>
      </c>
    </row>
    <row r="31" spans="1:23" ht="14.25">
      <c r="A31" s="527" t="s">
        <v>590</v>
      </c>
      <c r="B31" s="528">
        <v>8</v>
      </c>
      <c r="C31" s="291">
        <v>1932</v>
      </c>
      <c r="D31" s="292">
        <v>1720</v>
      </c>
      <c r="E31" s="291">
        <v>1701</v>
      </c>
      <c r="F31" s="291">
        <v>4552</v>
      </c>
      <c r="G31" s="291">
        <v>4229</v>
      </c>
      <c r="H31" s="291">
        <v>4693</v>
      </c>
      <c r="I31" s="560">
        <v>5653</v>
      </c>
      <c r="J31" s="529">
        <v>548</v>
      </c>
      <c r="K31" s="532">
        <v>503</v>
      </c>
      <c r="L31" s="532">
        <v>541</v>
      </c>
      <c r="M31" s="532"/>
      <c r="N31" s="532"/>
      <c r="O31" s="532"/>
      <c r="P31" s="532"/>
      <c r="Q31" s="532"/>
      <c r="R31" s="532"/>
      <c r="S31" s="532"/>
      <c r="T31" s="532"/>
      <c r="U31" s="529"/>
      <c r="V31" s="560">
        <f t="shared" si="0"/>
        <v>1592</v>
      </c>
      <c r="W31" s="561">
        <f t="shared" si="1"/>
        <v>28.16203785600566</v>
      </c>
    </row>
    <row r="32" spans="1:23" ht="14.25">
      <c r="A32" s="527" t="s">
        <v>592</v>
      </c>
      <c r="B32" s="308">
        <v>9</v>
      </c>
      <c r="C32" s="291">
        <v>5491</v>
      </c>
      <c r="D32" s="292">
        <v>5605</v>
      </c>
      <c r="E32" s="291">
        <v>5720</v>
      </c>
      <c r="F32" s="291">
        <v>5375</v>
      </c>
      <c r="G32" s="291">
        <v>5649</v>
      </c>
      <c r="H32" s="291">
        <v>6036</v>
      </c>
      <c r="I32" s="560">
        <v>9690</v>
      </c>
      <c r="J32" s="529">
        <v>718</v>
      </c>
      <c r="K32" s="532">
        <v>682</v>
      </c>
      <c r="L32" s="532">
        <v>686</v>
      </c>
      <c r="M32" s="532"/>
      <c r="N32" s="532"/>
      <c r="O32" s="532"/>
      <c r="P32" s="532"/>
      <c r="Q32" s="532"/>
      <c r="R32" s="532"/>
      <c r="S32" s="532"/>
      <c r="T32" s="532"/>
      <c r="U32" s="529"/>
      <c r="V32" s="560">
        <f>SUM(J32:U32)</f>
        <v>2086</v>
      </c>
      <c r="W32" s="561">
        <f>+V32/I32*100</f>
        <v>21.527347781217752</v>
      </c>
    </row>
    <row r="33" spans="1:23" ht="14.25">
      <c r="A33" s="527" t="s">
        <v>635</v>
      </c>
      <c r="B33" s="309" t="s">
        <v>636</v>
      </c>
      <c r="C33" s="291">
        <v>2083</v>
      </c>
      <c r="D33" s="292">
        <v>2055</v>
      </c>
      <c r="E33" s="291">
        <v>2198</v>
      </c>
      <c r="F33" s="291">
        <v>1947</v>
      </c>
      <c r="G33" s="291">
        <v>2115</v>
      </c>
      <c r="H33" s="291">
        <v>2251</v>
      </c>
      <c r="I33" s="560">
        <v>3672</v>
      </c>
      <c r="J33" s="529">
        <v>274</v>
      </c>
      <c r="K33" s="532">
        <v>254</v>
      </c>
      <c r="L33" s="532">
        <v>267</v>
      </c>
      <c r="M33" s="532"/>
      <c r="N33" s="532"/>
      <c r="O33" s="532"/>
      <c r="P33" s="532"/>
      <c r="Q33" s="532"/>
      <c r="R33" s="532"/>
      <c r="S33" s="532"/>
      <c r="T33" s="532"/>
      <c r="U33" s="529"/>
      <c r="V33" s="560">
        <f>SUM(J33:U33)</f>
        <v>795</v>
      </c>
      <c r="W33" s="561">
        <f>+V33/I33*100</f>
        <v>21.65032679738562</v>
      </c>
    </row>
    <row r="34" spans="1:23" ht="14.25">
      <c r="A34" s="527" t="s">
        <v>597</v>
      </c>
      <c r="B34" s="528">
        <v>19</v>
      </c>
      <c r="C34" s="291">
        <v>0</v>
      </c>
      <c r="D34" s="292">
        <v>0</v>
      </c>
      <c r="E34" s="291">
        <v>0</v>
      </c>
      <c r="F34" s="291">
        <v>0</v>
      </c>
      <c r="G34" s="291">
        <v>0</v>
      </c>
      <c r="H34" s="291">
        <v>0</v>
      </c>
      <c r="I34" s="560"/>
      <c r="J34" s="529"/>
      <c r="K34" s="532"/>
      <c r="L34" s="532"/>
      <c r="M34" s="532"/>
      <c r="N34" s="532"/>
      <c r="O34" s="532"/>
      <c r="P34" s="532"/>
      <c r="Q34" s="532"/>
      <c r="R34" s="532"/>
      <c r="S34" s="532"/>
      <c r="T34" s="532"/>
      <c r="U34" s="529"/>
      <c r="V34" s="560">
        <f t="shared" si="0"/>
        <v>0</v>
      </c>
      <c r="W34" s="561" t="e">
        <f t="shared" si="1"/>
        <v>#DIV/0!</v>
      </c>
    </row>
    <row r="35" spans="1:23" ht="14.25">
      <c r="A35" s="527" t="s">
        <v>599</v>
      </c>
      <c r="B35" s="528">
        <v>25</v>
      </c>
      <c r="C35" s="291">
        <v>795</v>
      </c>
      <c r="D35" s="292">
        <v>325</v>
      </c>
      <c r="E35" s="291">
        <v>186</v>
      </c>
      <c r="F35" s="291">
        <v>684</v>
      </c>
      <c r="G35" s="291">
        <v>661</v>
      </c>
      <c r="H35" s="291">
        <v>731</v>
      </c>
      <c r="I35" s="560">
        <v>602</v>
      </c>
      <c r="J35" s="529">
        <v>64</v>
      </c>
      <c r="K35" s="532">
        <v>64</v>
      </c>
      <c r="L35" s="532">
        <v>100</v>
      </c>
      <c r="M35" s="532"/>
      <c r="N35" s="532"/>
      <c r="O35" s="532"/>
      <c r="P35" s="532"/>
      <c r="Q35" s="532"/>
      <c r="R35" s="532"/>
      <c r="S35" s="532"/>
      <c r="T35" s="532"/>
      <c r="U35" s="529"/>
      <c r="V35" s="560">
        <f t="shared" si="0"/>
        <v>228</v>
      </c>
      <c r="W35" s="561">
        <f t="shared" si="1"/>
        <v>37.87375415282392</v>
      </c>
    </row>
    <row r="36" spans="1:23" ht="15" thickBot="1">
      <c r="A36" s="507" t="s">
        <v>637</v>
      </c>
      <c r="B36" s="508"/>
      <c r="C36" s="299">
        <v>433</v>
      </c>
      <c r="D36" s="300">
        <v>673</v>
      </c>
      <c r="E36" s="301">
        <v>506</v>
      </c>
      <c r="F36" s="301">
        <v>351</v>
      </c>
      <c r="G36" s="301">
        <v>1447</v>
      </c>
      <c r="H36" s="301">
        <v>282</v>
      </c>
      <c r="I36" s="569">
        <v>400</v>
      </c>
      <c r="J36" s="570">
        <v>19</v>
      </c>
      <c r="K36" s="543">
        <v>4</v>
      </c>
      <c r="L36" s="543">
        <v>17</v>
      </c>
      <c r="M36" s="543"/>
      <c r="N36" s="543"/>
      <c r="O36" s="543"/>
      <c r="P36" s="543"/>
      <c r="Q36" s="543"/>
      <c r="R36" s="543"/>
      <c r="S36" s="543"/>
      <c r="T36" s="543"/>
      <c r="U36" s="543"/>
      <c r="V36" s="569">
        <f t="shared" si="0"/>
        <v>40</v>
      </c>
      <c r="W36" s="571">
        <f t="shared" si="1"/>
        <v>10</v>
      </c>
    </row>
    <row r="37" spans="1:23" ht="23.25" customHeight="1" thickBot="1">
      <c r="A37" s="572" t="s">
        <v>638</v>
      </c>
      <c r="B37" s="573">
        <v>31</v>
      </c>
      <c r="C37" s="574">
        <v>15495</v>
      </c>
      <c r="D37" s="575">
        <v>15929</v>
      </c>
      <c r="E37" s="576">
        <v>22086</v>
      </c>
      <c r="F37" s="576">
        <v>18046</v>
      </c>
      <c r="G37" s="576">
        <v>19764</v>
      </c>
      <c r="H37" s="576">
        <v>21093</v>
      </c>
      <c r="I37" s="576">
        <f>SUM(I26:I36)</f>
        <v>31327</v>
      </c>
      <c r="J37" s="575">
        <f>SUM(J26:J36)</f>
        <v>2876</v>
      </c>
      <c r="K37" s="577">
        <f>SUM(K26:K36)</f>
        <v>2141</v>
      </c>
      <c r="L37" s="578">
        <f>SUM(L26:L36)</f>
        <v>2390</v>
      </c>
      <c r="M37" s="578">
        <f>SUM(M26:M36)</f>
        <v>0</v>
      </c>
      <c r="N37" s="577">
        <f aca="true" t="shared" si="2" ref="N37:U37">SUM(N26:N36)</f>
        <v>0</v>
      </c>
      <c r="O37" s="577">
        <f t="shared" si="2"/>
        <v>0</v>
      </c>
      <c r="P37" s="577">
        <f t="shared" si="2"/>
        <v>0</v>
      </c>
      <c r="Q37" s="577">
        <f t="shared" si="2"/>
        <v>0</v>
      </c>
      <c r="R37" s="577">
        <f t="shared" si="2"/>
        <v>0</v>
      </c>
      <c r="S37" s="577">
        <f t="shared" si="2"/>
        <v>0</v>
      </c>
      <c r="T37" s="577">
        <f t="shared" si="2"/>
        <v>0</v>
      </c>
      <c r="U37" s="577">
        <f t="shared" si="2"/>
        <v>0</v>
      </c>
      <c r="V37" s="576">
        <f>SUM(J37:U37)</f>
        <v>7407</v>
      </c>
      <c r="W37" s="579">
        <f>+V37/I37*100</f>
        <v>23.644140836977687</v>
      </c>
    </row>
    <row r="38" spans="1:23" ht="14.25">
      <c r="A38" s="527" t="s">
        <v>605</v>
      </c>
      <c r="B38" s="528">
        <v>32</v>
      </c>
      <c r="C38" s="296">
        <v>0</v>
      </c>
      <c r="D38" s="297">
        <v>0</v>
      </c>
      <c r="E38" s="298">
        <v>0</v>
      </c>
      <c r="F38" s="298">
        <v>0</v>
      </c>
      <c r="G38" s="298">
        <v>0</v>
      </c>
      <c r="H38" s="298">
        <v>0</v>
      </c>
      <c r="I38" s="568">
        <v>0</v>
      </c>
      <c r="J38" s="529"/>
      <c r="K38" s="532"/>
      <c r="L38" s="532">
        <v>1</v>
      </c>
      <c r="M38" s="532"/>
      <c r="N38" s="532"/>
      <c r="O38" s="532"/>
      <c r="P38" s="532"/>
      <c r="Q38" s="532"/>
      <c r="R38" s="532"/>
      <c r="S38" s="532"/>
      <c r="T38" s="532"/>
      <c r="U38" s="529"/>
      <c r="V38" s="560">
        <f aca="true" t="shared" si="3" ref="V38:V43">SUM(J38:U38)</f>
        <v>1</v>
      </c>
      <c r="W38" s="561" t="e">
        <f aca="true" t="shared" si="4" ref="W38:W43">+V38/I38*100</f>
        <v>#DIV/0!</v>
      </c>
    </row>
    <row r="39" spans="1:23" ht="14.25">
      <c r="A39" s="527" t="s">
        <v>607</v>
      </c>
      <c r="B39" s="528">
        <v>33</v>
      </c>
      <c r="C39" s="291">
        <v>6256</v>
      </c>
      <c r="D39" s="292">
        <v>6369</v>
      </c>
      <c r="E39" s="291">
        <v>6426</v>
      </c>
      <c r="F39" s="291">
        <v>5515</v>
      </c>
      <c r="G39" s="291">
        <v>6589</v>
      </c>
      <c r="H39" s="291">
        <v>7664</v>
      </c>
      <c r="I39" s="560">
        <v>11302</v>
      </c>
      <c r="J39" s="529">
        <v>1287</v>
      </c>
      <c r="K39" s="532">
        <v>1121</v>
      </c>
      <c r="L39" s="532">
        <v>1160</v>
      </c>
      <c r="M39" s="532"/>
      <c r="N39" s="532"/>
      <c r="O39" s="532"/>
      <c r="P39" s="532"/>
      <c r="Q39" s="532"/>
      <c r="R39" s="532"/>
      <c r="S39" s="532"/>
      <c r="T39" s="532"/>
      <c r="U39" s="529"/>
      <c r="V39" s="560">
        <f t="shared" si="3"/>
        <v>3568</v>
      </c>
      <c r="W39" s="561">
        <f t="shared" si="4"/>
        <v>31.569633693151655</v>
      </c>
    </row>
    <row r="40" spans="1:23" ht="14.25">
      <c r="A40" s="527" t="s">
        <v>609</v>
      </c>
      <c r="B40" s="528">
        <v>34</v>
      </c>
      <c r="C40" s="291">
        <v>0</v>
      </c>
      <c r="D40" s="292">
        <v>0</v>
      </c>
      <c r="E40" s="291">
        <v>0</v>
      </c>
      <c r="F40" s="291">
        <v>0</v>
      </c>
      <c r="G40" s="291">
        <v>0</v>
      </c>
      <c r="H40" s="291">
        <v>0</v>
      </c>
      <c r="I40" s="560">
        <v>0</v>
      </c>
      <c r="J40" s="529"/>
      <c r="K40" s="532"/>
      <c r="L40" s="532"/>
      <c r="M40" s="532"/>
      <c r="N40" s="532"/>
      <c r="O40" s="532"/>
      <c r="P40" s="532"/>
      <c r="Q40" s="532"/>
      <c r="R40" s="532"/>
      <c r="S40" s="532"/>
      <c r="T40" s="532"/>
      <c r="U40" s="529"/>
      <c r="V40" s="560">
        <f t="shared" si="3"/>
        <v>0</v>
      </c>
      <c r="W40" s="561" t="e">
        <f t="shared" si="4"/>
        <v>#DIV/0!</v>
      </c>
    </row>
    <row r="41" spans="1:23" ht="14.25">
      <c r="A41" s="527" t="s">
        <v>611</v>
      </c>
      <c r="B41" s="528">
        <v>57</v>
      </c>
      <c r="C41" s="291">
        <v>7938</v>
      </c>
      <c r="D41" s="292">
        <v>8283</v>
      </c>
      <c r="E41" s="291">
        <v>15657</v>
      </c>
      <c r="F41" s="291">
        <v>12640</v>
      </c>
      <c r="G41" s="291">
        <v>11973</v>
      </c>
      <c r="H41" s="291">
        <v>13638</v>
      </c>
      <c r="I41" s="560">
        <v>20023</v>
      </c>
      <c r="J41" s="529">
        <v>2997</v>
      </c>
      <c r="K41" s="532">
        <v>1115</v>
      </c>
      <c r="L41" s="532">
        <v>1765</v>
      </c>
      <c r="M41" s="532"/>
      <c r="N41" s="532"/>
      <c r="O41" s="532"/>
      <c r="P41" s="532"/>
      <c r="Q41" s="532"/>
      <c r="R41" s="532"/>
      <c r="S41" s="532"/>
      <c r="T41" s="532"/>
      <c r="U41" s="529"/>
      <c r="V41" s="560">
        <f t="shared" si="3"/>
        <v>5877</v>
      </c>
      <c r="W41" s="561">
        <f t="shared" si="4"/>
        <v>29.351246067022924</v>
      </c>
    </row>
    <row r="42" spans="1:23" ht="15" thickBot="1">
      <c r="A42" s="507" t="s">
        <v>614</v>
      </c>
      <c r="B42" s="508"/>
      <c r="C42" s="302">
        <v>1313</v>
      </c>
      <c r="D42" s="303">
        <v>1270</v>
      </c>
      <c r="E42" s="304">
        <v>3</v>
      </c>
      <c r="F42" s="304">
        <v>0</v>
      </c>
      <c r="G42" s="304">
        <v>0</v>
      </c>
      <c r="H42" s="304">
        <v>0</v>
      </c>
      <c r="I42" s="580">
        <v>2</v>
      </c>
      <c r="J42" s="570"/>
      <c r="K42" s="543"/>
      <c r="L42" s="543"/>
      <c r="M42" s="543"/>
      <c r="N42" s="543"/>
      <c r="O42" s="543"/>
      <c r="P42" s="543"/>
      <c r="Q42" s="543"/>
      <c r="R42" s="543"/>
      <c r="S42" s="543"/>
      <c r="T42" s="543"/>
      <c r="U42" s="543"/>
      <c r="V42" s="560">
        <f t="shared" si="3"/>
        <v>0</v>
      </c>
      <c r="W42" s="561">
        <f t="shared" si="4"/>
        <v>0</v>
      </c>
    </row>
    <row r="43" spans="1:23" ht="20.25" customHeight="1" thickBot="1">
      <c r="A43" s="572" t="s">
        <v>616</v>
      </c>
      <c r="B43" s="573">
        <v>58</v>
      </c>
      <c r="C43" s="574">
        <v>15507</v>
      </c>
      <c r="D43" s="575">
        <v>15922</v>
      </c>
      <c r="E43" s="576">
        <v>22086</v>
      </c>
      <c r="F43" s="576">
        <v>18155</v>
      </c>
      <c r="G43" s="576">
        <v>18562</v>
      </c>
      <c r="H43" s="576">
        <v>21302</v>
      </c>
      <c r="I43" s="576">
        <f>SUM(I38:I42)</f>
        <v>31327</v>
      </c>
      <c r="J43" s="575">
        <f>SUM(J38:J42)</f>
        <v>4284</v>
      </c>
      <c r="K43" s="577">
        <f>SUM(K38:K42)</f>
        <v>2236</v>
      </c>
      <c r="L43" s="577">
        <f>SUM(L38:L42)</f>
        <v>2926</v>
      </c>
      <c r="M43" s="578">
        <f>SUM(M38:M42)</f>
        <v>0</v>
      </c>
      <c r="N43" s="577">
        <f aca="true" t="shared" si="5" ref="N43:U43">SUM(N38:N42)</f>
        <v>0</v>
      </c>
      <c r="O43" s="577">
        <f t="shared" si="5"/>
        <v>0</v>
      </c>
      <c r="P43" s="577">
        <f t="shared" si="5"/>
        <v>0</v>
      </c>
      <c r="Q43" s="577">
        <f t="shared" si="5"/>
        <v>0</v>
      </c>
      <c r="R43" s="577">
        <f t="shared" si="5"/>
        <v>0</v>
      </c>
      <c r="S43" s="577">
        <f t="shared" si="5"/>
        <v>0</v>
      </c>
      <c r="T43" s="577">
        <f t="shared" si="5"/>
        <v>0</v>
      </c>
      <c r="U43" s="577">
        <f t="shared" si="5"/>
        <v>0</v>
      </c>
      <c r="V43" s="576">
        <f t="shared" si="3"/>
        <v>9446</v>
      </c>
      <c r="W43" s="579">
        <f t="shared" si="4"/>
        <v>30.152903246400868</v>
      </c>
    </row>
    <row r="44" spans="1:23" ht="6.75" customHeight="1" thickBot="1">
      <c r="A44" s="507"/>
      <c r="B44" s="508"/>
      <c r="C44" s="581"/>
      <c r="D44" s="582"/>
      <c r="E44" s="569"/>
      <c r="F44" s="569"/>
      <c r="G44" s="569"/>
      <c r="H44" s="569"/>
      <c r="I44" s="569"/>
      <c r="J44" s="535"/>
      <c r="K44" s="543"/>
      <c r="L44" s="544"/>
      <c r="M44" s="544"/>
      <c r="N44" s="543"/>
      <c r="O44" s="543"/>
      <c r="P44" s="543"/>
      <c r="Q44" s="543"/>
      <c r="R44" s="543"/>
      <c r="S44" s="543"/>
      <c r="T44" s="543"/>
      <c r="U44" s="583"/>
      <c r="V44" s="569"/>
      <c r="W44" s="571"/>
    </row>
    <row r="45" spans="1:23" ht="17.25" customHeight="1" thickBot="1">
      <c r="A45" s="572" t="s">
        <v>618</v>
      </c>
      <c r="B45" s="573"/>
      <c r="C45" s="574">
        <v>7569</v>
      </c>
      <c r="D45" s="575">
        <v>7639</v>
      </c>
      <c r="E45" s="576">
        <v>6429</v>
      </c>
      <c r="F45" s="576">
        <v>5515</v>
      </c>
      <c r="G45" s="576">
        <v>6589</v>
      </c>
      <c r="H45" s="576">
        <v>7664</v>
      </c>
      <c r="I45" s="576">
        <f>+I43-I41</f>
        <v>11304</v>
      </c>
      <c r="J45" s="575">
        <f aca="true" t="shared" si="6" ref="J45:U45">+J43-J41</f>
        <v>1287</v>
      </c>
      <c r="K45" s="577">
        <f t="shared" si="6"/>
        <v>1121</v>
      </c>
      <c r="L45" s="577">
        <f t="shared" si="6"/>
        <v>1161</v>
      </c>
      <c r="M45" s="577">
        <f t="shared" si="6"/>
        <v>0</v>
      </c>
      <c r="N45" s="577">
        <f t="shared" si="6"/>
        <v>0</v>
      </c>
      <c r="O45" s="577">
        <f t="shared" si="6"/>
        <v>0</v>
      </c>
      <c r="P45" s="577">
        <f t="shared" si="6"/>
        <v>0</v>
      </c>
      <c r="Q45" s="577">
        <f t="shared" si="6"/>
        <v>0</v>
      </c>
      <c r="R45" s="577">
        <f t="shared" si="6"/>
        <v>0</v>
      </c>
      <c r="S45" s="577">
        <f t="shared" si="6"/>
        <v>0</v>
      </c>
      <c r="T45" s="577">
        <f t="shared" si="6"/>
        <v>0</v>
      </c>
      <c r="U45" s="574">
        <f t="shared" si="6"/>
        <v>0</v>
      </c>
      <c r="V45" s="576">
        <f>SUM(J45:U45)</f>
        <v>3569</v>
      </c>
      <c r="W45" s="579">
        <f>+V45/I45*100</f>
        <v>31.572894550601553</v>
      </c>
    </row>
    <row r="46" spans="1:23" ht="19.5" customHeight="1" thickBot="1">
      <c r="A46" s="572" t="s">
        <v>619</v>
      </c>
      <c r="B46" s="573">
        <v>59</v>
      </c>
      <c r="C46" s="574">
        <v>12</v>
      </c>
      <c r="D46" s="575">
        <v>-7</v>
      </c>
      <c r="E46" s="576">
        <v>0</v>
      </c>
      <c r="F46" s="576">
        <v>109</v>
      </c>
      <c r="G46" s="576">
        <v>-1202</v>
      </c>
      <c r="H46" s="576">
        <v>209</v>
      </c>
      <c r="I46" s="576">
        <f>+I43-I37</f>
        <v>0</v>
      </c>
      <c r="J46" s="575">
        <f aca="true" t="shared" si="7" ref="J46:U46">+J43-J37</f>
        <v>1408</v>
      </c>
      <c r="K46" s="577">
        <f t="shared" si="7"/>
        <v>95</v>
      </c>
      <c r="L46" s="577">
        <f t="shared" si="7"/>
        <v>536</v>
      </c>
      <c r="M46" s="577">
        <f t="shared" si="7"/>
        <v>0</v>
      </c>
      <c r="N46" s="577">
        <f t="shared" si="7"/>
        <v>0</v>
      </c>
      <c r="O46" s="577">
        <f t="shared" si="7"/>
        <v>0</v>
      </c>
      <c r="P46" s="577">
        <f t="shared" si="7"/>
        <v>0</v>
      </c>
      <c r="Q46" s="577">
        <f t="shared" si="7"/>
        <v>0</v>
      </c>
      <c r="R46" s="577">
        <f t="shared" si="7"/>
        <v>0</v>
      </c>
      <c r="S46" s="577">
        <f t="shared" si="7"/>
        <v>0</v>
      </c>
      <c r="T46" s="577">
        <f t="shared" si="7"/>
        <v>0</v>
      </c>
      <c r="U46" s="578">
        <f t="shared" si="7"/>
        <v>0</v>
      </c>
      <c r="V46" s="576">
        <f>SUM(V43-V37)</f>
        <v>2039</v>
      </c>
      <c r="W46" s="579" t="e">
        <f>+V46/I46*100</f>
        <v>#DIV/0!</v>
      </c>
    </row>
    <row r="47" spans="1:23" ht="19.5" customHeight="1" thickBot="1">
      <c r="A47" s="572" t="s">
        <v>621</v>
      </c>
      <c r="B47" s="584" t="s">
        <v>639</v>
      </c>
      <c r="C47" s="574">
        <v>-7926</v>
      </c>
      <c r="D47" s="575">
        <v>-8290</v>
      </c>
      <c r="E47" s="576">
        <v>-15657</v>
      </c>
      <c r="F47" s="576">
        <v>-12531</v>
      </c>
      <c r="G47" s="576">
        <v>-13175</v>
      </c>
      <c r="H47" s="576">
        <v>-13429</v>
      </c>
      <c r="I47" s="576">
        <f>+I46-I41</f>
        <v>-20023</v>
      </c>
      <c r="J47" s="585">
        <f aca="true" t="shared" si="8" ref="J47:U47">+J46-J41</f>
        <v>-1589</v>
      </c>
      <c r="K47" s="577">
        <f t="shared" si="8"/>
        <v>-1020</v>
      </c>
      <c r="L47" s="577">
        <f t="shared" si="8"/>
        <v>-1229</v>
      </c>
      <c r="M47" s="577">
        <f t="shared" si="8"/>
        <v>0</v>
      </c>
      <c r="N47" s="577">
        <f t="shared" si="8"/>
        <v>0</v>
      </c>
      <c r="O47" s="577">
        <f t="shared" si="8"/>
        <v>0</v>
      </c>
      <c r="P47" s="577">
        <f t="shared" si="8"/>
        <v>0</v>
      </c>
      <c r="Q47" s="577">
        <f t="shared" si="8"/>
        <v>0</v>
      </c>
      <c r="R47" s="577">
        <f t="shared" si="8"/>
        <v>0</v>
      </c>
      <c r="S47" s="577">
        <f t="shared" si="8"/>
        <v>0</v>
      </c>
      <c r="T47" s="577">
        <f t="shared" si="8"/>
        <v>0</v>
      </c>
      <c r="U47" s="574">
        <f t="shared" si="8"/>
        <v>0</v>
      </c>
      <c r="V47" s="576">
        <f>SUM(J47:U47)</f>
        <v>-3838</v>
      </c>
      <c r="W47" s="579">
        <f>+V47/I47*100</f>
        <v>19.167956849622932</v>
      </c>
    </row>
    <row r="49" ht="12.75">
      <c r="B49" s="586"/>
    </row>
  </sheetData>
  <sheetProtection/>
  <printOptions/>
  <pageMargins left="1.299212598425197" right="0.7086614173228347" top="0.7874015748031497" bottom="0.7874015748031497" header="0.31496062992125984" footer="0.31496062992125984"/>
  <pageSetup horizontalDpi="600" verticalDpi="600" orientation="landscape" paperSize="9" scale="70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selection activeCell="Z22" sqref="Z22"/>
    </sheetView>
  </sheetViews>
  <sheetFormatPr defaultColWidth="9.140625" defaultRowHeight="12.75"/>
  <cols>
    <col min="1" max="1" width="32.28125" style="492" customWidth="1"/>
    <col min="2" max="2" width="10.57421875" style="492" customWidth="1"/>
    <col min="3" max="3" width="14.00390625" style="492" customWidth="1"/>
    <col min="4" max="5" width="0" style="492" hidden="1" customWidth="1"/>
    <col min="6" max="7" width="9.140625" style="492" hidden="1" customWidth="1"/>
    <col min="8" max="8" width="9.140625" style="492" customWidth="1"/>
    <col min="9" max="9" width="10.28125" style="492" customWidth="1"/>
    <col min="10" max="12" width="9.140625" style="492" customWidth="1"/>
    <col min="13" max="13" width="0" style="492" hidden="1" customWidth="1"/>
    <col min="14" max="14" width="9.140625" style="492" hidden="1" customWidth="1"/>
    <col min="15" max="21" width="0" style="492" hidden="1" customWidth="1"/>
    <col min="22" max="23" width="10.28125" style="492" customWidth="1"/>
    <col min="24" max="16384" width="9.140625" style="492" customWidth="1"/>
  </cols>
  <sheetData>
    <row r="1" spans="1:9" ht="25.5">
      <c r="A1" s="647" t="s">
        <v>622</v>
      </c>
      <c r="B1" s="647"/>
      <c r="C1" s="596"/>
      <c r="D1" s="596"/>
      <c r="E1" s="596"/>
      <c r="F1" s="596"/>
      <c r="G1" s="596"/>
      <c r="H1" s="596"/>
      <c r="I1" s="596"/>
    </row>
    <row r="2" spans="1:9" ht="18">
      <c r="A2" s="648" t="s">
        <v>623</v>
      </c>
      <c r="B2" s="491"/>
      <c r="I2" s="493"/>
    </row>
    <row r="3" spans="1:9" ht="12.75">
      <c r="A3" s="493"/>
      <c r="B3" s="493"/>
      <c r="I3" s="493"/>
    </row>
    <row r="4" spans="9:15" ht="13.5" thickBot="1">
      <c r="I4" s="493"/>
      <c r="M4" s="649"/>
      <c r="N4" s="649"/>
      <c r="O4" s="649"/>
    </row>
    <row r="5" spans="1:15" ht="16.5" thickBot="1">
      <c r="A5" s="597" t="s">
        <v>520</v>
      </c>
      <c r="B5" s="597"/>
      <c r="C5" s="650" t="s">
        <v>640</v>
      </c>
      <c r="D5" s="598"/>
      <c r="E5" s="598"/>
      <c r="F5" s="598"/>
      <c r="G5" s="599"/>
      <c r="H5" s="600"/>
      <c r="I5" s="305"/>
      <c r="M5" s="649"/>
      <c r="N5" s="649"/>
      <c r="O5" s="649"/>
    </row>
    <row r="6" spans="1:9" ht="13.5" thickBot="1">
      <c r="A6" s="596" t="s">
        <v>522</v>
      </c>
      <c r="B6" s="596"/>
      <c r="I6" s="493"/>
    </row>
    <row r="7" spans="1:23" ht="15.75">
      <c r="A7" s="601"/>
      <c r="B7" s="602"/>
      <c r="C7" s="651"/>
      <c r="D7" s="496"/>
      <c r="E7" s="496"/>
      <c r="F7" s="496"/>
      <c r="G7" s="496"/>
      <c r="H7" s="496"/>
      <c r="I7" s="652" t="s">
        <v>29</v>
      </c>
      <c r="J7" s="603"/>
      <c r="K7" s="604"/>
      <c r="L7" s="604"/>
      <c r="M7" s="604"/>
      <c r="N7" s="604"/>
      <c r="O7" s="653"/>
      <c r="P7" s="604"/>
      <c r="Q7" s="604"/>
      <c r="R7" s="604"/>
      <c r="S7" s="604"/>
      <c r="T7" s="604"/>
      <c r="U7" s="604"/>
      <c r="V7" s="654" t="s">
        <v>524</v>
      </c>
      <c r="W7" s="652" t="s">
        <v>525</v>
      </c>
    </row>
    <row r="8" spans="1:23" ht="13.5" thickBot="1">
      <c r="A8" s="655" t="s">
        <v>27</v>
      </c>
      <c r="B8" s="656"/>
      <c r="C8" s="657"/>
      <c r="D8" s="502" t="s">
        <v>527</v>
      </c>
      <c r="E8" s="502" t="s">
        <v>528</v>
      </c>
      <c r="F8" s="658" t="s">
        <v>641</v>
      </c>
      <c r="G8" s="658" t="s">
        <v>642</v>
      </c>
      <c r="H8" s="658" t="s">
        <v>625</v>
      </c>
      <c r="I8" s="659">
        <v>2014</v>
      </c>
      <c r="J8" s="605" t="s">
        <v>534</v>
      </c>
      <c r="K8" s="606" t="s">
        <v>535</v>
      </c>
      <c r="L8" s="606" t="s">
        <v>536</v>
      </c>
      <c r="M8" s="606" t="s">
        <v>537</v>
      </c>
      <c r="N8" s="606" t="s">
        <v>538</v>
      </c>
      <c r="O8" s="606" t="s">
        <v>539</v>
      </c>
      <c r="P8" s="606" t="s">
        <v>540</v>
      </c>
      <c r="Q8" s="606" t="s">
        <v>541</v>
      </c>
      <c r="R8" s="606" t="s">
        <v>542</v>
      </c>
      <c r="S8" s="606" t="s">
        <v>543</v>
      </c>
      <c r="T8" s="606" t="s">
        <v>544</v>
      </c>
      <c r="U8" s="605" t="s">
        <v>545</v>
      </c>
      <c r="V8" s="658" t="s">
        <v>546</v>
      </c>
      <c r="W8" s="659" t="s">
        <v>547</v>
      </c>
    </row>
    <row r="9" spans="1:23" ht="16.5">
      <c r="A9" s="607" t="s">
        <v>643</v>
      </c>
      <c r="B9" s="660"/>
      <c r="C9" s="661"/>
      <c r="D9" s="662">
        <v>22</v>
      </c>
      <c r="E9" s="662">
        <v>23</v>
      </c>
      <c r="F9" s="587">
        <v>21</v>
      </c>
      <c r="G9" s="587">
        <v>21</v>
      </c>
      <c r="H9" s="587">
        <v>21</v>
      </c>
      <c r="I9" s="663">
        <v>21</v>
      </c>
      <c r="J9" s="608">
        <v>21</v>
      </c>
      <c r="K9" s="609">
        <v>21</v>
      </c>
      <c r="L9" s="609">
        <v>21</v>
      </c>
      <c r="M9" s="609"/>
      <c r="N9" s="590"/>
      <c r="O9" s="590"/>
      <c r="P9" s="588"/>
      <c r="Q9" s="588"/>
      <c r="R9" s="588"/>
      <c r="S9" s="588"/>
      <c r="T9" s="588"/>
      <c r="U9" s="588"/>
      <c r="V9" s="664" t="s">
        <v>549</v>
      </c>
      <c r="W9" s="665" t="s">
        <v>549</v>
      </c>
    </row>
    <row r="10" spans="1:23" ht="17.25" thickBot="1">
      <c r="A10" s="610" t="s">
        <v>644</v>
      </c>
      <c r="B10" s="666"/>
      <c r="C10" s="667"/>
      <c r="D10" s="668">
        <v>20.91</v>
      </c>
      <c r="E10" s="668">
        <v>21.91</v>
      </c>
      <c r="F10" s="611">
        <v>20.4</v>
      </c>
      <c r="G10" s="611">
        <v>20.4</v>
      </c>
      <c r="H10" s="611">
        <v>20.4</v>
      </c>
      <c r="I10" s="669">
        <v>20.4</v>
      </c>
      <c r="J10" s="612">
        <v>20.4</v>
      </c>
      <c r="K10" s="613">
        <v>20.4</v>
      </c>
      <c r="L10" s="614">
        <v>20.4</v>
      </c>
      <c r="M10" s="614"/>
      <c r="N10" s="613"/>
      <c r="O10" s="613"/>
      <c r="P10" s="615"/>
      <c r="Q10" s="615"/>
      <c r="R10" s="615"/>
      <c r="S10" s="615"/>
      <c r="T10" s="615"/>
      <c r="U10" s="616"/>
      <c r="V10" s="670"/>
      <c r="W10" s="671" t="s">
        <v>549</v>
      </c>
    </row>
    <row r="11" spans="1:23" ht="16.5">
      <c r="A11" s="617" t="s">
        <v>645</v>
      </c>
      <c r="B11" s="660"/>
      <c r="C11" s="618" t="s">
        <v>646</v>
      </c>
      <c r="D11" s="672">
        <v>4630</v>
      </c>
      <c r="E11" s="672">
        <v>5103</v>
      </c>
      <c r="F11" s="592">
        <v>6825</v>
      </c>
      <c r="G11" s="591">
        <v>6741</v>
      </c>
      <c r="H11" s="591">
        <v>6928</v>
      </c>
      <c r="I11" s="673" t="s">
        <v>549</v>
      </c>
      <c r="J11" s="619">
        <v>6932</v>
      </c>
      <c r="K11" s="620">
        <v>6945</v>
      </c>
      <c r="L11" s="620">
        <v>6961</v>
      </c>
      <c r="M11" s="621"/>
      <c r="N11" s="622"/>
      <c r="O11" s="622"/>
      <c r="P11" s="622"/>
      <c r="Q11" s="622"/>
      <c r="R11" s="622"/>
      <c r="S11" s="622"/>
      <c r="T11" s="622"/>
      <c r="U11" s="619"/>
      <c r="V11" s="674" t="s">
        <v>549</v>
      </c>
      <c r="W11" s="673" t="s">
        <v>549</v>
      </c>
    </row>
    <row r="12" spans="1:23" ht="16.5">
      <c r="A12" s="617" t="s">
        <v>627</v>
      </c>
      <c r="B12" s="675"/>
      <c r="C12" s="618" t="s">
        <v>647</v>
      </c>
      <c r="D12" s="676">
        <v>3811</v>
      </c>
      <c r="E12" s="676">
        <v>4577</v>
      </c>
      <c r="F12" s="592">
        <v>6491</v>
      </c>
      <c r="G12" s="592">
        <v>6492</v>
      </c>
      <c r="H12" s="592">
        <v>6744</v>
      </c>
      <c r="I12" s="673" t="s">
        <v>549</v>
      </c>
      <c r="J12" s="623">
        <v>6756</v>
      </c>
      <c r="K12" s="624">
        <v>6772</v>
      </c>
      <c r="L12" s="624">
        <v>6793</v>
      </c>
      <c r="M12" s="625"/>
      <c r="N12" s="622"/>
      <c r="O12" s="622"/>
      <c r="P12" s="622"/>
      <c r="Q12" s="622"/>
      <c r="R12" s="622"/>
      <c r="S12" s="622"/>
      <c r="T12" s="622"/>
      <c r="U12" s="619"/>
      <c r="V12" s="674" t="s">
        <v>549</v>
      </c>
      <c r="W12" s="673" t="s">
        <v>549</v>
      </c>
    </row>
    <row r="13" spans="1:23" ht="16.5">
      <c r="A13" s="617" t="s">
        <v>557</v>
      </c>
      <c r="B13" s="660"/>
      <c r="C13" s="618" t="s">
        <v>648</v>
      </c>
      <c r="D13" s="676">
        <v>0</v>
      </c>
      <c r="E13" s="676">
        <v>0</v>
      </c>
      <c r="F13" s="592">
        <v>59</v>
      </c>
      <c r="G13" s="592">
        <v>58</v>
      </c>
      <c r="H13" s="592">
        <v>51</v>
      </c>
      <c r="I13" s="673" t="s">
        <v>549</v>
      </c>
      <c r="J13" s="623">
        <v>51</v>
      </c>
      <c r="K13" s="624">
        <v>51</v>
      </c>
      <c r="L13" s="625">
        <v>55</v>
      </c>
      <c r="M13" s="625"/>
      <c r="N13" s="622"/>
      <c r="O13" s="622"/>
      <c r="P13" s="622"/>
      <c r="Q13" s="622"/>
      <c r="R13" s="622"/>
      <c r="S13" s="622"/>
      <c r="T13" s="622"/>
      <c r="U13" s="619"/>
      <c r="V13" s="674" t="s">
        <v>549</v>
      </c>
      <c r="W13" s="673" t="s">
        <v>549</v>
      </c>
    </row>
    <row r="14" spans="1:23" ht="16.5">
      <c r="A14" s="617" t="s">
        <v>560</v>
      </c>
      <c r="B14" s="675"/>
      <c r="C14" s="618" t="s">
        <v>649</v>
      </c>
      <c r="D14" s="676">
        <v>0</v>
      </c>
      <c r="E14" s="676">
        <v>0</v>
      </c>
      <c r="F14" s="592">
        <v>619</v>
      </c>
      <c r="G14" s="592">
        <v>583</v>
      </c>
      <c r="H14" s="592">
        <v>634</v>
      </c>
      <c r="I14" s="673" t="s">
        <v>549</v>
      </c>
      <c r="J14" s="623">
        <v>8473</v>
      </c>
      <c r="K14" s="624">
        <v>7938</v>
      </c>
      <c r="L14" s="625">
        <v>7263</v>
      </c>
      <c r="M14" s="625"/>
      <c r="N14" s="622"/>
      <c r="O14" s="622"/>
      <c r="P14" s="622"/>
      <c r="Q14" s="622"/>
      <c r="R14" s="622"/>
      <c r="S14" s="622"/>
      <c r="T14" s="622"/>
      <c r="U14" s="619"/>
      <c r="V14" s="674" t="s">
        <v>549</v>
      </c>
      <c r="W14" s="673" t="s">
        <v>549</v>
      </c>
    </row>
    <row r="15" spans="1:23" ht="17.25" thickBot="1">
      <c r="A15" s="607" t="s">
        <v>562</v>
      </c>
      <c r="B15" s="660"/>
      <c r="C15" s="626" t="s">
        <v>650</v>
      </c>
      <c r="D15" s="677">
        <v>869</v>
      </c>
      <c r="E15" s="677">
        <v>1024</v>
      </c>
      <c r="F15" s="589">
        <v>1237</v>
      </c>
      <c r="G15" s="589">
        <v>1222</v>
      </c>
      <c r="H15" s="589">
        <v>1372</v>
      </c>
      <c r="I15" s="665" t="s">
        <v>549</v>
      </c>
      <c r="J15" s="627">
        <v>1460</v>
      </c>
      <c r="K15" s="590">
        <v>1503</v>
      </c>
      <c r="L15" s="609">
        <v>1549</v>
      </c>
      <c r="M15" s="609"/>
      <c r="N15" s="590"/>
      <c r="O15" s="590"/>
      <c r="P15" s="590"/>
      <c r="Q15" s="590"/>
      <c r="R15" s="590"/>
      <c r="S15" s="590"/>
      <c r="T15" s="590"/>
      <c r="U15" s="590"/>
      <c r="V15" s="664" t="s">
        <v>549</v>
      </c>
      <c r="W15" s="665" t="s">
        <v>549</v>
      </c>
    </row>
    <row r="16" spans="1:23" ht="17.25" thickBot="1">
      <c r="A16" s="678" t="s">
        <v>565</v>
      </c>
      <c r="B16" s="679"/>
      <c r="C16" s="641"/>
      <c r="D16" s="680">
        <v>1838</v>
      </c>
      <c r="E16" s="680">
        <v>1811</v>
      </c>
      <c r="F16" s="681">
        <v>2454</v>
      </c>
      <c r="G16" s="681">
        <v>2295</v>
      </c>
      <c r="H16" s="681">
        <v>972</v>
      </c>
      <c r="I16" s="682" t="s">
        <v>549</v>
      </c>
      <c r="J16" s="683">
        <v>17653</v>
      </c>
      <c r="K16" s="684">
        <v>17172</v>
      </c>
      <c r="L16" s="685">
        <v>16564</v>
      </c>
      <c r="M16" s="685"/>
      <c r="N16" s="684"/>
      <c r="O16" s="684"/>
      <c r="P16" s="684"/>
      <c r="Q16" s="684"/>
      <c r="R16" s="684"/>
      <c r="S16" s="684"/>
      <c r="T16" s="684"/>
      <c r="U16" s="683"/>
      <c r="V16" s="686" t="s">
        <v>549</v>
      </c>
      <c r="W16" s="682" t="s">
        <v>549</v>
      </c>
    </row>
    <row r="17" spans="1:23" ht="16.5">
      <c r="A17" s="607" t="s">
        <v>651</v>
      </c>
      <c r="B17" s="660"/>
      <c r="C17" s="626" t="s">
        <v>652</v>
      </c>
      <c r="D17" s="677">
        <v>833</v>
      </c>
      <c r="E17" s="677">
        <v>540</v>
      </c>
      <c r="F17" s="589">
        <v>379</v>
      </c>
      <c r="G17" s="589">
        <v>293</v>
      </c>
      <c r="H17" s="589">
        <v>212</v>
      </c>
      <c r="I17" s="665" t="s">
        <v>549</v>
      </c>
      <c r="J17" s="627">
        <v>206</v>
      </c>
      <c r="K17" s="590">
        <v>200</v>
      </c>
      <c r="L17" s="609">
        <v>194</v>
      </c>
      <c r="M17" s="609"/>
      <c r="N17" s="590"/>
      <c r="O17" s="590"/>
      <c r="P17" s="590"/>
      <c r="Q17" s="590"/>
      <c r="R17" s="590"/>
      <c r="S17" s="590"/>
      <c r="T17" s="590"/>
      <c r="U17" s="590"/>
      <c r="V17" s="664" t="s">
        <v>549</v>
      </c>
      <c r="W17" s="665" t="s">
        <v>549</v>
      </c>
    </row>
    <row r="18" spans="1:23" ht="16.5">
      <c r="A18" s="617" t="s">
        <v>653</v>
      </c>
      <c r="B18" s="675"/>
      <c r="C18" s="618" t="s">
        <v>654</v>
      </c>
      <c r="D18" s="672">
        <v>584</v>
      </c>
      <c r="E18" s="672">
        <v>483</v>
      </c>
      <c r="F18" s="592">
        <v>725</v>
      </c>
      <c r="G18" s="592">
        <v>698</v>
      </c>
      <c r="H18" s="592">
        <v>853</v>
      </c>
      <c r="I18" s="673" t="s">
        <v>549</v>
      </c>
      <c r="J18" s="619">
        <v>864</v>
      </c>
      <c r="K18" s="622">
        <v>882</v>
      </c>
      <c r="L18" s="621">
        <v>889</v>
      </c>
      <c r="M18" s="621"/>
      <c r="N18" s="622"/>
      <c r="O18" s="622"/>
      <c r="P18" s="622"/>
      <c r="Q18" s="622"/>
      <c r="R18" s="622"/>
      <c r="S18" s="622"/>
      <c r="T18" s="622"/>
      <c r="U18" s="619"/>
      <c r="V18" s="674" t="s">
        <v>549</v>
      </c>
      <c r="W18" s="673" t="s">
        <v>549</v>
      </c>
    </row>
    <row r="19" spans="1:23" ht="16.5">
      <c r="A19" s="617" t="s">
        <v>571</v>
      </c>
      <c r="B19" s="675"/>
      <c r="C19" s="618" t="s">
        <v>655</v>
      </c>
      <c r="D19" s="676">
        <v>0</v>
      </c>
      <c r="E19" s="676">
        <v>0</v>
      </c>
      <c r="F19" s="592">
        <v>0</v>
      </c>
      <c r="G19" s="592">
        <v>0</v>
      </c>
      <c r="H19" s="592">
        <v>0</v>
      </c>
      <c r="I19" s="673" t="s">
        <v>549</v>
      </c>
      <c r="J19" s="623">
        <v>0</v>
      </c>
      <c r="K19" s="624">
        <v>0</v>
      </c>
      <c r="L19" s="625">
        <v>0</v>
      </c>
      <c r="M19" s="625"/>
      <c r="N19" s="622"/>
      <c r="O19" s="622"/>
      <c r="P19" s="622"/>
      <c r="Q19" s="622"/>
      <c r="R19" s="622"/>
      <c r="S19" s="622"/>
      <c r="T19" s="622"/>
      <c r="U19" s="619"/>
      <c r="V19" s="674" t="s">
        <v>549</v>
      </c>
      <c r="W19" s="673" t="s">
        <v>549</v>
      </c>
    </row>
    <row r="20" spans="1:23" ht="16.5">
      <c r="A20" s="617" t="s">
        <v>573</v>
      </c>
      <c r="B20" s="660"/>
      <c r="C20" s="618" t="s">
        <v>656</v>
      </c>
      <c r="D20" s="676">
        <v>225</v>
      </c>
      <c r="E20" s="676">
        <v>259</v>
      </c>
      <c r="F20" s="592">
        <v>1146</v>
      </c>
      <c r="G20" s="592">
        <v>1125</v>
      </c>
      <c r="H20" s="592">
        <v>1160</v>
      </c>
      <c r="I20" s="673" t="s">
        <v>549</v>
      </c>
      <c r="J20" s="623">
        <v>8990</v>
      </c>
      <c r="K20" s="624">
        <v>8506</v>
      </c>
      <c r="L20" s="625">
        <v>8019</v>
      </c>
      <c r="M20" s="625"/>
      <c r="N20" s="622"/>
      <c r="O20" s="622"/>
      <c r="P20" s="622"/>
      <c r="Q20" s="622"/>
      <c r="R20" s="622"/>
      <c r="S20" s="622"/>
      <c r="T20" s="622"/>
      <c r="U20" s="619"/>
      <c r="V20" s="674" t="s">
        <v>549</v>
      </c>
      <c r="W20" s="673" t="s">
        <v>549</v>
      </c>
    </row>
    <row r="21" spans="1:23" ht="17.25" thickBot="1">
      <c r="A21" s="617" t="s">
        <v>575</v>
      </c>
      <c r="B21" s="666"/>
      <c r="C21" s="618" t="s">
        <v>657</v>
      </c>
      <c r="D21" s="676">
        <v>0</v>
      </c>
      <c r="E21" s="676">
        <v>0</v>
      </c>
      <c r="F21" s="628">
        <v>0</v>
      </c>
      <c r="G21" s="628">
        <v>0</v>
      </c>
      <c r="H21" s="628">
        <v>0</v>
      </c>
      <c r="I21" s="673" t="s">
        <v>549</v>
      </c>
      <c r="J21" s="623">
        <v>0</v>
      </c>
      <c r="K21" s="624">
        <v>0</v>
      </c>
      <c r="L21" s="625">
        <v>0</v>
      </c>
      <c r="M21" s="625"/>
      <c r="N21" s="622"/>
      <c r="O21" s="622"/>
      <c r="P21" s="622"/>
      <c r="Q21" s="622"/>
      <c r="R21" s="622"/>
      <c r="S21" s="622"/>
      <c r="T21" s="622"/>
      <c r="U21" s="619"/>
      <c r="V21" s="674" t="s">
        <v>549</v>
      </c>
      <c r="W21" s="673" t="s">
        <v>549</v>
      </c>
    </row>
    <row r="22" spans="1:23" ht="16.5">
      <c r="A22" s="629" t="s">
        <v>577</v>
      </c>
      <c r="B22" s="660"/>
      <c r="C22" s="630"/>
      <c r="D22" s="687">
        <v>6805</v>
      </c>
      <c r="E22" s="687">
        <v>6979</v>
      </c>
      <c r="F22" s="591">
        <v>8318</v>
      </c>
      <c r="G22" s="591">
        <v>8465</v>
      </c>
      <c r="H22" s="591">
        <v>8627</v>
      </c>
      <c r="I22" s="688">
        <v>8600</v>
      </c>
      <c r="J22" s="631">
        <v>590</v>
      </c>
      <c r="K22" s="620">
        <v>590</v>
      </c>
      <c r="L22" s="620">
        <v>590</v>
      </c>
      <c r="M22" s="620"/>
      <c r="N22" s="620"/>
      <c r="O22" s="620"/>
      <c r="P22" s="620"/>
      <c r="Q22" s="620"/>
      <c r="R22" s="620"/>
      <c r="S22" s="620"/>
      <c r="T22" s="620"/>
      <c r="U22" s="631"/>
      <c r="V22" s="689">
        <f>SUM(J22:U22)</f>
        <v>1770</v>
      </c>
      <c r="W22" s="690">
        <f>+V22/I22*100</f>
        <v>20.58139534883721</v>
      </c>
    </row>
    <row r="23" spans="1:23" ht="16.5">
      <c r="A23" s="617" t="s">
        <v>579</v>
      </c>
      <c r="B23" s="675"/>
      <c r="C23" s="632"/>
      <c r="D23" s="672"/>
      <c r="E23" s="672"/>
      <c r="F23" s="592">
        <v>0</v>
      </c>
      <c r="G23" s="592">
        <v>0</v>
      </c>
      <c r="H23" s="592">
        <v>0</v>
      </c>
      <c r="I23" s="691">
        <v>0</v>
      </c>
      <c r="J23" s="619">
        <v>0</v>
      </c>
      <c r="K23" s="622">
        <v>0</v>
      </c>
      <c r="L23" s="622">
        <v>0</v>
      </c>
      <c r="M23" s="622"/>
      <c r="N23" s="622"/>
      <c r="O23" s="622"/>
      <c r="P23" s="622"/>
      <c r="Q23" s="622"/>
      <c r="R23" s="622"/>
      <c r="S23" s="622"/>
      <c r="T23" s="622"/>
      <c r="U23" s="619"/>
      <c r="V23" s="692">
        <f>SUM(J23:U23)</f>
        <v>0</v>
      </c>
      <c r="W23" s="693" t="e">
        <f>+V23/I23*100</f>
        <v>#DIV/0!</v>
      </c>
    </row>
    <row r="24" spans="1:23" ht="17.25" thickBot="1">
      <c r="A24" s="633" t="s">
        <v>581</v>
      </c>
      <c r="B24" s="660"/>
      <c r="C24" s="634"/>
      <c r="D24" s="694">
        <v>6505</v>
      </c>
      <c r="E24" s="694">
        <v>6369</v>
      </c>
      <c r="F24" s="593">
        <v>6712</v>
      </c>
      <c r="G24" s="593">
        <v>6700</v>
      </c>
      <c r="H24" s="593">
        <v>7040</v>
      </c>
      <c r="I24" s="695">
        <v>7080</v>
      </c>
      <c r="J24" s="635">
        <v>590</v>
      </c>
      <c r="K24" s="636">
        <v>590</v>
      </c>
      <c r="L24" s="636">
        <v>590</v>
      </c>
      <c r="M24" s="636"/>
      <c r="N24" s="636"/>
      <c r="O24" s="636"/>
      <c r="P24" s="636"/>
      <c r="Q24" s="636"/>
      <c r="R24" s="636"/>
      <c r="S24" s="636"/>
      <c r="T24" s="636"/>
      <c r="U24" s="635"/>
      <c r="V24" s="696">
        <f>SUM(J24:U24)</f>
        <v>1770</v>
      </c>
      <c r="W24" s="697">
        <f>+V24/I24*100</f>
        <v>25</v>
      </c>
    </row>
    <row r="25" spans="1:23" ht="16.5">
      <c r="A25" s="617" t="s">
        <v>582</v>
      </c>
      <c r="B25" s="637" t="s">
        <v>658</v>
      </c>
      <c r="C25" s="618" t="s">
        <v>659</v>
      </c>
      <c r="D25" s="672">
        <v>2275</v>
      </c>
      <c r="E25" s="672">
        <v>2131</v>
      </c>
      <c r="F25" s="592">
        <v>1400</v>
      </c>
      <c r="G25" s="592">
        <v>1387</v>
      </c>
      <c r="H25" s="592">
        <v>1447</v>
      </c>
      <c r="I25" s="698">
        <v>1125</v>
      </c>
      <c r="J25" s="619">
        <v>52</v>
      </c>
      <c r="K25" s="622">
        <v>121</v>
      </c>
      <c r="L25" s="622">
        <v>64</v>
      </c>
      <c r="M25" s="622"/>
      <c r="N25" s="622"/>
      <c r="O25" s="622"/>
      <c r="P25" s="622"/>
      <c r="Q25" s="622"/>
      <c r="R25" s="622"/>
      <c r="S25" s="622"/>
      <c r="T25" s="622"/>
      <c r="U25" s="619"/>
      <c r="V25" s="692">
        <f aca="true" t="shared" si="0" ref="V25:V35">SUM(J25:U25)</f>
        <v>237</v>
      </c>
      <c r="W25" s="693">
        <f aca="true" t="shared" si="1" ref="W25:W35">+V25/I25*100</f>
        <v>21.066666666666666</v>
      </c>
    </row>
    <row r="26" spans="1:23" ht="16.5">
      <c r="A26" s="617" t="s">
        <v>584</v>
      </c>
      <c r="B26" s="638" t="s">
        <v>660</v>
      </c>
      <c r="C26" s="618" t="s">
        <v>661</v>
      </c>
      <c r="D26" s="676">
        <v>269</v>
      </c>
      <c r="E26" s="676">
        <v>415</v>
      </c>
      <c r="F26" s="594">
        <v>848</v>
      </c>
      <c r="G26" s="594">
        <v>791</v>
      </c>
      <c r="H26" s="594">
        <v>833</v>
      </c>
      <c r="I26" s="691">
        <v>840</v>
      </c>
      <c r="J26" s="619">
        <v>24</v>
      </c>
      <c r="K26" s="622">
        <v>7</v>
      </c>
      <c r="L26" s="622">
        <v>146</v>
      </c>
      <c r="M26" s="622"/>
      <c r="N26" s="622"/>
      <c r="O26" s="622"/>
      <c r="P26" s="622"/>
      <c r="Q26" s="622"/>
      <c r="R26" s="622"/>
      <c r="S26" s="622"/>
      <c r="T26" s="622"/>
      <c r="U26" s="619"/>
      <c r="V26" s="692">
        <f t="shared" si="0"/>
        <v>177</v>
      </c>
      <c r="W26" s="693">
        <f t="shared" si="1"/>
        <v>21.071428571428573</v>
      </c>
    </row>
    <row r="27" spans="1:23" ht="16.5">
      <c r="A27" s="617" t="s">
        <v>586</v>
      </c>
      <c r="B27" s="639" t="s">
        <v>662</v>
      </c>
      <c r="C27" s="618" t="s">
        <v>663</v>
      </c>
      <c r="D27" s="676">
        <v>0</v>
      </c>
      <c r="E27" s="676">
        <v>1</v>
      </c>
      <c r="F27" s="594">
        <v>2</v>
      </c>
      <c r="G27" s="594">
        <v>0</v>
      </c>
      <c r="H27" s="594">
        <v>0</v>
      </c>
      <c r="I27" s="691">
        <v>0</v>
      </c>
      <c r="J27" s="619">
        <v>0</v>
      </c>
      <c r="K27" s="622">
        <v>0</v>
      </c>
      <c r="L27" s="622">
        <v>0</v>
      </c>
      <c r="M27" s="622"/>
      <c r="N27" s="622"/>
      <c r="O27" s="622"/>
      <c r="P27" s="622"/>
      <c r="Q27" s="622"/>
      <c r="R27" s="622"/>
      <c r="S27" s="622"/>
      <c r="T27" s="622"/>
      <c r="U27" s="619"/>
      <c r="V27" s="692">
        <f t="shared" si="0"/>
        <v>0</v>
      </c>
      <c r="W27" s="693" t="e">
        <f t="shared" si="1"/>
        <v>#DIV/0!</v>
      </c>
    </row>
    <row r="28" spans="1:23" ht="16.5">
      <c r="A28" s="617" t="s">
        <v>588</v>
      </c>
      <c r="B28" s="639" t="s">
        <v>664</v>
      </c>
      <c r="C28" s="618" t="s">
        <v>665</v>
      </c>
      <c r="D28" s="676">
        <v>582</v>
      </c>
      <c r="E28" s="676">
        <v>430</v>
      </c>
      <c r="F28" s="594">
        <v>60</v>
      </c>
      <c r="G28" s="594">
        <v>160</v>
      </c>
      <c r="H28" s="594">
        <v>28</v>
      </c>
      <c r="I28" s="691">
        <v>61</v>
      </c>
      <c r="J28" s="619">
        <v>0</v>
      </c>
      <c r="K28" s="622">
        <v>2</v>
      </c>
      <c r="L28" s="622">
        <v>5</v>
      </c>
      <c r="M28" s="622"/>
      <c r="N28" s="622"/>
      <c r="O28" s="622"/>
      <c r="P28" s="622"/>
      <c r="Q28" s="622"/>
      <c r="R28" s="622"/>
      <c r="S28" s="622"/>
      <c r="T28" s="622"/>
      <c r="U28" s="619"/>
      <c r="V28" s="692">
        <f t="shared" si="0"/>
        <v>7</v>
      </c>
      <c r="W28" s="693">
        <f t="shared" si="1"/>
        <v>11.475409836065573</v>
      </c>
    </row>
    <row r="29" spans="1:23" ht="16.5">
      <c r="A29" s="617" t="s">
        <v>590</v>
      </c>
      <c r="B29" s="638" t="s">
        <v>666</v>
      </c>
      <c r="C29" s="618" t="s">
        <v>667</v>
      </c>
      <c r="D29" s="676">
        <v>566</v>
      </c>
      <c r="E29" s="676">
        <v>656</v>
      </c>
      <c r="F29" s="594">
        <v>517</v>
      </c>
      <c r="G29" s="594">
        <v>507</v>
      </c>
      <c r="H29" s="594">
        <v>523</v>
      </c>
      <c r="I29" s="691">
        <v>581</v>
      </c>
      <c r="J29" s="619">
        <v>33</v>
      </c>
      <c r="K29" s="622">
        <v>28</v>
      </c>
      <c r="L29" s="622">
        <v>36</v>
      </c>
      <c r="M29" s="622"/>
      <c r="N29" s="622"/>
      <c r="O29" s="622"/>
      <c r="P29" s="622"/>
      <c r="Q29" s="622"/>
      <c r="R29" s="622"/>
      <c r="S29" s="622"/>
      <c r="T29" s="622"/>
      <c r="U29" s="619"/>
      <c r="V29" s="692">
        <f t="shared" si="0"/>
        <v>97</v>
      </c>
      <c r="W29" s="693">
        <f t="shared" si="1"/>
        <v>16.69535283993115</v>
      </c>
    </row>
    <row r="30" spans="1:23" ht="16.5">
      <c r="A30" s="617" t="s">
        <v>592</v>
      </c>
      <c r="B30" s="639" t="s">
        <v>668</v>
      </c>
      <c r="C30" s="618" t="s">
        <v>669</v>
      </c>
      <c r="D30" s="676">
        <v>2457</v>
      </c>
      <c r="E30" s="676">
        <v>2785</v>
      </c>
      <c r="F30" s="594">
        <v>4450</v>
      </c>
      <c r="G30" s="594">
        <v>4485</v>
      </c>
      <c r="H30" s="594">
        <v>4622</v>
      </c>
      <c r="I30" s="691">
        <v>4700</v>
      </c>
      <c r="J30" s="619">
        <v>363</v>
      </c>
      <c r="K30" s="622">
        <v>368</v>
      </c>
      <c r="L30" s="622">
        <v>385</v>
      </c>
      <c r="M30" s="622"/>
      <c r="N30" s="622"/>
      <c r="O30" s="622"/>
      <c r="P30" s="622"/>
      <c r="Q30" s="622"/>
      <c r="R30" s="622"/>
      <c r="S30" s="622"/>
      <c r="T30" s="622"/>
      <c r="U30" s="619"/>
      <c r="V30" s="692">
        <f>SUM(J30:U30)</f>
        <v>1116</v>
      </c>
      <c r="W30" s="693">
        <f>+V30/I30*100</f>
        <v>23.74468085106383</v>
      </c>
    </row>
    <row r="31" spans="1:23" ht="16.5">
      <c r="A31" s="617" t="s">
        <v>594</v>
      </c>
      <c r="B31" s="639" t="s">
        <v>670</v>
      </c>
      <c r="C31" s="618" t="s">
        <v>671</v>
      </c>
      <c r="D31" s="676">
        <v>943</v>
      </c>
      <c r="E31" s="676">
        <v>1044</v>
      </c>
      <c r="F31" s="594">
        <v>1671</v>
      </c>
      <c r="G31" s="594">
        <v>1563</v>
      </c>
      <c r="H31" s="594">
        <v>1611</v>
      </c>
      <c r="I31" s="691">
        <v>1658</v>
      </c>
      <c r="J31" s="619">
        <v>129</v>
      </c>
      <c r="K31" s="622">
        <v>128</v>
      </c>
      <c r="L31" s="622">
        <v>133</v>
      </c>
      <c r="M31" s="622"/>
      <c r="N31" s="622"/>
      <c r="O31" s="622"/>
      <c r="P31" s="622"/>
      <c r="Q31" s="622"/>
      <c r="R31" s="622"/>
      <c r="S31" s="622"/>
      <c r="T31" s="622"/>
      <c r="U31" s="619"/>
      <c r="V31" s="692">
        <f>SUM(J31:U31)</f>
        <v>390</v>
      </c>
      <c r="W31" s="693">
        <f>+V31/I31*100</f>
        <v>23.522316043425814</v>
      </c>
    </row>
    <row r="32" spans="1:23" ht="16.5">
      <c r="A32" s="617" t="s">
        <v>597</v>
      </c>
      <c r="B32" s="638" t="s">
        <v>672</v>
      </c>
      <c r="C32" s="618" t="s">
        <v>673</v>
      </c>
      <c r="D32" s="676">
        <v>0</v>
      </c>
      <c r="E32" s="676">
        <v>0</v>
      </c>
      <c r="F32" s="594">
        <v>0</v>
      </c>
      <c r="G32" s="594">
        <v>0</v>
      </c>
      <c r="H32" s="594">
        <v>0</v>
      </c>
      <c r="I32" s="691">
        <v>0</v>
      </c>
      <c r="J32" s="619">
        <v>0</v>
      </c>
      <c r="K32" s="622">
        <v>0</v>
      </c>
      <c r="L32" s="622">
        <v>0</v>
      </c>
      <c r="M32" s="622"/>
      <c r="N32" s="622"/>
      <c r="O32" s="622"/>
      <c r="P32" s="622"/>
      <c r="Q32" s="622"/>
      <c r="R32" s="622"/>
      <c r="S32" s="622"/>
      <c r="T32" s="622"/>
      <c r="U32" s="619"/>
      <c r="V32" s="692">
        <f t="shared" si="0"/>
        <v>0</v>
      </c>
      <c r="W32" s="693" t="e">
        <f t="shared" si="1"/>
        <v>#DIV/0!</v>
      </c>
    </row>
    <row r="33" spans="1:23" ht="16.5">
      <c r="A33" s="617" t="s">
        <v>674</v>
      </c>
      <c r="B33" s="639" t="s">
        <v>675</v>
      </c>
      <c r="C33" s="618" t="s">
        <v>676</v>
      </c>
      <c r="D33" s="676"/>
      <c r="E33" s="676"/>
      <c r="F33" s="594">
        <v>0</v>
      </c>
      <c r="G33" s="594">
        <v>428</v>
      </c>
      <c r="H33" s="594">
        <v>175</v>
      </c>
      <c r="I33" s="691">
        <v>87</v>
      </c>
      <c r="J33" s="619">
        <v>6</v>
      </c>
      <c r="K33" s="622">
        <v>11</v>
      </c>
      <c r="L33" s="622">
        <v>16</v>
      </c>
      <c r="M33" s="622"/>
      <c r="N33" s="622"/>
      <c r="O33" s="622"/>
      <c r="P33" s="622"/>
      <c r="Q33" s="622"/>
      <c r="R33" s="622"/>
      <c r="S33" s="622"/>
      <c r="T33" s="622"/>
      <c r="U33" s="619"/>
      <c r="V33" s="692">
        <f t="shared" si="0"/>
        <v>33</v>
      </c>
      <c r="W33" s="693">
        <f t="shared" si="1"/>
        <v>37.93103448275862</v>
      </c>
    </row>
    <row r="34" spans="1:23" ht="16.5">
      <c r="A34" s="617" t="s">
        <v>599</v>
      </c>
      <c r="B34" s="639" t="s">
        <v>677</v>
      </c>
      <c r="C34" s="618" t="s">
        <v>678</v>
      </c>
      <c r="D34" s="676">
        <v>318</v>
      </c>
      <c r="E34" s="676">
        <v>252</v>
      </c>
      <c r="F34" s="594">
        <v>99</v>
      </c>
      <c r="G34" s="594">
        <v>104</v>
      </c>
      <c r="H34" s="594">
        <v>134</v>
      </c>
      <c r="I34" s="691">
        <v>127</v>
      </c>
      <c r="J34" s="619">
        <v>10</v>
      </c>
      <c r="K34" s="622">
        <v>11</v>
      </c>
      <c r="L34" s="622">
        <v>11</v>
      </c>
      <c r="M34" s="622"/>
      <c r="N34" s="622"/>
      <c r="O34" s="622"/>
      <c r="P34" s="622"/>
      <c r="Q34" s="622"/>
      <c r="R34" s="622"/>
      <c r="S34" s="622"/>
      <c r="T34" s="622"/>
      <c r="U34" s="619"/>
      <c r="V34" s="692">
        <f t="shared" si="0"/>
        <v>32</v>
      </c>
      <c r="W34" s="693">
        <f t="shared" si="1"/>
        <v>25.196850393700785</v>
      </c>
    </row>
    <row r="35" spans="1:23" ht="17.25" thickBot="1">
      <c r="A35" s="607" t="s">
        <v>637</v>
      </c>
      <c r="B35" s="640"/>
      <c r="C35" s="626"/>
      <c r="D35" s="677">
        <v>98</v>
      </c>
      <c r="E35" s="677">
        <v>128</v>
      </c>
      <c r="F35" s="589">
        <v>77</v>
      </c>
      <c r="G35" s="589">
        <v>64</v>
      </c>
      <c r="H35" s="589">
        <v>60</v>
      </c>
      <c r="I35" s="699">
        <v>71</v>
      </c>
      <c r="J35" s="595">
        <v>1</v>
      </c>
      <c r="K35" s="590">
        <v>2</v>
      </c>
      <c r="L35" s="590">
        <v>4</v>
      </c>
      <c r="M35" s="590"/>
      <c r="N35" s="590"/>
      <c r="O35" s="590"/>
      <c r="P35" s="590"/>
      <c r="Q35" s="590"/>
      <c r="R35" s="590"/>
      <c r="S35" s="590"/>
      <c r="T35" s="590"/>
      <c r="U35" s="590"/>
      <c r="V35" s="700">
        <f t="shared" si="0"/>
        <v>7</v>
      </c>
      <c r="W35" s="701">
        <f t="shared" si="1"/>
        <v>9.859154929577464</v>
      </c>
    </row>
    <row r="36" spans="1:23" ht="17.25" thickBot="1">
      <c r="A36" s="646" t="s">
        <v>679</v>
      </c>
      <c r="B36" s="638"/>
      <c r="C36" s="641" t="s">
        <v>680</v>
      </c>
      <c r="D36" s="574">
        <v>7508</v>
      </c>
      <c r="E36" s="574">
        <f aca="true" t="shared" si="2" ref="E36:U36">SUM(E25:E35)</f>
        <v>7842</v>
      </c>
      <c r="F36" s="681">
        <f>SUM(F25:F35)</f>
        <v>9124</v>
      </c>
      <c r="G36" s="681">
        <f>SUM(G25:G35)</f>
        <v>9489</v>
      </c>
      <c r="H36" s="681">
        <f>SUM(H25:H35)</f>
        <v>9433</v>
      </c>
      <c r="I36" s="702">
        <f t="shared" si="2"/>
        <v>9250</v>
      </c>
      <c r="J36" s="683">
        <f t="shared" si="2"/>
        <v>618</v>
      </c>
      <c r="K36" s="684">
        <f t="shared" si="2"/>
        <v>678</v>
      </c>
      <c r="L36" s="685">
        <f t="shared" si="2"/>
        <v>800</v>
      </c>
      <c r="M36" s="685">
        <f t="shared" si="2"/>
        <v>0</v>
      </c>
      <c r="N36" s="684">
        <f t="shared" si="2"/>
        <v>0</v>
      </c>
      <c r="O36" s="684">
        <f t="shared" si="2"/>
        <v>0</v>
      </c>
      <c r="P36" s="684">
        <f t="shared" si="2"/>
        <v>0</v>
      </c>
      <c r="Q36" s="684">
        <f t="shared" si="2"/>
        <v>0</v>
      </c>
      <c r="R36" s="684">
        <f t="shared" si="2"/>
        <v>0</v>
      </c>
      <c r="S36" s="684">
        <f>SUM(S25:S35)</f>
        <v>0</v>
      </c>
      <c r="T36" s="684">
        <f t="shared" si="2"/>
        <v>0</v>
      </c>
      <c r="U36" s="684">
        <f t="shared" si="2"/>
        <v>0</v>
      </c>
      <c r="V36" s="703">
        <f>V25+V26+V27+V28+V29+V30+V31+V32+V33+V34+V35</f>
        <v>2096</v>
      </c>
      <c r="W36" s="704">
        <f>+V36/I36*100</f>
        <v>22.65945945945946</v>
      </c>
    </row>
    <row r="37" spans="1:23" ht="16.5">
      <c r="A37" s="617" t="s">
        <v>681</v>
      </c>
      <c r="B37" s="637" t="s">
        <v>682</v>
      </c>
      <c r="C37" s="618" t="s">
        <v>683</v>
      </c>
      <c r="D37" s="672">
        <v>0</v>
      </c>
      <c r="E37" s="672">
        <v>0</v>
      </c>
      <c r="F37" s="592">
        <v>0</v>
      </c>
      <c r="G37" s="592">
        <v>0</v>
      </c>
      <c r="H37" s="592">
        <v>0</v>
      </c>
      <c r="I37" s="698">
        <v>0</v>
      </c>
      <c r="J37" s="619">
        <v>0</v>
      </c>
      <c r="K37" s="622">
        <v>0</v>
      </c>
      <c r="L37" s="622">
        <v>0</v>
      </c>
      <c r="M37" s="622"/>
      <c r="N37" s="622"/>
      <c r="O37" s="622"/>
      <c r="P37" s="622"/>
      <c r="Q37" s="622"/>
      <c r="R37" s="622"/>
      <c r="S37" s="622"/>
      <c r="T37" s="622"/>
      <c r="U37" s="619"/>
      <c r="V37" s="692">
        <f aca="true" t="shared" si="3" ref="V37:V42">SUM(J37:U37)</f>
        <v>0</v>
      </c>
      <c r="W37" s="693" t="e">
        <f aca="true" t="shared" si="4" ref="W37:W42">+V37/I37*100</f>
        <v>#DIV/0!</v>
      </c>
    </row>
    <row r="38" spans="1:23" ht="16.5">
      <c r="A38" s="617" t="s">
        <v>684</v>
      </c>
      <c r="B38" s="639" t="s">
        <v>685</v>
      </c>
      <c r="C38" s="618" t="s">
        <v>686</v>
      </c>
      <c r="D38" s="676">
        <v>716</v>
      </c>
      <c r="E38" s="676">
        <v>715</v>
      </c>
      <c r="F38" s="594">
        <v>527</v>
      </c>
      <c r="G38" s="594">
        <v>495</v>
      </c>
      <c r="H38" s="594">
        <v>527</v>
      </c>
      <c r="I38" s="691">
        <v>550</v>
      </c>
      <c r="J38" s="619">
        <v>65</v>
      </c>
      <c r="K38" s="622">
        <v>52</v>
      </c>
      <c r="L38" s="622">
        <v>51</v>
      </c>
      <c r="M38" s="622"/>
      <c r="N38" s="622"/>
      <c r="O38" s="622"/>
      <c r="P38" s="622"/>
      <c r="Q38" s="622"/>
      <c r="R38" s="622"/>
      <c r="S38" s="622"/>
      <c r="T38" s="622"/>
      <c r="U38" s="619"/>
      <c r="V38" s="692">
        <f t="shared" si="3"/>
        <v>168</v>
      </c>
      <c r="W38" s="693">
        <f t="shared" si="4"/>
        <v>30.545454545454547</v>
      </c>
    </row>
    <row r="39" spans="1:23" ht="16.5">
      <c r="A39" s="617" t="s">
        <v>687</v>
      </c>
      <c r="B39" s="638" t="s">
        <v>688</v>
      </c>
      <c r="C39" s="618" t="s">
        <v>689</v>
      </c>
      <c r="D39" s="676">
        <v>26</v>
      </c>
      <c r="E39" s="676">
        <v>32</v>
      </c>
      <c r="F39" s="594">
        <v>2</v>
      </c>
      <c r="G39" s="594">
        <v>0</v>
      </c>
      <c r="H39" s="594">
        <v>0</v>
      </c>
      <c r="I39" s="691">
        <v>0</v>
      </c>
      <c r="J39" s="619">
        <v>0</v>
      </c>
      <c r="K39" s="622">
        <v>0</v>
      </c>
      <c r="L39" s="622">
        <v>0</v>
      </c>
      <c r="M39" s="622"/>
      <c r="N39" s="622"/>
      <c r="O39" s="622"/>
      <c r="P39" s="622"/>
      <c r="Q39" s="622"/>
      <c r="R39" s="622"/>
      <c r="S39" s="622"/>
      <c r="T39" s="622"/>
      <c r="U39" s="619"/>
      <c r="V39" s="692">
        <f t="shared" si="3"/>
        <v>0</v>
      </c>
      <c r="W39" s="693" t="e">
        <f t="shared" si="4"/>
        <v>#DIV/0!</v>
      </c>
    </row>
    <row r="40" spans="1:23" ht="16.5">
      <c r="A40" s="617" t="s">
        <v>611</v>
      </c>
      <c r="B40" s="642"/>
      <c r="C40" s="618" t="s">
        <v>612</v>
      </c>
      <c r="D40" s="676">
        <v>6805</v>
      </c>
      <c r="E40" s="676">
        <v>6979</v>
      </c>
      <c r="F40" s="594">
        <v>8318</v>
      </c>
      <c r="G40" s="594">
        <v>8465</v>
      </c>
      <c r="H40" s="594">
        <v>8627</v>
      </c>
      <c r="I40" s="691">
        <v>8600</v>
      </c>
      <c r="J40" s="619">
        <v>590</v>
      </c>
      <c r="K40" s="622">
        <v>590</v>
      </c>
      <c r="L40" s="622">
        <v>590</v>
      </c>
      <c r="M40" s="622"/>
      <c r="N40" s="622"/>
      <c r="O40" s="622"/>
      <c r="P40" s="622"/>
      <c r="Q40" s="622"/>
      <c r="R40" s="622"/>
      <c r="S40" s="622"/>
      <c r="T40" s="622"/>
      <c r="U40" s="619"/>
      <c r="V40" s="692">
        <f>SUM(J40:U40)</f>
        <v>1770</v>
      </c>
      <c r="W40" s="693">
        <f t="shared" si="4"/>
        <v>20.58139534883721</v>
      </c>
    </row>
    <row r="41" spans="1:23" ht="17.25" thickBot="1">
      <c r="A41" s="607" t="s">
        <v>614</v>
      </c>
      <c r="B41" s="643"/>
      <c r="C41" s="644"/>
      <c r="D41" s="677">
        <v>25</v>
      </c>
      <c r="E41" s="677">
        <v>406</v>
      </c>
      <c r="F41" s="589">
        <v>306</v>
      </c>
      <c r="G41" s="589">
        <v>554</v>
      </c>
      <c r="H41" s="589">
        <v>309</v>
      </c>
      <c r="I41" s="698">
        <v>100</v>
      </c>
      <c r="J41" s="595">
        <v>48</v>
      </c>
      <c r="K41" s="590">
        <v>16</v>
      </c>
      <c r="L41" s="590">
        <v>10</v>
      </c>
      <c r="M41" s="590"/>
      <c r="N41" s="590"/>
      <c r="O41" s="590"/>
      <c r="P41" s="590"/>
      <c r="Q41" s="590"/>
      <c r="R41" s="590"/>
      <c r="S41" s="590"/>
      <c r="T41" s="590"/>
      <c r="U41" s="590"/>
      <c r="V41" s="692">
        <f>SUM(J41:U41)</f>
        <v>74</v>
      </c>
      <c r="W41" s="693">
        <f t="shared" si="4"/>
        <v>74</v>
      </c>
    </row>
    <row r="42" spans="1:23" ht="17.25" thickBot="1">
      <c r="A42" s="646" t="s">
        <v>690</v>
      </c>
      <c r="B42" s="705"/>
      <c r="C42" s="641" t="s">
        <v>691</v>
      </c>
      <c r="D42" s="574">
        <f aca="true" t="shared" si="5" ref="D42:T42">SUM(D37:D41)</f>
        <v>7572</v>
      </c>
      <c r="E42" s="574">
        <f t="shared" si="5"/>
        <v>8132</v>
      </c>
      <c r="F42" s="681">
        <f>SUM(F37:F41)</f>
        <v>9153</v>
      </c>
      <c r="G42" s="681">
        <f>SUM(G37:G41)</f>
        <v>9514</v>
      </c>
      <c r="H42" s="681">
        <f>SUM(H38:H41)</f>
        <v>9463</v>
      </c>
      <c r="I42" s="702">
        <f t="shared" si="5"/>
        <v>9250</v>
      </c>
      <c r="J42" s="683">
        <f t="shared" si="5"/>
        <v>703</v>
      </c>
      <c r="K42" s="684">
        <f t="shared" si="5"/>
        <v>658</v>
      </c>
      <c r="L42" s="685">
        <f t="shared" si="5"/>
        <v>651</v>
      </c>
      <c r="M42" s="685">
        <f t="shared" si="5"/>
        <v>0</v>
      </c>
      <c r="N42" s="684">
        <f t="shared" si="5"/>
        <v>0</v>
      </c>
      <c r="O42" s="684">
        <f t="shared" si="5"/>
        <v>0</v>
      </c>
      <c r="P42" s="684">
        <f t="shared" si="5"/>
        <v>0</v>
      </c>
      <c r="Q42" s="684">
        <f t="shared" si="5"/>
        <v>0</v>
      </c>
      <c r="R42" s="684">
        <f t="shared" si="5"/>
        <v>0</v>
      </c>
      <c r="S42" s="684">
        <f t="shared" si="5"/>
        <v>0</v>
      </c>
      <c r="T42" s="684">
        <f t="shared" si="5"/>
        <v>0</v>
      </c>
      <c r="U42" s="684">
        <f>SUM(U37:U41)</f>
        <v>0</v>
      </c>
      <c r="V42" s="703">
        <f t="shared" si="3"/>
        <v>2012</v>
      </c>
      <c r="W42" s="704">
        <f t="shared" si="4"/>
        <v>21.75135135135135</v>
      </c>
    </row>
    <row r="43" spans="1:23" ht="6.75" customHeight="1" thickBot="1">
      <c r="A43" s="607"/>
      <c r="B43" s="679"/>
      <c r="C43" s="644"/>
      <c r="D43" s="677"/>
      <c r="E43" s="677"/>
      <c r="F43" s="589"/>
      <c r="G43" s="589"/>
      <c r="H43" s="589"/>
      <c r="I43" s="706"/>
      <c r="J43" s="627"/>
      <c r="K43" s="590"/>
      <c r="L43" s="609"/>
      <c r="M43" s="609"/>
      <c r="N43" s="590"/>
      <c r="O43" s="590"/>
      <c r="P43" s="590"/>
      <c r="Q43" s="590"/>
      <c r="R43" s="590"/>
      <c r="S43" s="590"/>
      <c r="T43" s="590"/>
      <c r="U43" s="645"/>
      <c r="V43" s="700"/>
      <c r="W43" s="701"/>
    </row>
    <row r="44" spans="1:23" ht="17.25" thickBot="1">
      <c r="A44" s="646" t="s">
        <v>618</v>
      </c>
      <c r="B44" s="707"/>
      <c r="C44" s="708"/>
      <c r="D44" s="574">
        <f>+D42-D40</f>
        <v>767</v>
      </c>
      <c r="E44" s="574">
        <f>+E42-E40</f>
        <v>1153</v>
      </c>
      <c r="F44" s="681">
        <f>F41+F39+F38</f>
        <v>835</v>
      </c>
      <c r="G44" s="681">
        <v>1049</v>
      </c>
      <c r="H44" s="681">
        <f>SUM(H41+H38)</f>
        <v>836</v>
      </c>
      <c r="I44" s="702">
        <f aca="true" t="shared" si="6" ref="I44:U44">I37+I38+I39+I41</f>
        <v>650</v>
      </c>
      <c r="J44" s="683">
        <f t="shared" si="6"/>
        <v>113</v>
      </c>
      <c r="K44" s="684">
        <f t="shared" si="6"/>
        <v>68</v>
      </c>
      <c r="L44" s="684">
        <f t="shared" si="6"/>
        <v>61</v>
      </c>
      <c r="M44" s="684">
        <f t="shared" si="6"/>
        <v>0</v>
      </c>
      <c r="N44" s="684">
        <f t="shared" si="6"/>
        <v>0</v>
      </c>
      <c r="O44" s="684">
        <f t="shared" si="6"/>
        <v>0</v>
      </c>
      <c r="P44" s="684">
        <f t="shared" si="6"/>
        <v>0</v>
      </c>
      <c r="Q44" s="684">
        <f t="shared" si="6"/>
        <v>0</v>
      </c>
      <c r="R44" s="684">
        <f t="shared" si="6"/>
        <v>0</v>
      </c>
      <c r="S44" s="684">
        <f t="shared" si="6"/>
        <v>0</v>
      </c>
      <c r="T44" s="684">
        <f t="shared" si="6"/>
        <v>0</v>
      </c>
      <c r="U44" s="702">
        <f t="shared" si="6"/>
        <v>0</v>
      </c>
      <c r="V44" s="703">
        <f>SUM(J44:U44)</f>
        <v>242</v>
      </c>
      <c r="W44" s="704">
        <f>+V44/I44*100</f>
        <v>37.230769230769226</v>
      </c>
    </row>
    <row r="45" spans="1:23" ht="17.25" thickBot="1">
      <c r="A45" s="646" t="s">
        <v>619</v>
      </c>
      <c r="B45" s="707"/>
      <c r="C45" s="641" t="s">
        <v>692</v>
      </c>
      <c r="D45" s="574">
        <f>+D42-D36</f>
        <v>64</v>
      </c>
      <c r="E45" s="574">
        <f>+E42-E36</f>
        <v>290</v>
      </c>
      <c r="F45" s="681">
        <f>F42-F36</f>
        <v>29</v>
      </c>
      <c r="G45" s="681">
        <v>25</v>
      </c>
      <c r="H45" s="681">
        <f>SUM(H42-H36)</f>
        <v>30</v>
      </c>
      <c r="I45" s="702">
        <f>SUM(I42-I36)</f>
        <v>0</v>
      </c>
      <c r="J45" s="683">
        <f aca="true" t="shared" si="7" ref="J45:U45">J42-J36</f>
        <v>85</v>
      </c>
      <c r="K45" s="684">
        <f t="shared" si="7"/>
        <v>-20</v>
      </c>
      <c r="L45" s="684">
        <f t="shared" si="7"/>
        <v>-149</v>
      </c>
      <c r="M45" s="684">
        <f t="shared" si="7"/>
        <v>0</v>
      </c>
      <c r="N45" s="684">
        <f t="shared" si="7"/>
        <v>0</v>
      </c>
      <c r="O45" s="684">
        <f t="shared" si="7"/>
        <v>0</v>
      </c>
      <c r="P45" s="684">
        <f>P42-P36</f>
        <v>0</v>
      </c>
      <c r="Q45" s="684">
        <f t="shared" si="7"/>
        <v>0</v>
      </c>
      <c r="R45" s="684">
        <f t="shared" si="7"/>
        <v>0</v>
      </c>
      <c r="S45" s="684">
        <f t="shared" si="7"/>
        <v>0</v>
      </c>
      <c r="T45" s="684">
        <f t="shared" si="7"/>
        <v>0</v>
      </c>
      <c r="U45" s="685">
        <f t="shared" si="7"/>
        <v>0</v>
      </c>
      <c r="V45" s="703">
        <f>SUM(J45:U45)</f>
        <v>-84</v>
      </c>
      <c r="W45" s="704" t="e">
        <f>+V45/I45*100</f>
        <v>#DIV/0!</v>
      </c>
    </row>
    <row r="46" spans="1:23" ht="17.25" thickBot="1">
      <c r="A46" s="646" t="s">
        <v>693</v>
      </c>
      <c r="B46" s="707"/>
      <c r="C46" s="709"/>
      <c r="D46" s="576">
        <f>+D45-D40</f>
        <v>-6741</v>
      </c>
      <c r="E46" s="576">
        <f>+E45-E40</f>
        <v>-6689</v>
      </c>
      <c r="F46" s="681">
        <f>F44-F36</f>
        <v>-8289</v>
      </c>
      <c r="G46" s="681">
        <v>-8440</v>
      </c>
      <c r="H46" s="681">
        <f>SUM(H44-H36)</f>
        <v>-8597</v>
      </c>
      <c r="I46" s="702">
        <f>SUM(I44-I36)</f>
        <v>-8600</v>
      </c>
      <c r="J46" s="710">
        <f aca="true" t="shared" si="8" ref="J46:U46">J45-J40</f>
        <v>-505</v>
      </c>
      <c r="K46" s="684">
        <f t="shared" si="8"/>
        <v>-610</v>
      </c>
      <c r="L46" s="684">
        <f t="shared" si="8"/>
        <v>-739</v>
      </c>
      <c r="M46" s="684">
        <f t="shared" si="8"/>
        <v>0</v>
      </c>
      <c r="N46" s="684">
        <f t="shared" si="8"/>
        <v>0</v>
      </c>
      <c r="O46" s="684">
        <f t="shared" si="8"/>
        <v>0</v>
      </c>
      <c r="P46" s="684">
        <f t="shared" si="8"/>
        <v>0</v>
      </c>
      <c r="Q46" s="684">
        <f t="shared" si="8"/>
        <v>0</v>
      </c>
      <c r="R46" s="684">
        <f t="shared" si="8"/>
        <v>0</v>
      </c>
      <c r="S46" s="684">
        <f t="shared" si="8"/>
        <v>0</v>
      </c>
      <c r="T46" s="684">
        <f t="shared" si="8"/>
        <v>0</v>
      </c>
      <c r="U46" s="702">
        <f t="shared" si="8"/>
        <v>0</v>
      </c>
      <c r="V46" s="703">
        <f>SUM(J46:U46)</f>
        <v>-1854</v>
      </c>
      <c r="W46" s="704">
        <f>+V46/I46*100</f>
        <v>21.558139534883722</v>
      </c>
    </row>
  </sheetData>
  <sheetProtection/>
  <mergeCells count="1">
    <mergeCell ref="C5:G5"/>
  </mergeCells>
  <printOptions/>
  <pageMargins left="1.299212598425197" right="0.7086614173228347" top="0.3937007874015748" bottom="0.3937007874015748" header="0.31496062992125984" footer="0.31496062992125984"/>
  <pageSetup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45"/>
  <sheetViews>
    <sheetView zoomScalePageLayoutView="0" workbookViewId="0" topLeftCell="A1">
      <selection activeCell="K32" sqref="K32"/>
    </sheetView>
  </sheetViews>
  <sheetFormatPr defaultColWidth="9.140625" defaultRowHeight="12.75"/>
  <cols>
    <col min="1" max="1" width="37.7109375" style="492" customWidth="1"/>
    <col min="2" max="2" width="13.57421875" style="492" customWidth="1"/>
    <col min="3" max="4" width="0" style="492" hidden="1" customWidth="1"/>
    <col min="5" max="5" width="6.421875" style="741" customWidth="1"/>
    <col min="6" max="6" width="11.7109375" style="492" hidden="1" customWidth="1"/>
    <col min="7" max="7" width="11.57421875" style="492" hidden="1" customWidth="1"/>
    <col min="8" max="8" width="11.57421875" style="492" customWidth="1"/>
    <col min="9" max="10" width="11.421875" style="492" customWidth="1"/>
    <col min="11" max="11" width="9.140625" style="492" customWidth="1"/>
    <col min="12" max="12" width="9.7109375" style="492" bestFit="1" customWidth="1"/>
    <col min="13" max="18" width="0" style="492" hidden="1" customWidth="1"/>
    <col min="19" max="19" width="9.28125" style="492" hidden="1" customWidth="1"/>
    <col min="20" max="21" width="0" style="492" hidden="1" customWidth="1"/>
    <col min="22" max="23" width="9.140625" style="492" customWidth="1"/>
    <col min="24" max="24" width="9.00390625" style="741" customWidth="1"/>
    <col min="25" max="16384" width="9.140625" style="492" customWidth="1"/>
  </cols>
  <sheetData>
    <row r="1" spans="1:24" s="310" customFormat="1" ht="18">
      <c r="A1" s="310" t="s">
        <v>622</v>
      </c>
      <c r="E1" s="883"/>
      <c r="J1" s="491"/>
      <c r="X1" s="883"/>
    </row>
    <row r="2" spans="1:10" ht="21.75" customHeight="1">
      <c r="A2" s="491" t="s">
        <v>623</v>
      </c>
      <c r="B2" s="116" t="s">
        <v>536</v>
      </c>
      <c r="J2" s="493"/>
    </row>
    <row r="3" spans="1:10" ht="12.75">
      <c r="A3" s="493"/>
      <c r="J3" s="493"/>
    </row>
    <row r="4" spans="2:10" ht="13.5" thickBot="1">
      <c r="B4" s="649"/>
      <c r="C4" s="649"/>
      <c r="D4" s="649"/>
      <c r="E4" s="742"/>
      <c r="F4" s="649"/>
      <c r="G4" s="649"/>
      <c r="J4" s="493"/>
    </row>
    <row r="5" spans="1:10" ht="15.75" thickBot="1">
      <c r="A5" s="305" t="s">
        <v>520</v>
      </c>
      <c r="B5" s="743" t="s">
        <v>694</v>
      </c>
      <c r="C5" s="744"/>
      <c r="D5" s="744"/>
      <c r="E5" s="745"/>
      <c r="F5" s="744"/>
      <c r="G5" s="746"/>
      <c r="H5" s="600"/>
      <c r="I5" s="600"/>
      <c r="J5" s="305"/>
    </row>
    <row r="6" spans="1:10" ht="23.25" customHeight="1" thickBot="1">
      <c r="A6" s="493" t="s">
        <v>522</v>
      </c>
      <c r="J6" s="493"/>
    </row>
    <row r="7" spans="1:24" ht="15">
      <c r="A7" s="747"/>
      <c r="B7" s="748"/>
      <c r="C7" s="748"/>
      <c r="D7" s="748"/>
      <c r="E7" s="749"/>
      <c r="F7" s="748"/>
      <c r="G7" s="750"/>
      <c r="H7" s="750"/>
      <c r="I7" s="751" t="s">
        <v>29</v>
      </c>
      <c r="J7" s="752"/>
      <c r="K7" s="753"/>
      <c r="L7" s="753"/>
      <c r="M7" s="753"/>
      <c r="N7" s="753"/>
      <c r="O7" s="754" t="s">
        <v>523</v>
      </c>
      <c r="P7" s="753"/>
      <c r="Q7" s="753"/>
      <c r="R7" s="753"/>
      <c r="S7" s="753"/>
      <c r="T7" s="753"/>
      <c r="U7" s="753"/>
      <c r="V7" s="751" t="s">
        <v>524</v>
      </c>
      <c r="W7" s="755" t="s">
        <v>525</v>
      </c>
      <c r="X7" s="492"/>
    </row>
    <row r="8" spans="1:24" ht="13.5" thickBot="1">
      <c r="A8" s="756" t="s">
        <v>27</v>
      </c>
      <c r="B8" s="757" t="s">
        <v>526</v>
      </c>
      <c r="C8" s="757" t="s">
        <v>527</v>
      </c>
      <c r="D8" s="757" t="s">
        <v>528</v>
      </c>
      <c r="E8" s="757" t="s">
        <v>529</v>
      </c>
      <c r="F8" s="757" t="s">
        <v>641</v>
      </c>
      <c r="G8" s="758" t="s">
        <v>642</v>
      </c>
      <c r="H8" s="759" t="s">
        <v>625</v>
      </c>
      <c r="I8" s="760">
        <v>2014</v>
      </c>
      <c r="J8" s="761" t="s">
        <v>534</v>
      </c>
      <c r="K8" s="762" t="s">
        <v>535</v>
      </c>
      <c r="L8" s="762" t="s">
        <v>536</v>
      </c>
      <c r="M8" s="762" t="s">
        <v>537</v>
      </c>
      <c r="N8" s="762" t="s">
        <v>538</v>
      </c>
      <c r="O8" s="762" t="s">
        <v>539</v>
      </c>
      <c r="P8" s="762" t="s">
        <v>540</v>
      </c>
      <c r="Q8" s="762" t="s">
        <v>541</v>
      </c>
      <c r="R8" s="762" t="s">
        <v>542</v>
      </c>
      <c r="S8" s="762" t="s">
        <v>543</v>
      </c>
      <c r="T8" s="762" t="s">
        <v>544</v>
      </c>
      <c r="U8" s="761" t="s">
        <v>545</v>
      </c>
      <c r="V8" s="760" t="s">
        <v>546</v>
      </c>
      <c r="W8" s="763" t="s">
        <v>547</v>
      </c>
      <c r="X8" s="492"/>
    </row>
    <row r="9" spans="1:24" ht="12.75">
      <c r="A9" s="764" t="s">
        <v>548</v>
      </c>
      <c r="B9" s="765"/>
      <c r="C9" s="766">
        <v>104</v>
      </c>
      <c r="D9" s="766">
        <v>104</v>
      </c>
      <c r="E9" s="724"/>
      <c r="F9" s="725">
        <v>13</v>
      </c>
      <c r="G9" s="726">
        <v>14</v>
      </c>
      <c r="H9" s="342">
        <v>14</v>
      </c>
      <c r="I9" s="767"/>
      <c r="J9" s="768">
        <v>14</v>
      </c>
      <c r="K9" s="769">
        <v>15</v>
      </c>
      <c r="L9" s="769">
        <v>15</v>
      </c>
      <c r="M9" s="769"/>
      <c r="N9" s="727"/>
      <c r="O9" s="727"/>
      <c r="P9" s="727"/>
      <c r="Q9" s="727"/>
      <c r="R9" s="727"/>
      <c r="S9" s="727"/>
      <c r="T9" s="727"/>
      <c r="U9" s="727"/>
      <c r="V9" s="770" t="s">
        <v>549</v>
      </c>
      <c r="W9" s="771" t="s">
        <v>549</v>
      </c>
      <c r="X9" s="492"/>
    </row>
    <row r="10" spans="1:24" ht="13.5" thickBot="1">
      <c r="A10" s="772" t="s">
        <v>550</v>
      </c>
      <c r="B10" s="773"/>
      <c r="C10" s="774">
        <v>101</v>
      </c>
      <c r="D10" s="774">
        <v>104</v>
      </c>
      <c r="E10" s="775"/>
      <c r="F10" s="774">
        <v>10.5</v>
      </c>
      <c r="G10" s="776">
        <v>11.5</v>
      </c>
      <c r="H10" s="777">
        <v>11</v>
      </c>
      <c r="I10" s="778"/>
      <c r="J10" s="776">
        <v>11</v>
      </c>
      <c r="K10" s="779">
        <v>12.5</v>
      </c>
      <c r="L10" s="780">
        <v>12.5</v>
      </c>
      <c r="M10" s="780"/>
      <c r="N10" s="779"/>
      <c r="O10" s="779"/>
      <c r="P10" s="779"/>
      <c r="Q10" s="779"/>
      <c r="R10" s="779"/>
      <c r="S10" s="779"/>
      <c r="T10" s="779"/>
      <c r="U10" s="776"/>
      <c r="V10" s="781"/>
      <c r="W10" s="782" t="s">
        <v>549</v>
      </c>
      <c r="X10" s="492"/>
    </row>
    <row r="11" spans="1:24" ht="12.75">
      <c r="A11" s="783" t="s">
        <v>551</v>
      </c>
      <c r="B11" s="784" t="s">
        <v>552</v>
      </c>
      <c r="C11" s="785">
        <v>37915</v>
      </c>
      <c r="D11" s="785">
        <v>39774</v>
      </c>
      <c r="E11" s="786" t="s">
        <v>553</v>
      </c>
      <c r="F11" s="787">
        <v>6039</v>
      </c>
      <c r="G11" s="788">
        <v>7073</v>
      </c>
      <c r="H11" s="789">
        <v>7780</v>
      </c>
      <c r="I11" s="790" t="s">
        <v>549</v>
      </c>
      <c r="J11" s="791">
        <v>7780</v>
      </c>
      <c r="K11" s="792">
        <v>7780</v>
      </c>
      <c r="L11" s="793">
        <v>7983</v>
      </c>
      <c r="M11" s="793"/>
      <c r="N11" s="792"/>
      <c r="O11" s="792"/>
      <c r="P11" s="794"/>
      <c r="Q11" s="794"/>
      <c r="R11" s="794"/>
      <c r="S11" s="794"/>
      <c r="T11" s="794"/>
      <c r="U11" s="788"/>
      <c r="V11" s="795" t="s">
        <v>549</v>
      </c>
      <c r="W11" s="796" t="s">
        <v>549</v>
      </c>
      <c r="X11" s="492"/>
    </row>
    <row r="12" spans="1:24" ht="12.75">
      <c r="A12" s="797" t="s">
        <v>554</v>
      </c>
      <c r="B12" s="798" t="s">
        <v>555</v>
      </c>
      <c r="C12" s="799">
        <v>-16164</v>
      </c>
      <c r="D12" s="799">
        <v>-17825</v>
      </c>
      <c r="E12" s="786" t="s">
        <v>556</v>
      </c>
      <c r="F12" s="787">
        <v>-4930</v>
      </c>
      <c r="G12" s="788">
        <v>-5520</v>
      </c>
      <c r="H12" s="789">
        <v>-6152</v>
      </c>
      <c r="I12" s="796" t="s">
        <v>549</v>
      </c>
      <c r="J12" s="800">
        <v>-6180</v>
      </c>
      <c r="K12" s="801">
        <v>-6208</v>
      </c>
      <c r="L12" s="802">
        <v>-6372</v>
      </c>
      <c r="M12" s="802"/>
      <c r="N12" s="792"/>
      <c r="O12" s="792"/>
      <c r="P12" s="794"/>
      <c r="Q12" s="794"/>
      <c r="R12" s="794"/>
      <c r="S12" s="794"/>
      <c r="T12" s="794"/>
      <c r="U12" s="788"/>
      <c r="V12" s="795" t="s">
        <v>549</v>
      </c>
      <c r="W12" s="796" t="s">
        <v>549</v>
      </c>
      <c r="X12" s="492"/>
    </row>
    <row r="13" spans="1:24" ht="12.75">
      <c r="A13" s="797" t="s">
        <v>557</v>
      </c>
      <c r="B13" s="798" t="s">
        <v>558</v>
      </c>
      <c r="C13" s="799">
        <v>604</v>
      </c>
      <c r="D13" s="799">
        <v>619</v>
      </c>
      <c r="E13" s="786" t="s">
        <v>559</v>
      </c>
      <c r="F13" s="787">
        <v>49</v>
      </c>
      <c r="G13" s="788">
        <v>69</v>
      </c>
      <c r="H13" s="789">
        <v>36</v>
      </c>
      <c r="I13" s="796" t="s">
        <v>549</v>
      </c>
      <c r="J13" s="800">
        <v>36</v>
      </c>
      <c r="K13" s="801">
        <v>36</v>
      </c>
      <c r="L13" s="802">
        <v>36</v>
      </c>
      <c r="M13" s="802"/>
      <c r="N13" s="792"/>
      <c r="O13" s="792"/>
      <c r="P13" s="794"/>
      <c r="Q13" s="794"/>
      <c r="R13" s="794"/>
      <c r="S13" s="794"/>
      <c r="T13" s="794"/>
      <c r="U13" s="788"/>
      <c r="V13" s="795" t="s">
        <v>549</v>
      </c>
      <c r="W13" s="796" t="s">
        <v>549</v>
      </c>
      <c r="X13" s="492"/>
    </row>
    <row r="14" spans="1:24" ht="12.75">
      <c r="A14" s="797" t="s">
        <v>560</v>
      </c>
      <c r="B14" s="798" t="s">
        <v>561</v>
      </c>
      <c r="C14" s="799">
        <v>221</v>
      </c>
      <c r="D14" s="799">
        <v>610</v>
      </c>
      <c r="E14" s="786" t="s">
        <v>549</v>
      </c>
      <c r="F14" s="787">
        <v>673</v>
      </c>
      <c r="G14" s="788">
        <v>715</v>
      </c>
      <c r="H14" s="789">
        <v>505</v>
      </c>
      <c r="I14" s="796" t="s">
        <v>549</v>
      </c>
      <c r="J14" s="800">
        <v>6332</v>
      </c>
      <c r="K14" s="801">
        <v>6389</v>
      </c>
      <c r="L14" s="802">
        <v>6294</v>
      </c>
      <c r="M14" s="802"/>
      <c r="N14" s="792"/>
      <c r="O14" s="792"/>
      <c r="P14" s="794"/>
      <c r="Q14" s="794"/>
      <c r="R14" s="794"/>
      <c r="S14" s="794"/>
      <c r="T14" s="794"/>
      <c r="U14" s="788"/>
      <c r="V14" s="795" t="s">
        <v>549</v>
      </c>
      <c r="W14" s="796" t="s">
        <v>549</v>
      </c>
      <c r="X14" s="492"/>
    </row>
    <row r="15" spans="1:24" ht="13.5" thickBot="1">
      <c r="A15" s="764" t="s">
        <v>562</v>
      </c>
      <c r="B15" s="803" t="s">
        <v>563</v>
      </c>
      <c r="C15" s="804">
        <v>2021</v>
      </c>
      <c r="D15" s="804">
        <v>852</v>
      </c>
      <c r="E15" s="711" t="s">
        <v>564</v>
      </c>
      <c r="F15" s="728">
        <v>723</v>
      </c>
      <c r="G15" s="729">
        <v>1007</v>
      </c>
      <c r="H15" s="389">
        <v>607</v>
      </c>
      <c r="I15" s="805" t="s">
        <v>549</v>
      </c>
      <c r="J15" s="410">
        <v>715</v>
      </c>
      <c r="K15" s="806">
        <v>896</v>
      </c>
      <c r="L15" s="807">
        <v>911</v>
      </c>
      <c r="M15" s="807"/>
      <c r="N15" s="806"/>
      <c r="O15" s="806"/>
      <c r="P15" s="730"/>
      <c r="Q15" s="730"/>
      <c r="R15" s="730"/>
      <c r="S15" s="730"/>
      <c r="T15" s="730"/>
      <c r="U15" s="730"/>
      <c r="V15" s="808" t="s">
        <v>549</v>
      </c>
      <c r="W15" s="771" t="s">
        <v>549</v>
      </c>
      <c r="X15" s="492"/>
    </row>
    <row r="16" spans="1:24" ht="13.5" thickBot="1">
      <c r="A16" s="809" t="s">
        <v>565</v>
      </c>
      <c r="B16" s="810"/>
      <c r="C16" s="811">
        <v>24618</v>
      </c>
      <c r="D16" s="811">
        <v>24087</v>
      </c>
      <c r="E16" s="812"/>
      <c r="F16" s="813">
        <v>2553</v>
      </c>
      <c r="G16" s="814">
        <v>3344</v>
      </c>
      <c r="H16" s="815">
        <v>2776</v>
      </c>
      <c r="I16" s="816" t="s">
        <v>549</v>
      </c>
      <c r="J16" s="817">
        <f>SUM(J11:J15)</f>
        <v>8683</v>
      </c>
      <c r="K16" s="818">
        <f>SUM(K11:K15)</f>
        <v>8893</v>
      </c>
      <c r="L16" s="819">
        <f>SUM(L11:L15)</f>
        <v>8852</v>
      </c>
      <c r="M16" s="819"/>
      <c r="N16" s="820"/>
      <c r="O16" s="820"/>
      <c r="P16" s="821"/>
      <c r="Q16" s="821"/>
      <c r="R16" s="821"/>
      <c r="S16" s="821"/>
      <c r="T16" s="821"/>
      <c r="U16" s="814"/>
      <c r="V16" s="822" t="s">
        <v>549</v>
      </c>
      <c r="W16" s="816" t="s">
        <v>549</v>
      </c>
      <c r="X16" s="492"/>
    </row>
    <row r="17" spans="1:24" ht="12.75">
      <c r="A17" s="764" t="s">
        <v>566</v>
      </c>
      <c r="B17" s="784" t="s">
        <v>567</v>
      </c>
      <c r="C17" s="785">
        <v>7043</v>
      </c>
      <c r="D17" s="785">
        <v>7240</v>
      </c>
      <c r="E17" s="711">
        <v>401</v>
      </c>
      <c r="F17" s="728">
        <v>1108</v>
      </c>
      <c r="G17" s="729">
        <v>1553</v>
      </c>
      <c r="H17" s="389">
        <v>1628</v>
      </c>
      <c r="I17" s="790" t="s">
        <v>549</v>
      </c>
      <c r="J17" s="410">
        <v>1600</v>
      </c>
      <c r="K17" s="806">
        <v>1572</v>
      </c>
      <c r="L17" s="807">
        <v>1611</v>
      </c>
      <c r="M17" s="807"/>
      <c r="N17" s="806"/>
      <c r="O17" s="806"/>
      <c r="P17" s="730"/>
      <c r="Q17" s="730"/>
      <c r="R17" s="730"/>
      <c r="S17" s="730"/>
      <c r="T17" s="730"/>
      <c r="U17" s="730"/>
      <c r="V17" s="808" t="s">
        <v>549</v>
      </c>
      <c r="W17" s="771" t="s">
        <v>549</v>
      </c>
      <c r="X17" s="492"/>
    </row>
    <row r="18" spans="1:24" ht="12.75">
      <c r="A18" s="797" t="s">
        <v>568</v>
      </c>
      <c r="B18" s="798" t="s">
        <v>569</v>
      </c>
      <c r="C18" s="799">
        <v>1001</v>
      </c>
      <c r="D18" s="799">
        <v>820</v>
      </c>
      <c r="E18" s="786" t="s">
        <v>570</v>
      </c>
      <c r="F18" s="787">
        <v>251</v>
      </c>
      <c r="G18" s="788">
        <v>49</v>
      </c>
      <c r="H18" s="789">
        <v>183</v>
      </c>
      <c r="I18" s="796" t="s">
        <v>549</v>
      </c>
      <c r="J18" s="791">
        <v>203</v>
      </c>
      <c r="K18" s="792">
        <v>230</v>
      </c>
      <c r="L18" s="793">
        <v>193</v>
      </c>
      <c r="M18" s="793"/>
      <c r="N18" s="792"/>
      <c r="O18" s="792"/>
      <c r="P18" s="794"/>
      <c r="Q18" s="794"/>
      <c r="R18" s="794"/>
      <c r="S18" s="794"/>
      <c r="T18" s="794"/>
      <c r="U18" s="788"/>
      <c r="V18" s="795" t="s">
        <v>549</v>
      </c>
      <c r="W18" s="796" t="s">
        <v>549</v>
      </c>
      <c r="X18" s="492"/>
    </row>
    <row r="19" spans="1:24" ht="12.75">
      <c r="A19" s="797" t="s">
        <v>571</v>
      </c>
      <c r="B19" s="798" t="s">
        <v>572</v>
      </c>
      <c r="C19" s="799">
        <v>14718</v>
      </c>
      <c r="D19" s="799">
        <v>14718</v>
      </c>
      <c r="E19" s="786" t="s">
        <v>549</v>
      </c>
      <c r="F19" s="787">
        <v>0</v>
      </c>
      <c r="G19" s="788">
        <v>0</v>
      </c>
      <c r="H19" s="789">
        <v>0</v>
      </c>
      <c r="I19" s="796" t="s">
        <v>549</v>
      </c>
      <c r="J19" s="800">
        <v>0</v>
      </c>
      <c r="K19" s="801">
        <v>0</v>
      </c>
      <c r="L19" s="802">
        <v>0</v>
      </c>
      <c r="M19" s="802"/>
      <c r="N19" s="792"/>
      <c r="O19" s="792"/>
      <c r="P19" s="794"/>
      <c r="Q19" s="794"/>
      <c r="R19" s="794"/>
      <c r="S19" s="794"/>
      <c r="T19" s="794"/>
      <c r="U19" s="788"/>
      <c r="V19" s="795" t="s">
        <v>549</v>
      </c>
      <c r="W19" s="796" t="s">
        <v>549</v>
      </c>
      <c r="X19" s="492"/>
    </row>
    <row r="20" spans="1:24" ht="12.75">
      <c r="A20" s="797" t="s">
        <v>573</v>
      </c>
      <c r="B20" s="798" t="s">
        <v>574</v>
      </c>
      <c r="C20" s="799">
        <v>1758</v>
      </c>
      <c r="D20" s="799">
        <v>1762</v>
      </c>
      <c r="E20" s="786" t="s">
        <v>549</v>
      </c>
      <c r="F20" s="787">
        <v>1146</v>
      </c>
      <c r="G20" s="788">
        <v>1695</v>
      </c>
      <c r="H20" s="789">
        <v>931</v>
      </c>
      <c r="I20" s="796" t="s">
        <v>549</v>
      </c>
      <c r="J20" s="800">
        <v>6668</v>
      </c>
      <c r="K20" s="801">
        <v>6777</v>
      </c>
      <c r="L20" s="802">
        <v>6910</v>
      </c>
      <c r="M20" s="802"/>
      <c r="N20" s="792"/>
      <c r="O20" s="792"/>
      <c r="P20" s="794"/>
      <c r="Q20" s="794"/>
      <c r="R20" s="794"/>
      <c r="S20" s="794"/>
      <c r="T20" s="794"/>
      <c r="U20" s="788"/>
      <c r="V20" s="795" t="s">
        <v>549</v>
      </c>
      <c r="W20" s="796" t="s">
        <v>549</v>
      </c>
      <c r="X20" s="492"/>
    </row>
    <row r="21" spans="1:24" ht="13.5" thickBot="1">
      <c r="A21" s="772" t="s">
        <v>575</v>
      </c>
      <c r="B21" s="823" t="s">
        <v>576</v>
      </c>
      <c r="C21" s="824">
        <v>0</v>
      </c>
      <c r="D21" s="824">
        <v>0</v>
      </c>
      <c r="E21" s="825" t="s">
        <v>549</v>
      </c>
      <c r="F21" s="787">
        <v>0</v>
      </c>
      <c r="G21" s="788">
        <v>0</v>
      </c>
      <c r="H21" s="789">
        <v>0</v>
      </c>
      <c r="I21" s="782" t="s">
        <v>549</v>
      </c>
      <c r="J21" s="800">
        <v>0</v>
      </c>
      <c r="K21" s="801">
        <v>0</v>
      </c>
      <c r="L21" s="802">
        <v>0</v>
      </c>
      <c r="M21" s="802"/>
      <c r="N21" s="792"/>
      <c r="O21" s="792"/>
      <c r="P21" s="794"/>
      <c r="Q21" s="794"/>
      <c r="R21" s="794"/>
      <c r="S21" s="794"/>
      <c r="T21" s="794"/>
      <c r="U21" s="788"/>
      <c r="V21" s="826" t="s">
        <v>549</v>
      </c>
      <c r="W21" s="805" t="s">
        <v>549</v>
      </c>
      <c r="X21" s="492"/>
    </row>
    <row r="22" spans="1:24" ht="14.25">
      <c r="A22" s="827" t="s">
        <v>577</v>
      </c>
      <c r="B22" s="784" t="s">
        <v>578</v>
      </c>
      <c r="C22" s="785">
        <v>12472</v>
      </c>
      <c r="D22" s="785">
        <v>13728</v>
      </c>
      <c r="E22" s="712" t="s">
        <v>549</v>
      </c>
      <c r="F22" s="713">
        <v>6434</v>
      </c>
      <c r="G22" s="828">
        <v>6570</v>
      </c>
      <c r="H22" s="829">
        <v>7023</v>
      </c>
      <c r="I22" s="830">
        <v>6620</v>
      </c>
      <c r="J22" s="831">
        <v>550</v>
      </c>
      <c r="K22" s="832">
        <v>550</v>
      </c>
      <c r="L22" s="833">
        <v>550</v>
      </c>
      <c r="M22" s="833"/>
      <c r="N22" s="833"/>
      <c r="O22" s="833"/>
      <c r="P22" s="833"/>
      <c r="Q22" s="833"/>
      <c r="R22" s="833"/>
      <c r="S22" s="833"/>
      <c r="T22" s="833"/>
      <c r="U22" s="828"/>
      <c r="V22" s="834">
        <f aca="true" t="shared" si="0" ref="V22:V40">SUM(J22:U22)</f>
        <v>1650</v>
      </c>
      <c r="W22" s="835">
        <f>IF(I22&lt;&gt;0,+V22/I22*100,"   ???")</f>
        <v>24.924471299093657</v>
      </c>
      <c r="X22" s="492"/>
    </row>
    <row r="23" spans="1:24" ht="14.25">
      <c r="A23" s="797" t="s">
        <v>579</v>
      </c>
      <c r="B23" s="798" t="s">
        <v>580</v>
      </c>
      <c r="C23" s="799">
        <v>0</v>
      </c>
      <c r="D23" s="799">
        <v>0</v>
      </c>
      <c r="E23" s="714" t="s">
        <v>549</v>
      </c>
      <c r="F23" s="715">
        <v>366</v>
      </c>
      <c r="G23" s="788">
        <v>200</v>
      </c>
      <c r="H23" s="789">
        <v>295</v>
      </c>
      <c r="I23" s="836"/>
      <c r="J23" s="837">
        <v>0</v>
      </c>
      <c r="K23" s="838">
        <v>0</v>
      </c>
      <c r="L23" s="794">
        <v>0</v>
      </c>
      <c r="M23" s="794"/>
      <c r="N23" s="794"/>
      <c r="O23" s="794"/>
      <c r="P23" s="794"/>
      <c r="Q23" s="794"/>
      <c r="R23" s="794"/>
      <c r="S23" s="794"/>
      <c r="T23" s="794"/>
      <c r="U23" s="788"/>
      <c r="V23" s="839">
        <f t="shared" si="0"/>
        <v>0</v>
      </c>
      <c r="W23" s="840">
        <v>0</v>
      </c>
      <c r="X23" s="492"/>
    </row>
    <row r="24" spans="1:24" ht="15" thickBot="1">
      <c r="A24" s="772" t="s">
        <v>581</v>
      </c>
      <c r="B24" s="823" t="s">
        <v>580</v>
      </c>
      <c r="C24" s="824">
        <v>0</v>
      </c>
      <c r="D24" s="824">
        <v>1215</v>
      </c>
      <c r="E24" s="716">
        <v>672</v>
      </c>
      <c r="F24" s="717">
        <v>6068</v>
      </c>
      <c r="G24" s="729">
        <v>6570</v>
      </c>
      <c r="H24" s="439">
        <v>6728</v>
      </c>
      <c r="I24" s="841">
        <v>6620</v>
      </c>
      <c r="J24" s="441">
        <v>550</v>
      </c>
      <c r="K24" s="842">
        <v>550</v>
      </c>
      <c r="L24" s="730">
        <v>550</v>
      </c>
      <c r="M24" s="730"/>
      <c r="N24" s="730"/>
      <c r="O24" s="730"/>
      <c r="P24" s="730"/>
      <c r="Q24" s="730"/>
      <c r="R24" s="730"/>
      <c r="S24" s="730"/>
      <c r="T24" s="730"/>
      <c r="U24" s="730"/>
      <c r="V24" s="843">
        <f t="shared" si="0"/>
        <v>1650</v>
      </c>
      <c r="W24" s="844">
        <f aca="true" t="shared" si="1" ref="W24:W31">IF(I24&lt;&gt;0,+V24/I24*100,"   ???")</f>
        <v>24.924471299093657</v>
      </c>
      <c r="X24" s="492"/>
    </row>
    <row r="25" spans="1:24" ht="14.25">
      <c r="A25" s="783" t="s">
        <v>582</v>
      </c>
      <c r="B25" s="784" t="s">
        <v>583</v>
      </c>
      <c r="C25" s="785">
        <v>6341</v>
      </c>
      <c r="D25" s="785">
        <v>6960</v>
      </c>
      <c r="E25" s="712">
        <v>501</v>
      </c>
      <c r="F25" s="718">
        <v>796</v>
      </c>
      <c r="G25" s="845">
        <v>336</v>
      </c>
      <c r="H25" s="846">
        <v>474</v>
      </c>
      <c r="I25" s="721">
        <v>400</v>
      </c>
      <c r="J25" s="847">
        <v>26</v>
      </c>
      <c r="K25" s="832">
        <v>25</v>
      </c>
      <c r="L25" s="832">
        <v>36</v>
      </c>
      <c r="M25" s="832"/>
      <c r="N25" s="832"/>
      <c r="O25" s="832"/>
      <c r="P25" s="832"/>
      <c r="Q25" s="832"/>
      <c r="R25" s="832"/>
      <c r="S25" s="832"/>
      <c r="T25" s="832"/>
      <c r="U25" s="848"/>
      <c r="V25" s="849">
        <f t="shared" si="0"/>
        <v>87</v>
      </c>
      <c r="W25" s="850">
        <f t="shared" si="1"/>
        <v>21.75</v>
      </c>
      <c r="X25" s="492"/>
    </row>
    <row r="26" spans="1:24" ht="14.25">
      <c r="A26" s="797" t="s">
        <v>584</v>
      </c>
      <c r="B26" s="798" t="s">
        <v>585</v>
      </c>
      <c r="C26" s="799">
        <v>1745</v>
      </c>
      <c r="D26" s="799">
        <v>2223</v>
      </c>
      <c r="E26" s="714">
        <v>502</v>
      </c>
      <c r="F26" s="715">
        <v>946</v>
      </c>
      <c r="G26" s="851">
        <v>1154</v>
      </c>
      <c r="H26" s="851">
        <v>379</v>
      </c>
      <c r="I26" s="722">
        <v>900</v>
      </c>
      <c r="J26" s="852">
        <v>37</v>
      </c>
      <c r="K26" s="794">
        <v>89</v>
      </c>
      <c r="L26" s="794">
        <v>263</v>
      </c>
      <c r="M26" s="794"/>
      <c r="N26" s="794"/>
      <c r="O26" s="794"/>
      <c r="P26" s="794"/>
      <c r="Q26" s="794"/>
      <c r="R26" s="794"/>
      <c r="S26" s="794"/>
      <c r="T26" s="794"/>
      <c r="U26" s="851"/>
      <c r="V26" s="849">
        <f t="shared" si="0"/>
        <v>389</v>
      </c>
      <c r="W26" s="840">
        <f t="shared" si="1"/>
        <v>43.22222222222222</v>
      </c>
      <c r="X26" s="492"/>
    </row>
    <row r="27" spans="1:24" ht="14.25">
      <c r="A27" s="797" t="s">
        <v>586</v>
      </c>
      <c r="B27" s="798" t="s">
        <v>587</v>
      </c>
      <c r="C27" s="799">
        <v>0</v>
      </c>
      <c r="D27" s="799">
        <v>0</v>
      </c>
      <c r="E27" s="714">
        <v>544</v>
      </c>
      <c r="F27" s="715">
        <v>14</v>
      </c>
      <c r="G27" s="851">
        <v>21</v>
      </c>
      <c r="H27" s="851">
        <v>29</v>
      </c>
      <c r="I27" s="722">
        <v>70</v>
      </c>
      <c r="J27" s="852">
        <v>1</v>
      </c>
      <c r="K27" s="794">
        <v>0</v>
      </c>
      <c r="L27" s="794">
        <v>0</v>
      </c>
      <c r="M27" s="794"/>
      <c r="N27" s="794"/>
      <c r="O27" s="794"/>
      <c r="P27" s="794"/>
      <c r="Q27" s="794"/>
      <c r="R27" s="794"/>
      <c r="S27" s="794"/>
      <c r="T27" s="794"/>
      <c r="U27" s="851"/>
      <c r="V27" s="849">
        <f t="shared" si="0"/>
        <v>1</v>
      </c>
      <c r="W27" s="840">
        <f t="shared" si="1"/>
        <v>1.4285714285714286</v>
      </c>
      <c r="X27" s="492"/>
    </row>
    <row r="28" spans="1:24" ht="14.25">
      <c r="A28" s="797" t="s">
        <v>588</v>
      </c>
      <c r="B28" s="798" t="s">
        <v>589</v>
      </c>
      <c r="C28" s="799">
        <v>428</v>
      </c>
      <c r="D28" s="799">
        <v>253</v>
      </c>
      <c r="E28" s="714">
        <v>511</v>
      </c>
      <c r="F28" s="715">
        <v>149</v>
      </c>
      <c r="G28" s="851">
        <v>96</v>
      </c>
      <c r="H28" s="851">
        <v>370</v>
      </c>
      <c r="I28" s="722">
        <v>100</v>
      </c>
      <c r="J28" s="852">
        <v>7</v>
      </c>
      <c r="K28" s="794">
        <v>4</v>
      </c>
      <c r="L28" s="794">
        <v>1</v>
      </c>
      <c r="M28" s="794"/>
      <c r="N28" s="794"/>
      <c r="O28" s="794"/>
      <c r="P28" s="794"/>
      <c r="Q28" s="794"/>
      <c r="R28" s="794"/>
      <c r="S28" s="794"/>
      <c r="T28" s="794"/>
      <c r="U28" s="851"/>
      <c r="V28" s="849">
        <f t="shared" si="0"/>
        <v>12</v>
      </c>
      <c r="W28" s="840">
        <f t="shared" si="1"/>
        <v>12</v>
      </c>
      <c r="X28" s="492"/>
    </row>
    <row r="29" spans="1:24" ht="14.25">
      <c r="A29" s="797" t="s">
        <v>590</v>
      </c>
      <c r="B29" s="798" t="s">
        <v>591</v>
      </c>
      <c r="C29" s="799">
        <v>1057</v>
      </c>
      <c r="D29" s="799">
        <v>1451</v>
      </c>
      <c r="E29" s="714">
        <v>518</v>
      </c>
      <c r="F29" s="715">
        <v>1216</v>
      </c>
      <c r="G29" s="851">
        <v>1024</v>
      </c>
      <c r="H29" s="851">
        <v>1249</v>
      </c>
      <c r="I29" s="722">
        <v>900</v>
      </c>
      <c r="J29" s="852">
        <v>35</v>
      </c>
      <c r="K29" s="794">
        <v>50</v>
      </c>
      <c r="L29" s="794">
        <v>76</v>
      </c>
      <c r="M29" s="794"/>
      <c r="N29" s="794"/>
      <c r="O29" s="794"/>
      <c r="P29" s="794"/>
      <c r="Q29" s="794"/>
      <c r="R29" s="794"/>
      <c r="S29" s="794"/>
      <c r="T29" s="794"/>
      <c r="U29" s="851"/>
      <c r="V29" s="849">
        <f t="shared" si="0"/>
        <v>161</v>
      </c>
      <c r="W29" s="840">
        <f t="shared" si="1"/>
        <v>17.888888888888886</v>
      </c>
      <c r="X29" s="492"/>
    </row>
    <row r="30" spans="1:24" ht="14.25">
      <c r="A30" s="797" t="s">
        <v>592</v>
      </c>
      <c r="B30" s="853" t="s">
        <v>593</v>
      </c>
      <c r="C30" s="799">
        <v>10408</v>
      </c>
      <c r="D30" s="799">
        <v>11792</v>
      </c>
      <c r="E30" s="714">
        <v>521</v>
      </c>
      <c r="F30" s="715">
        <v>2445</v>
      </c>
      <c r="G30" s="851">
        <v>2632</v>
      </c>
      <c r="H30" s="851">
        <v>2854</v>
      </c>
      <c r="I30" s="722">
        <v>2850</v>
      </c>
      <c r="J30" s="854">
        <v>199</v>
      </c>
      <c r="K30" s="794">
        <v>208</v>
      </c>
      <c r="L30" s="794">
        <v>219</v>
      </c>
      <c r="M30" s="794"/>
      <c r="N30" s="794"/>
      <c r="O30" s="794"/>
      <c r="P30" s="794"/>
      <c r="Q30" s="794"/>
      <c r="R30" s="794"/>
      <c r="S30" s="794"/>
      <c r="T30" s="794"/>
      <c r="U30" s="851"/>
      <c r="V30" s="849">
        <f t="shared" si="0"/>
        <v>626</v>
      </c>
      <c r="W30" s="840">
        <f t="shared" si="1"/>
        <v>21.964912280701753</v>
      </c>
      <c r="X30" s="492"/>
    </row>
    <row r="31" spans="1:24" ht="14.25">
      <c r="A31" s="797" t="s">
        <v>594</v>
      </c>
      <c r="B31" s="853" t="s">
        <v>595</v>
      </c>
      <c r="C31" s="799">
        <v>3640</v>
      </c>
      <c r="D31" s="799">
        <v>4174</v>
      </c>
      <c r="E31" s="714" t="s">
        <v>596</v>
      </c>
      <c r="F31" s="715">
        <v>892</v>
      </c>
      <c r="G31" s="851">
        <v>939</v>
      </c>
      <c r="H31" s="851">
        <v>1053</v>
      </c>
      <c r="I31" s="722">
        <v>1270</v>
      </c>
      <c r="J31" s="854">
        <v>77</v>
      </c>
      <c r="K31" s="794">
        <v>75</v>
      </c>
      <c r="L31" s="794">
        <v>84</v>
      </c>
      <c r="M31" s="794"/>
      <c r="N31" s="794"/>
      <c r="O31" s="794"/>
      <c r="P31" s="794"/>
      <c r="Q31" s="794"/>
      <c r="R31" s="794"/>
      <c r="S31" s="794"/>
      <c r="T31" s="794"/>
      <c r="U31" s="851"/>
      <c r="V31" s="849">
        <f t="shared" si="0"/>
        <v>236</v>
      </c>
      <c r="W31" s="840">
        <f t="shared" si="1"/>
        <v>18.58267716535433</v>
      </c>
      <c r="X31" s="492"/>
    </row>
    <row r="32" spans="1:24" ht="14.25">
      <c r="A32" s="797" t="s">
        <v>597</v>
      </c>
      <c r="B32" s="798" t="s">
        <v>598</v>
      </c>
      <c r="C32" s="799">
        <v>0</v>
      </c>
      <c r="D32" s="799">
        <v>0</v>
      </c>
      <c r="E32" s="714">
        <v>557</v>
      </c>
      <c r="F32" s="715">
        <v>0</v>
      </c>
      <c r="G32" s="851">
        <v>0</v>
      </c>
      <c r="H32" s="851">
        <v>0</v>
      </c>
      <c r="I32" s="722">
        <v>0</v>
      </c>
      <c r="J32" s="852">
        <v>0</v>
      </c>
      <c r="K32" s="794">
        <v>0</v>
      </c>
      <c r="L32" s="794">
        <v>0</v>
      </c>
      <c r="M32" s="794"/>
      <c r="N32" s="794"/>
      <c r="O32" s="794"/>
      <c r="P32" s="794"/>
      <c r="Q32" s="794"/>
      <c r="R32" s="794"/>
      <c r="S32" s="794"/>
      <c r="T32" s="794"/>
      <c r="U32" s="851"/>
      <c r="V32" s="849">
        <f t="shared" si="0"/>
        <v>0</v>
      </c>
      <c r="W32" s="840">
        <v>0</v>
      </c>
      <c r="X32" s="492"/>
    </row>
    <row r="33" spans="1:24" ht="14.25">
      <c r="A33" s="797" t="s">
        <v>599</v>
      </c>
      <c r="B33" s="798" t="s">
        <v>600</v>
      </c>
      <c r="C33" s="799">
        <v>1711</v>
      </c>
      <c r="D33" s="799">
        <v>1801</v>
      </c>
      <c r="E33" s="714">
        <v>551</v>
      </c>
      <c r="F33" s="715">
        <v>128</v>
      </c>
      <c r="G33" s="851">
        <v>154</v>
      </c>
      <c r="H33" s="851">
        <v>282</v>
      </c>
      <c r="I33" s="722">
        <v>230</v>
      </c>
      <c r="J33" s="852">
        <v>28</v>
      </c>
      <c r="K33" s="794">
        <v>28</v>
      </c>
      <c r="L33" s="794">
        <v>28</v>
      </c>
      <c r="M33" s="794"/>
      <c r="N33" s="794"/>
      <c r="O33" s="794"/>
      <c r="P33" s="794"/>
      <c r="Q33" s="794"/>
      <c r="R33" s="794"/>
      <c r="S33" s="794"/>
      <c r="T33" s="794"/>
      <c r="U33" s="851"/>
      <c r="V33" s="849">
        <f t="shared" si="0"/>
        <v>84</v>
      </c>
      <c r="W33" s="840">
        <f>IF(I33&lt;&gt;0,+V33/I33*100,"   ???")</f>
        <v>36.52173913043478</v>
      </c>
      <c r="X33" s="492"/>
    </row>
    <row r="34" spans="1:24" ht="15" thickBot="1">
      <c r="A34" s="764" t="s">
        <v>601</v>
      </c>
      <c r="B34" s="803"/>
      <c r="C34" s="804">
        <v>569</v>
      </c>
      <c r="D34" s="804">
        <v>614</v>
      </c>
      <c r="E34" s="719" t="s">
        <v>602</v>
      </c>
      <c r="F34" s="720">
        <v>151</v>
      </c>
      <c r="G34" s="731">
        <v>601</v>
      </c>
      <c r="H34" s="731">
        <v>550</v>
      </c>
      <c r="I34" s="723">
        <v>300</v>
      </c>
      <c r="J34" s="732">
        <v>5</v>
      </c>
      <c r="K34" s="855">
        <v>14</v>
      </c>
      <c r="L34" s="855">
        <v>8</v>
      </c>
      <c r="M34" s="855"/>
      <c r="N34" s="855"/>
      <c r="O34" s="855"/>
      <c r="P34" s="855"/>
      <c r="Q34" s="855"/>
      <c r="R34" s="855"/>
      <c r="S34" s="855"/>
      <c r="T34" s="855"/>
      <c r="U34" s="733"/>
      <c r="V34" s="856">
        <f t="shared" si="0"/>
        <v>27</v>
      </c>
      <c r="W34" s="857">
        <f>IF(I34&lt;&gt;0,+V34/I34*100,"   ???")</f>
        <v>9</v>
      </c>
      <c r="X34" s="492"/>
    </row>
    <row r="35" spans="1:24" ht="15" thickBot="1">
      <c r="A35" s="858" t="s">
        <v>603</v>
      </c>
      <c r="B35" s="859" t="s">
        <v>604</v>
      </c>
      <c r="C35" s="739">
        <f>SUM(C25:C34)</f>
        <v>25899</v>
      </c>
      <c r="D35" s="739">
        <f>SUM(D25:D34)</f>
        <v>29268</v>
      </c>
      <c r="E35" s="860"/>
      <c r="F35" s="738">
        <v>6737</v>
      </c>
      <c r="G35" s="861">
        <v>6957</v>
      </c>
      <c r="H35" s="861">
        <v>7240</v>
      </c>
      <c r="I35" s="862">
        <f aca="true" t="shared" si="2" ref="I35:U35">SUM(I25:I34)</f>
        <v>7020</v>
      </c>
      <c r="J35" s="863">
        <f>SUM(J25:J34)</f>
        <v>415</v>
      </c>
      <c r="K35" s="864">
        <f>SUM(K25:K34)</f>
        <v>493</v>
      </c>
      <c r="L35" s="864">
        <f t="shared" si="2"/>
        <v>715</v>
      </c>
      <c r="M35" s="865">
        <f t="shared" si="2"/>
        <v>0</v>
      </c>
      <c r="N35" s="864">
        <f t="shared" si="2"/>
        <v>0</v>
      </c>
      <c r="O35" s="864">
        <f t="shared" si="2"/>
        <v>0</v>
      </c>
      <c r="P35" s="864">
        <f t="shared" si="2"/>
        <v>0</v>
      </c>
      <c r="Q35" s="864">
        <f t="shared" si="2"/>
        <v>0</v>
      </c>
      <c r="R35" s="864">
        <f t="shared" si="2"/>
        <v>0</v>
      </c>
      <c r="S35" s="864">
        <f t="shared" si="2"/>
        <v>0</v>
      </c>
      <c r="T35" s="864">
        <f t="shared" si="2"/>
        <v>0</v>
      </c>
      <c r="U35" s="864">
        <f t="shared" si="2"/>
        <v>0</v>
      </c>
      <c r="V35" s="866">
        <f t="shared" si="0"/>
        <v>1623</v>
      </c>
      <c r="W35" s="867">
        <f>IF(I35&lt;&gt;0,+V35/I35*100,"   ???")</f>
        <v>23.11965811965812</v>
      </c>
      <c r="X35" s="492"/>
    </row>
    <row r="36" spans="1:24" ht="14.25">
      <c r="A36" s="783" t="s">
        <v>605</v>
      </c>
      <c r="B36" s="784" t="s">
        <v>606</v>
      </c>
      <c r="C36" s="785">
        <v>0</v>
      </c>
      <c r="D36" s="785">
        <v>0</v>
      </c>
      <c r="E36" s="712">
        <v>601</v>
      </c>
      <c r="F36" s="721">
        <v>0</v>
      </c>
      <c r="G36" s="718">
        <v>0</v>
      </c>
      <c r="H36" s="718">
        <v>0</v>
      </c>
      <c r="I36" s="718">
        <v>0</v>
      </c>
      <c r="J36" s="837">
        <v>0</v>
      </c>
      <c r="K36" s="794">
        <v>0</v>
      </c>
      <c r="L36" s="794">
        <v>0</v>
      </c>
      <c r="M36" s="794"/>
      <c r="N36" s="794"/>
      <c r="O36" s="794"/>
      <c r="P36" s="794"/>
      <c r="Q36" s="794"/>
      <c r="R36" s="794"/>
      <c r="S36" s="794"/>
      <c r="T36" s="794"/>
      <c r="U36" s="788"/>
      <c r="V36" s="868">
        <f t="shared" si="0"/>
        <v>0</v>
      </c>
      <c r="W36" s="850">
        <v>0</v>
      </c>
      <c r="X36" s="492"/>
    </row>
    <row r="37" spans="1:24" ht="14.25">
      <c r="A37" s="797" t="s">
        <v>607</v>
      </c>
      <c r="B37" s="798" t="s">
        <v>608</v>
      </c>
      <c r="C37" s="799">
        <v>1190</v>
      </c>
      <c r="D37" s="799">
        <v>1857</v>
      </c>
      <c r="E37" s="714">
        <v>602</v>
      </c>
      <c r="F37" s="722">
        <v>169</v>
      </c>
      <c r="G37" s="715">
        <v>208</v>
      </c>
      <c r="H37" s="715">
        <v>330</v>
      </c>
      <c r="I37" s="715">
        <v>150</v>
      </c>
      <c r="J37" s="837">
        <v>9</v>
      </c>
      <c r="K37" s="794">
        <v>13</v>
      </c>
      <c r="L37" s="794">
        <v>2</v>
      </c>
      <c r="M37" s="794"/>
      <c r="N37" s="794"/>
      <c r="O37" s="794"/>
      <c r="P37" s="794"/>
      <c r="Q37" s="794"/>
      <c r="R37" s="794"/>
      <c r="S37" s="794"/>
      <c r="T37" s="794"/>
      <c r="U37" s="788"/>
      <c r="V37" s="839">
        <f t="shared" si="0"/>
        <v>24</v>
      </c>
      <c r="W37" s="840">
        <f>IF(I37&lt;&gt;0,+V37/I37*100,"   ???")</f>
        <v>16</v>
      </c>
      <c r="X37" s="492"/>
    </row>
    <row r="38" spans="1:24" ht="14.25">
      <c r="A38" s="797" t="s">
        <v>609</v>
      </c>
      <c r="B38" s="798" t="s">
        <v>610</v>
      </c>
      <c r="C38" s="799">
        <v>0</v>
      </c>
      <c r="D38" s="799">
        <v>0</v>
      </c>
      <c r="E38" s="714">
        <v>604</v>
      </c>
      <c r="F38" s="722">
        <v>29</v>
      </c>
      <c r="G38" s="715">
        <v>63</v>
      </c>
      <c r="H38" s="715">
        <v>65</v>
      </c>
      <c r="I38" s="715">
        <v>50</v>
      </c>
      <c r="J38" s="837">
        <v>1</v>
      </c>
      <c r="K38" s="794">
        <v>1</v>
      </c>
      <c r="L38" s="794">
        <v>2</v>
      </c>
      <c r="M38" s="794"/>
      <c r="N38" s="794"/>
      <c r="O38" s="794"/>
      <c r="P38" s="794"/>
      <c r="Q38" s="794"/>
      <c r="R38" s="794"/>
      <c r="S38" s="794"/>
      <c r="T38" s="794"/>
      <c r="U38" s="788"/>
      <c r="V38" s="839">
        <f t="shared" si="0"/>
        <v>4</v>
      </c>
      <c r="W38" s="840">
        <f>IF(I38&lt;&gt;0,+V38/I38*100,"   ???")</f>
        <v>8</v>
      </c>
      <c r="X38" s="492"/>
    </row>
    <row r="39" spans="1:24" ht="14.25">
      <c r="A39" s="797" t="s">
        <v>611</v>
      </c>
      <c r="B39" s="798" t="s">
        <v>612</v>
      </c>
      <c r="C39" s="799">
        <v>12472</v>
      </c>
      <c r="D39" s="799">
        <v>13728</v>
      </c>
      <c r="E39" s="714" t="s">
        <v>613</v>
      </c>
      <c r="F39" s="722">
        <v>6257</v>
      </c>
      <c r="G39" s="715">
        <v>6570</v>
      </c>
      <c r="H39" s="715">
        <v>6728</v>
      </c>
      <c r="I39" s="715">
        <v>6620</v>
      </c>
      <c r="J39" s="869">
        <v>550</v>
      </c>
      <c r="K39" s="794">
        <v>550</v>
      </c>
      <c r="L39" s="794">
        <v>550</v>
      </c>
      <c r="M39" s="794"/>
      <c r="N39" s="794"/>
      <c r="O39" s="794"/>
      <c r="P39" s="794"/>
      <c r="Q39" s="794"/>
      <c r="R39" s="794"/>
      <c r="S39" s="794"/>
      <c r="T39" s="794"/>
      <c r="U39" s="788"/>
      <c r="V39" s="839">
        <f t="shared" si="0"/>
        <v>1650</v>
      </c>
      <c r="W39" s="840">
        <f>IF(I39&lt;&gt;0,+V39/I39*100,"   ???")</f>
        <v>24.924471299093657</v>
      </c>
      <c r="X39" s="492"/>
    </row>
    <row r="40" spans="1:24" ht="15" thickBot="1">
      <c r="A40" s="764" t="s">
        <v>614</v>
      </c>
      <c r="B40" s="803"/>
      <c r="C40" s="804">
        <v>12330</v>
      </c>
      <c r="D40" s="804">
        <v>13218</v>
      </c>
      <c r="E40" s="719" t="s">
        <v>615</v>
      </c>
      <c r="F40" s="723">
        <v>329</v>
      </c>
      <c r="G40" s="720">
        <v>164</v>
      </c>
      <c r="H40" s="720">
        <v>161</v>
      </c>
      <c r="I40" s="720">
        <v>200</v>
      </c>
      <c r="J40" s="734">
        <v>0</v>
      </c>
      <c r="K40" s="730">
        <v>2</v>
      </c>
      <c r="L40" s="730">
        <v>34</v>
      </c>
      <c r="M40" s="730"/>
      <c r="N40" s="730"/>
      <c r="O40" s="730"/>
      <c r="P40" s="730"/>
      <c r="Q40" s="730"/>
      <c r="R40" s="730"/>
      <c r="S40" s="730"/>
      <c r="T40" s="730"/>
      <c r="U40" s="730"/>
      <c r="V40" s="839">
        <f t="shared" si="0"/>
        <v>36</v>
      </c>
      <c r="W40" s="857">
        <f>IF(I40&lt;&gt;0,+V40/I40*100,"   ???")</f>
        <v>18</v>
      </c>
      <c r="X40" s="492"/>
    </row>
    <row r="41" spans="1:24" ht="15" thickBot="1">
      <c r="A41" s="858" t="s">
        <v>616</v>
      </c>
      <c r="B41" s="859" t="s">
        <v>617</v>
      </c>
      <c r="C41" s="739">
        <f>SUM(C36:C40)</f>
        <v>25992</v>
      </c>
      <c r="D41" s="739">
        <f>SUM(D36:D40)</f>
        <v>28803</v>
      </c>
      <c r="E41" s="860" t="s">
        <v>549</v>
      </c>
      <c r="F41" s="870">
        <v>6784</v>
      </c>
      <c r="G41" s="738">
        <v>7005</v>
      </c>
      <c r="H41" s="738">
        <v>7284</v>
      </c>
      <c r="I41" s="871">
        <v>7020</v>
      </c>
      <c r="J41" s="864">
        <f>SUM(J36:J40)</f>
        <v>560</v>
      </c>
      <c r="K41" s="864">
        <f>SUM(K36:K40)</f>
        <v>566</v>
      </c>
      <c r="L41" s="865">
        <f aca="true" t="shared" si="3" ref="L41:V41">SUM(L36:L40)</f>
        <v>588</v>
      </c>
      <c r="M41" s="865">
        <f t="shared" si="3"/>
        <v>0</v>
      </c>
      <c r="N41" s="864">
        <f t="shared" si="3"/>
        <v>0</v>
      </c>
      <c r="O41" s="864">
        <f t="shared" si="3"/>
        <v>0</v>
      </c>
      <c r="P41" s="864">
        <f t="shared" si="3"/>
        <v>0</v>
      </c>
      <c r="Q41" s="864">
        <f t="shared" si="3"/>
        <v>0</v>
      </c>
      <c r="R41" s="864">
        <f t="shared" si="3"/>
        <v>0</v>
      </c>
      <c r="S41" s="864">
        <f t="shared" si="3"/>
        <v>0</v>
      </c>
      <c r="T41" s="864">
        <f t="shared" si="3"/>
        <v>0</v>
      </c>
      <c r="U41" s="864">
        <f t="shared" si="3"/>
        <v>0</v>
      </c>
      <c r="V41" s="866">
        <f t="shared" si="3"/>
        <v>1714</v>
      </c>
      <c r="W41" s="867">
        <f>IF(I41&lt;&gt;0,+V41/I41*100,"   ???")</f>
        <v>24.415954415954417</v>
      </c>
      <c r="X41" s="492"/>
    </row>
    <row r="42" spans="1:24" ht="6.75" customHeight="1" thickBot="1">
      <c r="A42" s="764"/>
      <c r="B42" s="728"/>
      <c r="C42" s="872"/>
      <c r="D42" s="872"/>
      <c r="E42" s="735"/>
      <c r="F42" s="736"/>
      <c r="G42" s="737"/>
      <c r="H42" s="737"/>
      <c r="I42" s="738"/>
      <c r="J42" s="535"/>
      <c r="K42" s="873"/>
      <c r="L42" s="874"/>
      <c r="M42" s="874"/>
      <c r="N42" s="873"/>
      <c r="O42" s="873"/>
      <c r="P42" s="873"/>
      <c r="Q42" s="873"/>
      <c r="R42" s="873"/>
      <c r="S42" s="873"/>
      <c r="T42" s="873"/>
      <c r="U42" s="583"/>
      <c r="V42" s="739"/>
      <c r="W42" s="740"/>
      <c r="X42" s="492"/>
    </row>
    <row r="43" spans="1:24" ht="15" thickBot="1">
      <c r="A43" s="875" t="s">
        <v>618</v>
      </c>
      <c r="B43" s="859" t="s">
        <v>580</v>
      </c>
      <c r="C43" s="739">
        <f>+C41-C39</f>
        <v>13520</v>
      </c>
      <c r="D43" s="739">
        <f>+D41-D39</f>
        <v>15075</v>
      </c>
      <c r="E43" s="860" t="s">
        <v>549</v>
      </c>
      <c r="F43" s="870">
        <v>527</v>
      </c>
      <c r="G43" s="738">
        <v>435</v>
      </c>
      <c r="H43" s="738">
        <v>556</v>
      </c>
      <c r="I43" s="862">
        <v>540</v>
      </c>
      <c r="J43" s="863">
        <v>10</v>
      </c>
      <c r="K43" s="864">
        <v>16</v>
      </c>
      <c r="L43" s="864">
        <f aca="true" t="shared" si="4" ref="L43:U43">+L41-L39</f>
        <v>38</v>
      </c>
      <c r="M43" s="864">
        <f t="shared" si="4"/>
        <v>0</v>
      </c>
      <c r="N43" s="864">
        <f t="shared" si="4"/>
        <v>0</v>
      </c>
      <c r="O43" s="864">
        <f t="shared" si="4"/>
        <v>0</v>
      </c>
      <c r="P43" s="864">
        <f t="shared" si="4"/>
        <v>0</v>
      </c>
      <c r="Q43" s="864">
        <f t="shared" si="4"/>
        <v>0</v>
      </c>
      <c r="R43" s="864">
        <f t="shared" si="4"/>
        <v>0</v>
      </c>
      <c r="S43" s="864">
        <f t="shared" si="4"/>
        <v>0</v>
      </c>
      <c r="T43" s="864">
        <f t="shared" si="4"/>
        <v>0</v>
      </c>
      <c r="U43" s="864">
        <f t="shared" si="4"/>
        <v>0</v>
      </c>
      <c r="V43" s="739">
        <f>SUM(J43:U43)</f>
        <v>64</v>
      </c>
      <c r="W43" s="867">
        <f>IF(I43&lt;&gt;0,+V43/I43*100,"   ???")</f>
        <v>11.851851851851853</v>
      </c>
      <c r="X43" s="492"/>
    </row>
    <row r="44" spans="1:24" ht="15" thickBot="1">
      <c r="A44" s="858" t="s">
        <v>619</v>
      </c>
      <c r="B44" s="859" t="s">
        <v>620</v>
      </c>
      <c r="C44" s="739">
        <f>+C41-C35</f>
        <v>93</v>
      </c>
      <c r="D44" s="739">
        <f>+D41-D35</f>
        <v>-465</v>
      </c>
      <c r="E44" s="860" t="s">
        <v>549</v>
      </c>
      <c r="F44" s="870">
        <v>47</v>
      </c>
      <c r="G44" s="738">
        <v>47</v>
      </c>
      <c r="H44" s="738">
        <v>44</v>
      </c>
      <c r="I44" s="862">
        <v>1</v>
      </c>
      <c r="J44" s="863">
        <v>145</v>
      </c>
      <c r="K44" s="864">
        <v>73</v>
      </c>
      <c r="L44" s="864">
        <v>-127</v>
      </c>
      <c r="M44" s="864">
        <f aca="true" t="shared" si="5" ref="M44:U44">+M41-M35</f>
        <v>0</v>
      </c>
      <c r="N44" s="864">
        <f t="shared" si="5"/>
        <v>0</v>
      </c>
      <c r="O44" s="864">
        <f t="shared" si="5"/>
        <v>0</v>
      </c>
      <c r="P44" s="864">
        <f t="shared" si="5"/>
        <v>0</v>
      </c>
      <c r="Q44" s="864">
        <f t="shared" si="5"/>
        <v>0</v>
      </c>
      <c r="R44" s="864">
        <f t="shared" si="5"/>
        <v>0</v>
      </c>
      <c r="S44" s="864">
        <f t="shared" si="5"/>
        <v>0</v>
      </c>
      <c r="T44" s="864">
        <f t="shared" si="5"/>
        <v>0</v>
      </c>
      <c r="U44" s="876">
        <f t="shared" si="5"/>
        <v>0</v>
      </c>
      <c r="V44" s="739">
        <f>SUM(J44:U44)</f>
        <v>91</v>
      </c>
      <c r="W44" s="867">
        <f>IF(I44&lt;&gt;0,+V44/I44*100,"   ???")</f>
        <v>9100</v>
      </c>
      <c r="X44" s="492"/>
    </row>
    <row r="45" spans="1:24" ht="15" thickBot="1">
      <c r="A45" s="877" t="s">
        <v>621</v>
      </c>
      <c r="B45" s="878" t="s">
        <v>580</v>
      </c>
      <c r="C45" s="879">
        <f>+C44-C39</f>
        <v>-12379</v>
      </c>
      <c r="D45" s="879">
        <f>+D44-D39</f>
        <v>-14193</v>
      </c>
      <c r="E45" s="880" t="s">
        <v>549</v>
      </c>
      <c r="F45" s="881">
        <v>-6210</v>
      </c>
      <c r="G45" s="882">
        <v>-6522</v>
      </c>
      <c r="H45" s="882">
        <v>-6684</v>
      </c>
      <c r="I45" s="862">
        <v>-8556</v>
      </c>
      <c r="J45" s="863">
        <v>-405</v>
      </c>
      <c r="K45" s="864">
        <v>-477</v>
      </c>
      <c r="L45" s="864">
        <f aca="true" t="shared" si="6" ref="L45:U45">+L44-L39</f>
        <v>-677</v>
      </c>
      <c r="M45" s="864">
        <f t="shared" si="6"/>
        <v>0</v>
      </c>
      <c r="N45" s="864">
        <f t="shared" si="6"/>
        <v>0</v>
      </c>
      <c r="O45" s="864">
        <f t="shared" si="6"/>
        <v>0</v>
      </c>
      <c r="P45" s="864">
        <f t="shared" si="6"/>
        <v>0</v>
      </c>
      <c r="Q45" s="864">
        <f t="shared" si="6"/>
        <v>0</v>
      </c>
      <c r="R45" s="864">
        <f t="shared" si="6"/>
        <v>0</v>
      </c>
      <c r="S45" s="864">
        <f t="shared" si="6"/>
        <v>0</v>
      </c>
      <c r="T45" s="864">
        <f t="shared" si="6"/>
        <v>0</v>
      </c>
      <c r="U45" s="864">
        <f t="shared" si="6"/>
        <v>0</v>
      </c>
      <c r="V45" s="739">
        <f>SUM(J45:U45)</f>
        <v>-1559</v>
      </c>
      <c r="W45" s="867">
        <f>IF(I45&lt;&gt;0,+V45/I45*100,"   ???")</f>
        <v>18.22113136979897</v>
      </c>
      <c r="X45" s="492"/>
    </row>
    <row r="47" ht="14.25" customHeight="1"/>
  </sheetData>
  <sheetProtection/>
  <printOptions/>
  <pageMargins left="1.299212598425197" right="0.7086614173228347" top="0.5905511811023623" bottom="0.5905511811023623" header="0.31496062992125984" footer="0.31496062992125984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57"/>
  <sheetViews>
    <sheetView zoomScalePageLayoutView="0" workbookViewId="0" topLeftCell="A1">
      <selection activeCell="M22" sqref="M22"/>
    </sheetView>
  </sheetViews>
  <sheetFormatPr defaultColWidth="9.140625" defaultRowHeight="12.75"/>
  <cols>
    <col min="1" max="1" width="37.7109375" style="492" customWidth="1"/>
    <col min="2" max="2" width="15.8515625" style="492" customWidth="1"/>
    <col min="3" max="4" width="9.140625" style="492" hidden="1" customWidth="1"/>
    <col min="5" max="5" width="9.140625" style="741" customWidth="1"/>
    <col min="6" max="8" width="9.140625" style="492" hidden="1" customWidth="1"/>
    <col min="9" max="11" width="9.140625" style="535" hidden="1" customWidth="1"/>
    <col min="12" max="13" width="9.140625" style="535" customWidth="1"/>
    <col min="14" max="14" width="9.8515625" style="535" customWidth="1"/>
    <col min="15" max="15" width="11.28125" style="535" hidden="1" customWidth="1"/>
    <col min="16" max="16" width="9.28125" style="535" hidden="1" customWidth="1"/>
    <col min="17" max="17" width="0" style="535" hidden="1" customWidth="1"/>
    <col min="18" max="18" width="12.00390625" style="492" customWidth="1"/>
    <col min="19" max="19" width="9.140625" style="492" customWidth="1"/>
    <col min="20" max="20" width="3.421875" style="492" customWidth="1"/>
    <col min="21" max="21" width="12.57421875" style="492" hidden="1" customWidth="1"/>
    <col min="22" max="22" width="11.8515625" style="492" hidden="1" customWidth="1"/>
    <col min="23" max="23" width="12.00390625" style="492" hidden="1" customWidth="1"/>
    <col min="24" max="16384" width="9.140625" style="492" customWidth="1"/>
  </cols>
  <sheetData>
    <row r="1" spans="1:23" s="310" customFormat="1" ht="18">
      <c r="A1" s="1057" t="s">
        <v>695</v>
      </c>
      <c r="B1" s="1057"/>
      <c r="C1" s="1057"/>
      <c r="D1" s="1057"/>
      <c r="E1" s="1057"/>
      <c r="F1" s="1057"/>
      <c r="G1" s="1057"/>
      <c r="H1" s="1057"/>
      <c r="I1" s="1057"/>
      <c r="J1" s="1057"/>
      <c r="K1" s="1057"/>
      <c r="L1" s="1057"/>
      <c r="M1" s="1057"/>
      <c r="N1" s="1057"/>
      <c r="O1" s="1057"/>
      <c r="P1" s="1057"/>
      <c r="Q1" s="1057"/>
      <c r="R1" s="1057"/>
      <c r="S1" s="1057"/>
      <c r="T1" s="1057"/>
      <c r="U1" s="1057"/>
      <c r="V1" s="1057"/>
      <c r="W1" s="1057"/>
    </row>
    <row r="2" spans="1:14" ht="21.75" customHeight="1">
      <c r="A2" s="923" t="s">
        <v>623</v>
      </c>
      <c r="B2" s="924"/>
      <c r="M2" s="925"/>
      <c r="N2" s="925"/>
    </row>
    <row r="3" spans="1:14" ht="12.75">
      <c r="A3" s="493"/>
      <c r="M3" s="925"/>
      <c r="N3" s="925"/>
    </row>
    <row r="4" spans="2:14" ht="13.5" thickBot="1">
      <c r="B4" s="649"/>
      <c r="C4" s="649"/>
      <c r="D4" s="649"/>
      <c r="E4" s="742"/>
      <c r="F4" s="649"/>
      <c r="G4" s="649"/>
      <c r="M4" s="925"/>
      <c r="N4" s="925"/>
    </row>
    <row r="5" spans="1:14" ht="15.75" thickBot="1">
      <c r="A5" s="926" t="s">
        <v>520</v>
      </c>
      <c r="B5" s="927" t="s">
        <v>696</v>
      </c>
      <c r="C5" s="744"/>
      <c r="D5" s="744"/>
      <c r="E5" s="745"/>
      <c r="F5" s="744"/>
      <c r="G5" s="746"/>
      <c r="H5" s="746"/>
      <c r="I5" s="928"/>
      <c r="J5" s="884"/>
      <c r="K5" s="884"/>
      <c r="L5" s="884"/>
      <c r="M5" s="929"/>
      <c r="N5" s="929"/>
    </row>
    <row r="6" spans="1:14" ht="23.25" customHeight="1" thickBot="1">
      <c r="A6" s="930" t="s">
        <v>522</v>
      </c>
      <c r="M6" s="925"/>
      <c r="N6" s="925"/>
    </row>
    <row r="7" spans="1:23" ht="13.5" thickBot="1">
      <c r="A7" s="931" t="s">
        <v>27</v>
      </c>
      <c r="B7" s="932" t="s">
        <v>526</v>
      </c>
      <c r="C7" s="748"/>
      <c r="D7" s="748"/>
      <c r="E7" s="932" t="s">
        <v>529</v>
      </c>
      <c r="F7" s="932" t="s">
        <v>697</v>
      </c>
      <c r="G7" s="932" t="s">
        <v>698</v>
      </c>
      <c r="H7" s="933" t="s">
        <v>699</v>
      </c>
      <c r="I7" s="933" t="s">
        <v>700</v>
      </c>
      <c r="J7" s="934" t="s">
        <v>701</v>
      </c>
      <c r="K7" s="935" t="s">
        <v>702</v>
      </c>
      <c r="L7" s="936" t="s">
        <v>703</v>
      </c>
      <c r="M7" s="936"/>
      <c r="N7" s="937" t="s">
        <v>704</v>
      </c>
      <c r="O7" s="937"/>
      <c r="P7" s="937"/>
      <c r="Q7" s="937"/>
      <c r="R7" s="751" t="s">
        <v>705</v>
      </c>
      <c r="S7" s="755" t="s">
        <v>525</v>
      </c>
      <c r="U7" s="938" t="s">
        <v>706</v>
      </c>
      <c r="V7" s="938"/>
      <c r="W7" s="938"/>
    </row>
    <row r="8" spans="1:23" ht="13.5" thickBot="1">
      <c r="A8" s="931"/>
      <c r="B8" s="931"/>
      <c r="C8" s="757" t="s">
        <v>527</v>
      </c>
      <c r="D8" s="757" t="s">
        <v>528</v>
      </c>
      <c r="E8" s="932"/>
      <c r="F8" s="932"/>
      <c r="G8" s="932"/>
      <c r="H8" s="933"/>
      <c r="I8" s="933"/>
      <c r="J8" s="934"/>
      <c r="K8" s="935"/>
      <c r="L8" s="939" t="s">
        <v>31</v>
      </c>
      <c r="M8" s="940" t="s">
        <v>707</v>
      </c>
      <c r="N8" s="941" t="s">
        <v>536</v>
      </c>
      <c r="O8" s="942" t="s">
        <v>539</v>
      </c>
      <c r="P8" s="942" t="s">
        <v>542</v>
      </c>
      <c r="Q8" s="943" t="s">
        <v>545</v>
      </c>
      <c r="R8" s="760" t="s">
        <v>546</v>
      </c>
      <c r="S8" s="944" t="s">
        <v>547</v>
      </c>
      <c r="U8" s="945" t="s">
        <v>708</v>
      </c>
      <c r="V8" s="757" t="s">
        <v>709</v>
      </c>
      <c r="W8" s="757" t="s">
        <v>710</v>
      </c>
    </row>
    <row r="9" spans="1:23" ht="12.75">
      <c r="A9" s="946" t="s">
        <v>548</v>
      </c>
      <c r="B9" s="765"/>
      <c r="C9" s="766">
        <v>104</v>
      </c>
      <c r="D9" s="766">
        <v>104</v>
      </c>
      <c r="E9" s="724"/>
      <c r="F9" s="947">
        <v>7</v>
      </c>
      <c r="G9" s="948">
        <v>6</v>
      </c>
      <c r="H9" s="885">
        <v>7</v>
      </c>
      <c r="I9" s="886">
        <v>7</v>
      </c>
      <c r="J9" s="887">
        <v>6</v>
      </c>
      <c r="K9" s="949" t="s">
        <v>549</v>
      </c>
      <c r="L9" s="894"/>
      <c r="M9" s="950"/>
      <c r="N9" s="951">
        <v>6</v>
      </c>
      <c r="O9" s="952"/>
      <c r="P9" s="953"/>
      <c r="Q9" s="952"/>
      <c r="R9" s="949" t="s">
        <v>549</v>
      </c>
      <c r="S9" s="954" t="s">
        <v>549</v>
      </c>
      <c r="T9" s="924"/>
      <c r="U9" s="955"/>
      <c r="V9" s="951"/>
      <c r="W9" s="951"/>
    </row>
    <row r="10" spans="1:23" ht="13.5" thickBot="1">
      <c r="A10" s="956" t="s">
        <v>550</v>
      </c>
      <c r="B10" s="773"/>
      <c r="C10" s="774">
        <v>101</v>
      </c>
      <c r="D10" s="774">
        <v>104</v>
      </c>
      <c r="E10" s="775"/>
      <c r="F10" s="957">
        <v>7</v>
      </c>
      <c r="G10" s="957">
        <v>6</v>
      </c>
      <c r="H10" s="888">
        <v>6</v>
      </c>
      <c r="I10" s="889">
        <v>6</v>
      </c>
      <c r="J10" s="890">
        <v>6</v>
      </c>
      <c r="K10" s="958" t="s">
        <v>549</v>
      </c>
      <c r="L10" s="890"/>
      <c r="M10" s="889"/>
      <c r="N10" s="959">
        <v>6</v>
      </c>
      <c r="O10" s="960"/>
      <c r="P10" s="961"/>
      <c r="Q10" s="960"/>
      <c r="R10" s="958" t="s">
        <v>549</v>
      </c>
      <c r="S10" s="959" t="s">
        <v>549</v>
      </c>
      <c r="T10" s="924"/>
      <c r="U10" s="962"/>
      <c r="V10" s="959"/>
      <c r="W10" s="959"/>
    </row>
    <row r="11" spans="1:23" ht="12.75">
      <c r="A11" s="963" t="s">
        <v>551</v>
      </c>
      <c r="B11" s="891" t="s">
        <v>552</v>
      </c>
      <c r="C11" s="785">
        <v>37915</v>
      </c>
      <c r="D11" s="785">
        <v>39774</v>
      </c>
      <c r="E11" s="786" t="s">
        <v>553</v>
      </c>
      <c r="F11" s="964">
        <v>1225</v>
      </c>
      <c r="G11" s="965">
        <v>1285</v>
      </c>
      <c r="H11" s="892">
        <v>1305</v>
      </c>
      <c r="I11" s="893">
        <v>1340</v>
      </c>
      <c r="J11" s="894">
        <v>1267</v>
      </c>
      <c r="K11" s="950" t="s">
        <v>549</v>
      </c>
      <c r="L11" s="894" t="s">
        <v>549</v>
      </c>
      <c r="M11" s="950" t="s">
        <v>549</v>
      </c>
      <c r="N11" s="966">
        <v>1510</v>
      </c>
      <c r="O11" s="967"/>
      <c r="P11" s="968"/>
      <c r="Q11" s="967"/>
      <c r="R11" s="950" t="s">
        <v>549</v>
      </c>
      <c r="S11" s="969" t="s">
        <v>549</v>
      </c>
      <c r="T11" s="924"/>
      <c r="U11" s="955"/>
      <c r="V11" s="970"/>
      <c r="W11" s="970"/>
    </row>
    <row r="12" spans="1:23" ht="12.75">
      <c r="A12" s="971" t="s">
        <v>554</v>
      </c>
      <c r="B12" s="895" t="s">
        <v>555</v>
      </c>
      <c r="C12" s="799">
        <v>-16164</v>
      </c>
      <c r="D12" s="799">
        <v>-17825</v>
      </c>
      <c r="E12" s="786" t="s">
        <v>556</v>
      </c>
      <c r="F12" s="964">
        <v>-1225</v>
      </c>
      <c r="G12" s="965">
        <v>-1285</v>
      </c>
      <c r="H12" s="892">
        <v>1305</v>
      </c>
      <c r="I12" s="893">
        <v>1340</v>
      </c>
      <c r="J12" s="896">
        <v>1267</v>
      </c>
      <c r="K12" s="893" t="s">
        <v>549</v>
      </c>
      <c r="L12" s="896" t="s">
        <v>549</v>
      </c>
      <c r="M12" s="893" t="s">
        <v>549</v>
      </c>
      <c r="N12" s="970">
        <v>1510</v>
      </c>
      <c r="O12" s="967"/>
      <c r="P12" s="972"/>
      <c r="Q12" s="967"/>
      <c r="R12" s="893" t="s">
        <v>549</v>
      </c>
      <c r="S12" s="893" t="s">
        <v>549</v>
      </c>
      <c r="T12" s="924"/>
      <c r="U12" s="973"/>
      <c r="V12" s="970"/>
      <c r="W12" s="970"/>
    </row>
    <row r="13" spans="1:23" ht="12.75">
      <c r="A13" s="971" t="s">
        <v>557</v>
      </c>
      <c r="B13" s="895" t="s">
        <v>711</v>
      </c>
      <c r="C13" s="799">
        <v>604</v>
      </c>
      <c r="D13" s="799">
        <v>619</v>
      </c>
      <c r="E13" s="786" t="s">
        <v>559</v>
      </c>
      <c r="F13" s="964"/>
      <c r="G13" s="965"/>
      <c r="H13" s="892"/>
      <c r="I13" s="893"/>
      <c r="J13" s="896">
        <v>0</v>
      </c>
      <c r="K13" s="893" t="s">
        <v>549</v>
      </c>
      <c r="L13" s="896" t="s">
        <v>549</v>
      </c>
      <c r="M13" s="893" t="s">
        <v>549</v>
      </c>
      <c r="N13" s="970"/>
      <c r="O13" s="967"/>
      <c r="P13" s="972"/>
      <c r="Q13" s="967"/>
      <c r="R13" s="893" t="s">
        <v>549</v>
      </c>
      <c r="S13" s="893" t="s">
        <v>549</v>
      </c>
      <c r="T13" s="924"/>
      <c r="U13" s="973"/>
      <c r="V13" s="970"/>
      <c r="W13" s="970"/>
    </row>
    <row r="14" spans="1:23" ht="12.75">
      <c r="A14" s="971" t="s">
        <v>560</v>
      </c>
      <c r="B14" s="895" t="s">
        <v>712</v>
      </c>
      <c r="C14" s="799">
        <v>221</v>
      </c>
      <c r="D14" s="799">
        <v>610</v>
      </c>
      <c r="E14" s="786" t="s">
        <v>549</v>
      </c>
      <c r="F14" s="964">
        <v>117</v>
      </c>
      <c r="G14" s="965">
        <v>115</v>
      </c>
      <c r="H14" s="892"/>
      <c r="I14" s="893">
        <v>145</v>
      </c>
      <c r="J14" s="896">
        <v>149</v>
      </c>
      <c r="K14" s="893" t="s">
        <v>549</v>
      </c>
      <c r="L14" s="896" t="s">
        <v>549</v>
      </c>
      <c r="M14" s="893" t="s">
        <v>549</v>
      </c>
      <c r="N14" s="970">
        <v>505</v>
      </c>
      <c r="O14" s="967"/>
      <c r="P14" s="972"/>
      <c r="Q14" s="967"/>
      <c r="R14" s="893" t="s">
        <v>549</v>
      </c>
      <c r="S14" s="893" t="s">
        <v>549</v>
      </c>
      <c r="T14" s="924"/>
      <c r="U14" s="973"/>
      <c r="V14" s="970"/>
      <c r="W14" s="970"/>
    </row>
    <row r="15" spans="1:23" ht="13.5" thickBot="1">
      <c r="A15" s="946" t="s">
        <v>562</v>
      </c>
      <c r="B15" s="897" t="s">
        <v>713</v>
      </c>
      <c r="C15" s="804">
        <v>2021</v>
      </c>
      <c r="D15" s="804">
        <v>852</v>
      </c>
      <c r="E15" s="711" t="s">
        <v>564</v>
      </c>
      <c r="F15" s="948">
        <v>260</v>
      </c>
      <c r="G15" s="948">
        <v>334</v>
      </c>
      <c r="H15" s="898">
        <v>316</v>
      </c>
      <c r="I15" s="899">
        <v>504</v>
      </c>
      <c r="J15" s="887">
        <v>482</v>
      </c>
      <c r="K15" s="974" t="s">
        <v>549</v>
      </c>
      <c r="L15" s="901" t="s">
        <v>549</v>
      </c>
      <c r="M15" s="974" t="s">
        <v>549</v>
      </c>
      <c r="N15" s="975">
        <v>628</v>
      </c>
      <c r="O15" s="967"/>
      <c r="P15" s="976"/>
      <c r="Q15" s="977"/>
      <c r="R15" s="974" t="s">
        <v>549</v>
      </c>
      <c r="S15" s="889" t="s">
        <v>549</v>
      </c>
      <c r="T15" s="924"/>
      <c r="U15" s="978"/>
      <c r="V15" s="975"/>
      <c r="W15" s="975"/>
    </row>
    <row r="16" spans="1:23" ht="15" thickBot="1">
      <c r="A16" s="979" t="s">
        <v>565</v>
      </c>
      <c r="B16" s="917"/>
      <c r="C16" s="811">
        <v>24618</v>
      </c>
      <c r="D16" s="811">
        <v>24087</v>
      </c>
      <c r="E16" s="812"/>
      <c r="F16" s="980">
        <v>383</v>
      </c>
      <c r="G16" s="980">
        <v>457</v>
      </c>
      <c r="H16" s="981">
        <v>469</v>
      </c>
      <c r="I16" s="982">
        <v>649</v>
      </c>
      <c r="J16" s="983">
        <v>631</v>
      </c>
      <c r="K16" s="982" t="s">
        <v>549</v>
      </c>
      <c r="L16" s="983" t="s">
        <v>549</v>
      </c>
      <c r="M16" s="982" t="s">
        <v>549</v>
      </c>
      <c r="N16" s="984">
        <f>N11-N12+N13+N14+N15</f>
        <v>1133</v>
      </c>
      <c r="O16" s="886"/>
      <c r="P16" s="985"/>
      <c r="Q16" s="982"/>
      <c r="R16" s="984" t="s">
        <v>549</v>
      </c>
      <c r="S16" s="984" t="s">
        <v>549</v>
      </c>
      <c r="T16" s="924"/>
      <c r="U16" s="986"/>
      <c r="V16" s="986">
        <f>V11-V12+V13+V14+V15</f>
        <v>0</v>
      </c>
      <c r="W16" s="986">
        <f>W11-W12+W13+W14+W15</f>
        <v>0</v>
      </c>
    </row>
    <row r="17" spans="1:23" ht="12.75">
      <c r="A17" s="946" t="s">
        <v>566</v>
      </c>
      <c r="B17" s="891" t="s">
        <v>567</v>
      </c>
      <c r="C17" s="785">
        <v>7043</v>
      </c>
      <c r="D17" s="785">
        <v>7240</v>
      </c>
      <c r="E17" s="711">
        <v>401</v>
      </c>
      <c r="F17" s="948"/>
      <c r="G17" s="948"/>
      <c r="H17" s="898"/>
      <c r="I17" s="899"/>
      <c r="J17" s="887">
        <v>0</v>
      </c>
      <c r="K17" s="969" t="s">
        <v>549</v>
      </c>
      <c r="L17" s="894" t="s">
        <v>549</v>
      </c>
      <c r="M17" s="950" t="s">
        <v>549</v>
      </c>
      <c r="N17" s="987"/>
      <c r="O17" s="968"/>
      <c r="P17" s="988"/>
      <c r="Q17" s="989"/>
      <c r="R17" s="954" t="s">
        <v>549</v>
      </c>
      <c r="S17" s="969" t="s">
        <v>549</v>
      </c>
      <c r="T17" s="924"/>
      <c r="U17" s="990"/>
      <c r="V17" s="975"/>
      <c r="W17" s="975"/>
    </row>
    <row r="18" spans="1:23" ht="12.75">
      <c r="A18" s="971" t="s">
        <v>568</v>
      </c>
      <c r="B18" s="895" t="s">
        <v>569</v>
      </c>
      <c r="C18" s="799">
        <v>1001</v>
      </c>
      <c r="D18" s="799">
        <v>820</v>
      </c>
      <c r="E18" s="786" t="s">
        <v>570</v>
      </c>
      <c r="F18" s="964">
        <v>66</v>
      </c>
      <c r="G18" s="964">
        <v>92</v>
      </c>
      <c r="H18" s="892">
        <v>50</v>
      </c>
      <c r="I18" s="893">
        <v>99</v>
      </c>
      <c r="J18" s="896">
        <v>113</v>
      </c>
      <c r="K18" s="893" t="s">
        <v>549</v>
      </c>
      <c r="L18" s="896" t="s">
        <v>549</v>
      </c>
      <c r="M18" s="893" t="s">
        <v>549</v>
      </c>
      <c r="N18" s="991">
        <v>232</v>
      </c>
      <c r="O18" s="972"/>
      <c r="P18" s="988"/>
      <c r="Q18" s="989"/>
      <c r="R18" s="970" t="s">
        <v>549</v>
      </c>
      <c r="S18" s="893" t="s">
        <v>549</v>
      </c>
      <c r="T18" s="924"/>
      <c r="U18" s="973"/>
      <c r="V18" s="970"/>
      <c r="W18" s="970"/>
    </row>
    <row r="19" spans="1:23" ht="12.75">
      <c r="A19" s="971" t="s">
        <v>571</v>
      </c>
      <c r="B19" s="895" t="s">
        <v>714</v>
      </c>
      <c r="C19" s="799">
        <v>14718</v>
      </c>
      <c r="D19" s="799">
        <v>14718</v>
      </c>
      <c r="E19" s="786" t="s">
        <v>549</v>
      </c>
      <c r="F19" s="964"/>
      <c r="G19" s="965"/>
      <c r="H19" s="892"/>
      <c r="I19" s="893"/>
      <c r="J19" s="896">
        <v>0</v>
      </c>
      <c r="K19" s="893" t="s">
        <v>549</v>
      </c>
      <c r="L19" s="896" t="s">
        <v>549</v>
      </c>
      <c r="M19" s="893" t="s">
        <v>549</v>
      </c>
      <c r="N19" s="991"/>
      <c r="O19" s="972"/>
      <c r="P19" s="988"/>
      <c r="Q19" s="989"/>
      <c r="R19" s="970" t="s">
        <v>549</v>
      </c>
      <c r="S19" s="893" t="s">
        <v>549</v>
      </c>
      <c r="T19" s="924"/>
      <c r="U19" s="973"/>
      <c r="V19" s="970"/>
      <c r="W19" s="970"/>
    </row>
    <row r="20" spans="1:23" ht="12.75">
      <c r="A20" s="971" t="s">
        <v>573</v>
      </c>
      <c r="B20" s="895" t="s">
        <v>572</v>
      </c>
      <c r="C20" s="799">
        <v>1758</v>
      </c>
      <c r="D20" s="799">
        <v>1762</v>
      </c>
      <c r="E20" s="786" t="s">
        <v>549</v>
      </c>
      <c r="F20" s="964">
        <v>173</v>
      </c>
      <c r="G20" s="965">
        <v>209</v>
      </c>
      <c r="H20" s="892">
        <v>337</v>
      </c>
      <c r="I20" s="893">
        <v>299</v>
      </c>
      <c r="J20" s="896">
        <v>298</v>
      </c>
      <c r="K20" s="893" t="s">
        <v>549</v>
      </c>
      <c r="L20" s="896" t="s">
        <v>549</v>
      </c>
      <c r="M20" s="893" t="s">
        <v>549</v>
      </c>
      <c r="N20" s="991">
        <v>829</v>
      </c>
      <c r="O20" s="972"/>
      <c r="P20" s="988"/>
      <c r="Q20" s="989"/>
      <c r="R20" s="970" t="s">
        <v>549</v>
      </c>
      <c r="S20" s="893" t="s">
        <v>549</v>
      </c>
      <c r="T20" s="924"/>
      <c r="U20" s="973"/>
      <c r="V20" s="970"/>
      <c r="W20" s="970"/>
    </row>
    <row r="21" spans="1:23" ht="13.5" thickBot="1">
      <c r="A21" s="956" t="s">
        <v>575</v>
      </c>
      <c r="B21" s="900"/>
      <c r="C21" s="824">
        <v>0</v>
      </c>
      <c r="D21" s="824">
        <v>0</v>
      </c>
      <c r="E21" s="825" t="s">
        <v>549</v>
      </c>
      <c r="F21" s="964"/>
      <c r="G21" s="948"/>
      <c r="H21" s="892"/>
      <c r="I21" s="889"/>
      <c r="J21" s="901">
        <v>0</v>
      </c>
      <c r="K21" s="889" t="s">
        <v>549</v>
      </c>
      <c r="L21" s="901" t="s">
        <v>549</v>
      </c>
      <c r="M21" s="974" t="s">
        <v>549</v>
      </c>
      <c r="N21" s="992"/>
      <c r="O21" s="976"/>
      <c r="P21" s="993"/>
      <c r="Q21" s="994"/>
      <c r="R21" s="959" t="s">
        <v>549</v>
      </c>
      <c r="S21" s="889" t="s">
        <v>549</v>
      </c>
      <c r="T21" s="924"/>
      <c r="U21" s="962"/>
      <c r="V21" s="995"/>
      <c r="W21" s="995"/>
    </row>
    <row r="22" spans="1:23" ht="14.25">
      <c r="A22" s="996" t="s">
        <v>577</v>
      </c>
      <c r="B22" s="891"/>
      <c r="C22" s="785">
        <v>12472</v>
      </c>
      <c r="D22" s="785">
        <v>13728</v>
      </c>
      <c r="E22" s="712" t="s">
        <v>549</v>
      </c>
      <c r="F22" s="997">
        <v>2336</v>
      </c>
      <c r="G22" s="997">
        <v>2388</v>
      </c>
      <c r="H22" s="902">
        <v>2517</v>
      </c>
      <c r="I22" s="903">
        <v>2378</v>
      </c>
      <c r="J22" s="904">
        <v>2563</v>
      </c>
      <c r="K22" s="910">
        <v>2303</v>
      </c>
      <c r="L22" s="998">
        <f>L35</f>
        <v>2279</v>
      </c>
      <c r="M22" s="999">
        <v>2279</v>
      </c>
      <c r="N22" s="1000">
        <v>539</v>
      </c>
      <c r="O22" s="1001"/>
      <c r="P22" s="1002"/>
      <c r="Q22" s="968"/>
      <c r="R22" s="1003">
        <f>SUM(N22:Q22)</f>
        <v>539</v>
      </c>
      <c r="S22" s="1004">
        <f>(R22/M22)*100</f>
        <v>23.650724001755155</v>
      </c>
      <c r="T22" s="924"/>
      <c r="U22" s="955"/>
      <c r="V22" s="1004"/>
      <c r="W22" s="1005"/>
    </row>
    <row r="23" spans="1:23" ht="14.25">
      <c r="A23" s="971" t="s">
        <v>579</v>
      </c>
      <c r="B23" s="895" t="s">
        <v>580</v>
      </c>
      <c r="C23" s="799">
        <v>0</v>
      </c>
      <c r="D23" s="799">
        <v>0</v>
      </c>
      <c r="E23" s="714" t="s">
        <v>549</v>
      </c>
      <c r="F23" s="964"/>
      <c r="G23" s="964"/>
      <c r="H23" s="892"/>
      <c r="I23" s="905"/>
      <c r="J23" s="906">
        <v>0</v>
      </c>
      <c r="K23" s="905">
        <f>SUM(G23:J23)</f>
        <v>0</v>
      </c>
      <c r="L23" s="1006"/>
      <c r="M23" s="1007"/>
      <c r="N23" s="1008"/>
      <c r="O23" s="1001"/>
      <c r="P23" s="1009"/>
      <c r="Q23" s="972"/>
      <c r="R23" s="1010">
        <f aca="true" t="shared" si="0" ref="R23:R45">SUM(N23:Q23)</f>
        <v>0</v>
      </c>
      <c r="S23" s="1011" t="e">
        <f aca="true" t="shared" si="1" ref="S23:S45">(R23/M23)*100</f>
        <v>#DIV/0!</v>
      </c>
      <c r="T23" s="924"/>
      <c r="U23" s="973"/>
      <c r="V23" s="1011"/>
      <c r="W23" s="1012"/>
    </row>
    <row r="24" spans="1:23" ht="15" thickBot="1">
      <c r="A24" s="956" t="s">
        <v>581</v>
      </c>
      <c r="B24" s="900" t="s">
        <v>580</v>
      </c>
      <c r="C24" s="824">
        <v>0</v>
      </c>
      <c r="D24" s="824">
        <v>1215</v>
      </c>
      <c r="E24" s="716">
        <v>672</v>
      </c>
      <c r="F24" s="1013">
        <v>660</v>
      </c>
      <c r="G24" s="1013">
        <v>670</v>
      </c>
      <c r="H24" s="907">
        <v>700</v>
      </c>
      <c r="I24" s="908">
        <v>650</v>
      </c>
      <c r="J24" s="909">
        <v>760</v>
      </c>
      <c r="K24" s="913">
        <v>700</v>
      </c>
      <c r="L24" s="1014">
        <f>SUM(L25:L29)</f>
        <v>650</v>
      </c>
      <c r="M24" s="1015">
        <v>650</v>
      </c>
      <c r="N24" s="1016">
        <v>162</v>
      </c>
      <c r="O24" s="952"/>
      <c r="P24" s="1017"/>
      <c r="Q24" s="976"/>
      <c r="R24" s="1018">
        <f t="shared" si="0"/>
        <v>162</v>
      </c>
      <c r="S24" s="1019">
        <f t="shared" si="1"/>
        <v>24.923076923076923</v>
      </c>
      <c r="T24" s="924"/>
      <c r="U24" s="978"/>
      <c r="V24" s="1019"/>
      <c r="W24" s="1020"/>
    </row>
    <row r="25" spans="1:23" ht="14.25">
      <c r="A25" s="963" t="s">
        <v>582</v>
      </c>
      <c r="B25" s="891" t="s">
        <v>715</v>
      </c>
      <c r="C25" s="785">
        <v>6341</v>
      </c>
      <c r="D25" s="785">
        <v>6960</v>
      </c>
      <c r="E25" s="712">
        <v>501</v>
      </c>
      <c r="F25" s="964">
        <v>401</v>
      </c>
      <c r="G25" s="965">
        <v>315</v>
      </c>
      <c r="H25" s="892">
        <v>161</v>
      </c>
      <c r="I25" s="910">
        <v>206</v>
      </c>
      <c r="J25" s="911">
        <v>158</v>
      </c>
      <c r="K25" s="903">
        <v>186</v>
      </c>
      <c r="L25" s="1021">
        <v>160</v>
      </c>
      <c r="M25" s="1022">
        <v>160</v>
      </c>
      <c r="N25" s="1023">
        <v>33</v>
      </c>
      <c r="O25" s="1002"/>
      <c r="P25" s="1024"/>
      <c r="Q25" s="968"/>
      <c r="R25" s="1025">
        <f t="shared" si="0"/>
        <v>33</v>
      </c>
      <c r="S25" s="1004">
        <f t="shared" si="1"/>
        <v>20.625</v>
      </c>
      <c r="T25" s="924"/>
      <c r="U25" s="990"/>
      <c r="V25" s="1026"/>
      <c r="W25" s="1027"/>
    </row>
    <row r="26" spans="1:23" ht="14.25">
      <c r="A26" s="971" t="s">
        <v>584</v>
      </c>
      <c r="B26" s="895" t="s">
        <v>716</v>
      </c>
      <c r="C26" s="799">
        <v>1745</v>
      </c>
      <c r="D26" s="799">
        <v>2223</v>
      </c>
      <c r="E26" s="714">
        <v>502</v>
      </c>
      <c r="F26" s="964">
        <v>149</v>
      </c>
      <c r="G26" s="964">
        <v>157</v>
      </c>
      <c r="H26" s="892">
        <v>180</v>
      </c>
      <c r="I26" s="905">
        <v>154</v>
      </c>
      <c r="J26" s="906">
        <v>93</v>
      </c>
      <c r="K26" s="905">
        <v>110</v>
      </c>
      <c r="L26" s="1006">
        <v>150</v>
      </c>
      <c r="M26" s="1007">
        <v>150</v>
      </c>
      <c r="N26" s="1028">
        <v>35</v>
      </c>
      <c r="O26" s="1009"/>
      <c r="P26" s="1009"/>
      <c r="Q26" s="972"/>
      <c r="R26" s="1010">
        <f t="shared" si="0"/>
        <v>35</v>
      </c>
      <c r="S26" s="1011">
        <f t="shared" si="1"/>
        <v>23.333333333333332</v>
      </c>
      <c r="T26" s="924"/>
      <c r="U26" s="973"/>
      <c r="V26" s="1011"/>
      <c r="W26" s="1012"/>
    </row>
    <row r="27" spans="1:23" ht="14.25">
      <c r="A27" s="971" t="s">
        <v>586</v>
      </c>
      <c r="B27" s="895" t="s">
        <v>717</v>
      </c>
      <c r="C27" s="799">
        <v>0</v>
      </c>
      <c r="D27" s="799">
        <v>0</v>
      </c>
      <c r="E27" s="714">
        <v>504</v>
      </c>
      <c r="F27" s="964"/>
      <c r="G27" s="964"/>
      <c r="H27" s="892"/>
      <c r="I27" s="905"/>
      <c r="J27" s="906">
        <v>0</v>
      </c>
      <c r="K27" s="905">
        <f>SUM(G27:J27)</f>
        <v>0</v>
      </c>
      <c r="L27" s="1006">
        <v>0</v>
      </c>
      <c r="M27" s="1007">
        <v>0</v>
      </c>
      <c r="N27" s="1028">
        <v>0</v>
      </c>
      <c r="O27" s="1009"/>
      <c r="P27" s="1009"/>
      <c r="Q27" s="972"/>
      <c r="R27" s="1010">
        <f t="shared" si="0"/>
        <v>0</v>
      </c>
      <c r="S27" s="1011" t="e">
        <f t="shared" si="1"/>
        <v>#DIV/0!</v>
      </c>
      <c r="T27" s="924"/>
      <c r="U27" s="973"/>
      <c r="V27" s="1011"/>
      <c r="W27" s="1012"/>
    </row>
    <row r="28" spans="1:23" ht="14.25">
      <c r="A28" s="971" t="s">
        <v>588</v>
      </c>
      <c r="B28" s="895" t="s">
        <v>718</v>
      </c>
      <c r="C28" s="799">
        <v>428</v>
      </c>
      <c r="D28" s="799">
        <v>253</v>
      </c>
      <c r="E28" s="714">
        <v>511</v>
      </c>
      <c r="F28" s="964">
        <v>180</v>
      </c>
      <c r="G28" s="964">
        <v>64</v>
      </c>
      <c r="H28" s="892">
        <v>191</v>
      </c>
      <c r="I28" s="905">
        <v>27</v>
      </c>
      <c r="J28" s="906">
        <v>60</v>
      </c>
      <c r="K28" s="905">
        <v>72</v>
      </c>
      <c r="L28" s="1006">
        <v>130</v>
      </c>
      <c r="M28" s="1007">
        <v>130</v>
      </c>
      <c r="N28" s="1028"/>
      <c r="O28" s="1009"/>
      <c r="P28" s="1009"/>
      <c r="Q28" s="972"/>
      <c r="R28" s="1010">
        <f t="shared" si="0"/>
        <v>0</v>
      </c>
      <c r="S28" s="1011">
        <f t="shared" si="1"/>
        <v>0</v>
      </c>
      <c r="T28" s="924"/>
      <c r="U28" s="973"/>
      <c r="V28" s="1011"/>
      <c r="W28" s="1012"/>
    </row>
    <row r="29" spans="1:23" ht="14.25">
      <c r="A29" s="971" t="s">
        <v>590</v>
      </c>
      <c r="B29" s="895" t="s">
        <v>719</v>
      </c>
      <c r="C29" s="799">
        <v>1057</v>
      </c>
      <c r="D29" s="799">
        <v>1451</v>
      </c>
      <c r="E29" s="714">
        <v>518</v>
      </c>
      <c r="F29" s="964">
        <v>186</v>
      </c>
      <c r="G29" s="964">
        <v>219</v>
      </c>
      <c r="H29" s="892">
        <v>197</v>
      </c>
      <c r="I29" s="905">
        <v>169</v>
      </c>
      <c r="J29" s="906">
        <v>198</v>
      </c>
      <c r="K29" s="905">
        <v>267</v>
      </c>
      <c r="L29" s="1006">
        <v>210</v>
      </c>
      <c r="M29" s="1007">
        <v>210</v>
      </c>
      <c r="N29" s="1028">
        <v>44</v>
      </c>
      <c r="O29" s="1009"/>
      <c r="P29" s="1009"/>
      <c r="Q29" s="972"/>
      <c r="R29" s="1010">
        <f t="shared" si="0"/>
        <v>44</v>
      </c>
      <c r="S29" s="1011">
        <f t="shared" si="1"/>
        <v>20.952380952380953</v>
      </c>
      <c r="T29" s="924"/>
      <c r="U29" s="973"/>
      <c r="V29" s="1011"/>
      <c r="W29" s="1012"/>
    </row>
    <row r="30" spans="1:23" ht="14.25">
      <c r="A30" s="971" t="s">
        <v>592</v>
      </c>
      <c r="B30" s="912" t="s">
        <v>720</v>
      </c>
      <c r="C30" s="799">
        <v>10408</v>
      </c>
      <c r="D30" s="799">
        <v>11792</v>
      </c>
      <c r="E30" s="714">
        <v>521</v>
      </c>
      <c r="F30" s="964">
        <v>1216</v>
      </c>
      <c r="G30" s="964">
        <v>1267</v>
      </c>
      <c r="H30" s="892">
        <v>1347</v>
      </c>
      <c r="I30" s="905">
        <v>1276</v>
      </c>
      <c r="J30" s="906">
        <v>1378</v>
      </c>
      <c r="K30" s="905">
        <v>1212</v>
      </c>
      <c r="L30" s="1006">
        <v>1192</v>
      </c>
      <c r="M30" s="1007">
        <v>1192</v>
      </c>
      <c r="N30" s="1028">
        <v>282</v>
      </c>
      <c r="O30" s="1009"/>
      <c r="P30" s="1009"/>
      <c r="Q30" s="972"/>
      <c r="R30" s="1010">
        <f t="shared" si="0"/>
        <v>282</v>
      </c>
      <c r="S30" s="1011">
        <f t="shared" si="1"/>
        <v>23.657718120805367</v>
      </c>
      <c r="T30" s="924"/>
      <c r="U30" s="973"/>
      <c r="V30" s="1011"/>
      <c r="W30" s="1012"/>
    </row>
    <row r="31" spans="1:23" ht="14.25">
      <c r="A31" s="971" t="s">
        <v>594</v>
      </c>
      <c r="B31" s="912" t="s">
        <v>721</v>
      </c>
      <c r="C31" s="799">
        <v>3640</v>
      </c>
      <c r="D31" s="799">
        <v>4174</v>
      </c>
      <c r="E31" s="714" t="s">
        <v>596</v>
      </c>
      <c r="F31" s="964">
        <v>469</v>
      </c>
      <c r="G31" s="964">
        <v>487</v>
      </c>
      <c r="H31" s="892">
        <v>508</v>
      </c>
      <c r="I31" s="905">
        <v>476</v>
      </c>
      <c r="J31" s="906">
        <v>514</v>
      </c>
      <c r="K31" s="905">
        <v>449</v>
      </c>
      <c r="L31" s="1006">
        <v>417</v>
      </c>
      <c r="M31" s="1007">
        <v>417</v>
      </c>
      <c r="N31" s="1028">
        <v>100</v>
      </c>
      <c r="O31" s="1009"/>
      <c r="P31" s="1009"/>
      <c r="Q31" s="972"/>
      <c r="R31" s="1010">
        <f t="shared" si="0"/>
        <v>100</v>
      </c>
      <c r="S31" s="1011">
        <f t="shared" si="1"/>
        <v>23.980815347721823</v>
      </c>
      <c r="T31" s="924"/>
      <c r="U31" s="973"/>
      <c r="V31" s="1011"/>
      <c r="W31" s="1012"/>
    </row>
    <row r="32" spans="1:23" ht="14.25">
      <c r="A32" s="971" t="s">
        <v>597</v>
      </c>
      <c r="B32" s="895" t="s">
        <v>722</v>
      </c>
      <c r="C32" s="799">
        <v>0</v>
      </c>
      <c r="D32" s="799">
        <v>0</v>
      </c>
      <c r="E32" s="714">
        <v>557</v>
      </c>
      <c r="F32" s="964"/>
      <c r="G32" s="964"/>
      <c r="H32" s="892"/>
      <c r="I32" s="905"/>
      <c r="J32" s="906">
        <v>0</v>
      </c>
      <c r="K32" s="905">
        <f>SUM(G32:J32)</f>
        <v>0</v>
      </c>
      <c r="L32" s="1006"/>
      <c r="M32" s="1007"/>
      <c r="N32" s="1028"/>
      <c r="O32" s="1009"/>
      <c r="P32" s="1009"/>
      <c r="Q32" s="972"/>
      <c r="R32" s="1010">
        <f t="shared" si="0"/>
        <v>0</v>
      </c>
      <c r="S32" s="1011" t="e">
        <f t="shared" si="1"/>
        <v>#DIV/0!</v>
      </c>
      <c r="T32" s="924"/>
      <c r="U32" s="973"/>
      <c r="V32" s="1011"/>
      <c r="W32" s="1012"/>
    </row>
    <row r="33" spans="1:23" ht="14.25">
      <c r="A33" s="971" t="s">
        <v>599</v>
      </c>
      <c r="B33" s="895" t="s">
        <v>723</v>
      </c>
      <c r="C33" s="799">
        <v>1711</v>
      </c>
      <c r="D33" s="799">
        <v>1801</v>
      </c>
      <c r="E33" s="714">
        <v>551</v>
      </c>
      <c r="F33" s="964"/>
      <c r="G33" s="964"/>
      <c r="H33" s="892"/>
      <c r="I33" s="905"/>
      <c r="J33" s="906">
        <v>0</v>
      </c>
      <c r="K33" s="905">
        <f>SUM(G33:J33)</f>
        <v>0</v>
      </c>
      <c r="L33" s="1006"/>
      <c r="M33" s="1007"/>
      <c r="N33" s="1028"/>
      <c r="O33" s="1009"/>
      <c r="P33" s="1009"/>
      <c r="Q33" s="972"/>
      <c r="R33" s="1010">
        <f t="shared" si="0"/>
        <v>0</v>
      </c>
      <c r="S33" s="1011" t="e">
        <f t="shared" si="1"/>
        <v>#DIV/0!</v>
      </c>
      <c r="T33" s="924"/>
      <c r="U33" s="973"/>
      <c r="V33" s="1011"/>
      <c r="W33" s="1012"/>
    </row>
    <row r="34" spans="1:23" ht="15" thickBot="1">
      <c r="A34" s="946" t="s">
        <v>601</v>
      </c>
      <c r="B34" s="897" t="s">
        <v>724</v>
      </c>
      <c r="C34" s="804">
        <v>569</v>
      </c>
      <c r="D34" s="804">
        <v>614</v>
      </c>
      <c r="E34" s="719" t="s">
        <v>602</v>
      </c>
      <c r="F34" s="948">
        <v>19</v>
      </c>
      <c r="G34" s="948">
        <v>23</v>
      </c>
      <c r="H34" s="898">
        <v>24</v>
      </c>
      <c r="I34" s="913">
        <v>24</v>
      </c>
      <c r="J34" s="914">
        <v>119</v>
      </c>
      <c r="K34" s="908">
        <v>247</v>
      </c>
      <c r="L34" s="1029">
        <v>20</v>
      </c>
      <c r="M34" s="1030">
        <v>20</v>
      </c>
      <c r="N34" s="1031">
        <v>2</v>
      </c>
      <c r="O34" s="1017"/>
      <c r="P34" s="1017"/>
      <c r="Q34" s="976"/>
      <c r="R34" s="1032">
        <f t="shared" si="0"/>
        <v>2</v>
      </c>
      <c r="S34" s="1019">
        <f t="shared" si="1"/>
        <v>10</v>
      </c>
      <c r="T34" s="924"/>
      <c r="U34" s="962"/>
      <c r="V34" s="1033"/>
      <c r="W34" s="1034"/>
    </row>
    <row r="35" spans="1:23" ht="15" thickBot="1">
      <c r="A35" s="1035" t="s">
        <v>603</v>
      </c>
      <c r="B35" s="917" t="s">
        <v>604</v>
      </c>
      <c r="C35" s="739">
        <f>SUM(C25:C34)</f>
        <v>25899</v>
      </c>
      <c r="D35" s="739">
        <f>SUM(D25:D34)</f>
        <v>29268</v>
      </c>
      <c r="E35" s="860"/>
      <c r="F35" s="980">
        <f aca="true" t="shared" si="2" ref="F35:N35">SUM(F25:F34)</f>
        <v>2620</v>
      </c>
      <c r="G35" s="980">
        <f t="shared" si="2"/>
        <v>2532</v>
      </c>
      <c r="H35" s="981">
        <f t="shared" si="2"/>
        <v>2608</v>
      </c>
      <c r="I35" s="980">
        <f>SUM(I25:I34)</f>
        <v>2332</v>
      </c>
      <c r="J35" s="981">
        <f>SUM(J25:J34)</f>
        <v>2520</v>
      </c>
      <c r="K35" s="980">
        <v>2543</v>
      </c>
      <c r="L35" s="1036">
        <f t="shared" si="2"/>
        <v>2279</v>
      </c>
      <c r="M35" s="1037">
        <f t="shared" si="2"/>
        <v>2279</v>
      </c>
      <c r="N35" s="1038">
        <f t="shared" si="2"/>
        <v>496</v>
      </c>
      <c r="O35" s="1039"/>
      <c r="P35" s="1039"/>
      <c r="Q35" s="980"/>
      <c r="R35" s="918">
        <f t="shared" si="0"/>
        <v>496</v>
      </c>
      <c r="S35" s="1040">
        <f t="shared" si="1"/>
        <v>21.763931548924965</v>
      </c>
      <c r="T35" s="924"/>
      <c r="U35" s="1041">
        <f>SUM(U25:U34)</f>
        <v>0</v>
      </c>
      <c r="V35" s="1040">
        <f>SUM(V25:V34)</f>
        <v>0</v>
      </c>
      <c r="W35" s="1040">
        <f>SUM(W25:W34)</f>
        <v>0</v>
      </c>
    </row>
    <row r="36" spans="1:23" ht="14.25">
      <c r="A36" s="963" t="s">
        <v>605</v>
      </c>
      <c r="B36" s="891" t="s">
        <v>725</v>
      </c>
      <c r="C36" s="785">
        <v>0</v>
      </c>
      <c r="D36" s="785">
        <v>0</v>
      </c>
      <c r="E36" s="712">
        <v>601</v>
      </c>
      <c r="F36" s="965"/>
      <c r="G36" s="965"/>
      <c r="H36" s="915"/>
      <c r="I36" s="910"/>
      <c r="J36" s="911">
        <v>0</v>
      </c>
      <c r="K36" s="903">
        <f>SUM(G36:J36)</f>
        <v>0</v>
      </c>
      <c r="L36" s="1021"/>
      <c r="M36" s="1022"/>
      <c r="N36" s="1000"/>
      <c r="O36" s="967"/>
      <c r="P36" s="1024"/>
      <c r="Q36" s="968"/>
      <c r="R36" s="1025">
        <f t="shared" si="0"/>
        <v>0</v>
      </c>
      <c r="S36" s="1004" t="e">
        <f t="shared" si="1"/>
        <v>#DIV/0!</v>
      </c>
      <c r="T36" s="924"/>
      <c r="U36" s="990"/>
      <c r="V36" s="1026"/>
      <c r="W36" s="1027"/>
    </row>
    <row r="37" spans="1:23" ht="14.25">
      <c r="A37" s="971" t="s">
        <v>607</v>
      </c>
      <c r="B37" s="895" t="s">
        <v>726</v>
      </c>
      <c r="C37" s="799">
        <v>1190</v>
      </c>
      <c r="D37" s="799">
        <v>1857</v>
      </c>
      <c r="E37" s="714">
        <v>602</v>
      </c>
      <c r="F37" s="964">
        <v>175</v>
      </c>
      <c r="G37" s="964">
        <v>177</v>
      </c>
      <c r="H37" s="892">
        <v>173</v>
      </c>
      <c r="I37" s="905">
        <v>205</v>
      </c>
      <c r="J37" s="906">
        <v>178</v>
      </c>
      <c r="K37" s="905">
        <v>131</v>
      </c>
      <c r="L37" s="1006"/>
      <c r="M37" s="1007"/>
      <c r="N37" s="1008">
        <v>27</v>
      </c>
      <c r="O37" s="967"/>
      <c r="P37" s="1024"/>
      <c r="Q37" s="972"/>
      <c r="R37" s="1010">
        <f t="shared" si="0"/>
        <v>27</v>
      </c>
      <c r="S37" s="1011" t="e">
        <f t="shared" si="1"/>
        <v>#DIV/0!</v>
      </c>
      <c r="T37" s="924"/>
      <c r="U37" s="973"/>
      <c r="V37" s="1011"/>
      <c r="W37" s="1012"/>
    </row>
    <row r="38" spans="1:23" ht="14.25">
      <c r="A38" s="971" t="s">
        <v>609</v>
      </c>
      <c r="B38" s="895" t="s">
        <v>727</v>
      </c>
      <c r="C38" s="799">
        <v>0</v>
      </c>
      <c r="D38" s="799">
        <v>0</v>
      </c>
      <c r="E38" s="714">
        <v>604</v>
      </c>
      <c r="F38" s="964"/>
      <c r="G38" s="964"/>
      <c r="H38" s="892"/>
      <c r="I38" s="905"/>
      <c r="J38" s="906">
        <v>0</v>
      </c>
      <c r="K38" s="905">
        <f>SUM(G38:J38)</f>
        <v>0</v>
      </c>
      <c r="L38" s="1006"/>
      <c r="M38" s="1007"/>
      <c r="N38" s="1008"/>
      <c r="O38" s="967"/>
      <c r="P38" s="1024"/>
      <c r="Q38" s="972"/>
      <c r="R38" s="1010">
        <f t="shared" si="0"/>
        <v>0</v>
      </c>
      <c r="S38" s="1011" t="e">
        <f t="shared" si="1"/>
        <v>#DIV/0!</v>
      </c>
      <c r="T38" s="924"/>
      <c r="U38" s="973"/>
      <c r="V38" s="1011"/>
      <c r="W38" s="1012"/>
    </row>
    <row r="39" spans="1:23" ht="14.25">
      <c r="A39" s="971" t="s">
        <v>611</v>
      </c>
      <c r="B39" s="895" t="s">
        <v>728</v>
      </c>
      <c r="C39" s="799">
        <v>12472</v>
      </c>
      <c r="D39" s="799">
        <v>13728</v>
      </c>
      <c r="E39" s="714" t="s">
        <v>613</v>
      </c>
      <c r="F39" s="964">
        <v>2336</v>
      </c>
      <c r="G39" s="964">
        <v>2388</v>
      </c>
      <c r="H39" s="892">
        <v>2517</v>
      </c>
      <c r="I39" s="905">
        <v>2378</v>
      </c>
      <c r="J39" s="906">
        <v>2563</v>
      </c>
      <c r="K39" s="905">
        <v>2303</v>
      </c>
      <c r="L39" s="1006">
        <v>2279</v>
      </c>
      <c r="M39" s="1007">
        <v>2279</v>
      </c>
      <c r="N39" s="1008">
        <v>539</v>
      </c>
      <c r="O39" s="967"/>
      <c r="P39" s="1024"/>
      <c r="Q39" s="972"/>
      <c r="R39" s="1010">
        <f t="shared" si="0"/>
        <v>539</v>
      </c>
      <c r="S39" s="1011">
        <f t="shared" si="1"/>
        <v>23.650724001755155</v>
      </c>
      <c r="T39" s="924"/>
      <c r="U39" s="973"/>
      <c r="V39" s="1011"/>
      <c r="W39" s="1012"/>
    </row>
    <row r="40" spans="1:23" ht="15" thickBot="1">
      <c r="A40" s="946" t="s">
        <v>614</v>
      </c>
      <c r="B40" s="897" t="s">
        <v>724</v>
      </c>
      <c r="C40" s="804">
        <v>12330</v>
      </c>
      <c r="D40" s="804">
        <v>13218</v>
      </c>
      <c r="E40" s="719" t="s">
        <v>615</v>
      </c>
      <c r="F40" s="948">
        <v>135</v>
      </c>
      <c r="G40" s="948"/>
      <c r="H40" s="898"/>
      <c r="I40" s="913"/>
      <c r="J40" s="914">
        <v>0</v>
      </c>
      <c r="K40" s="908">
        <v>110</v>
      </c>
      <c r="L40" s="1029"/>
      <c r="M40" s="1030"/>
      <c r="N40" s="1042">
        <v>1</v>
      </c>
      <c r="O40" s="977"/>
      <c r="P40" s="1024"/>
      <c r="Q40" s="976"/>
      <c r="R40" s="1032">
        <f t="shared" si="0"/>
        <v>1</v>
      </c>
      <c r="S40" s="1019" t="e">
        <f t="shared" si="1"/>
        <v>#DIV/0!</v>
      </c>
      <c r="T40" s="924"/>
      <c r="U40" s="962"/>
      <c r="V40" s="1033"/>
      <c r="W40" s="1034"/>
    </row>
    <row r="41" spans="1:23" ht="15" thickBot="1">
      <c r="A41" s="1035" t="s">
        <v>616</v>
      </c>
      <c r="B41" s="917" t="s">
        <v>617</v>
      </c>
      <c r="C41" s="739">
        <f>SUM(C36:C40)</f>
        <v>25992</v>
      </c>
      <c r="D41" s="739">
        <f>SUM(D36:D40)</f>
        <v>28803</v>
      </c>
      <c r="E41" s="860" t="s">
        <v>549</v>
      </c>
      <c r="F41" s="980">
        <f aca="true" t="shared" si="3" ref="F41:N41">SUM(F36:F40)</f>
        <v>2646</v>
      </c>
      <c r="G41" s="980">
        <f t="shared" si="3"/>
        <v>2565</v>
      </c>
      <c r="H41" s="981">
        <f t="shared" si="3"/>
        <v>2690</v>
      </c>
      <c r="I41" s="980">
        <f>SUM(I36:I40)</f>
        <v>2583</v>
      </c>
      <c r="J41" s="981">
        <f>SUM(J36:J40)</f>
        <v>2741</v>
      </c>
      <c r="K41" s="980">
        <v>2544</v>
      </c>
      <c r="L41" s="1036">
        <f t="shared" si="3"/>
        <v>2279</v>
      </c>
      <c r="M41" s="1037">
        <f t="shared" si="3"/>
        <v>2279</v>
      </c>
      <c r="N41" s="1038">
        <f t="shared" si="3"/>
        <v>567</v>
      </c>
      <c r="O41" s="980"/>
      <c r="P41" s="1043"/>
      <c r="Q41" s="919"/>
      <c r="R41" s="980">
        <f t="shared" si="0"/>
        <v>567</v>
      </c>
      <c r="S41" s="1040">
        <f t="shared" si="1"/>
        <v>24.87933304080737</v>
      </c>
      <c r="T41" s="924"/>
      <c r="U41" s="1041">
        <f>SUM(U36:U40)</f>
        <v>0</v>
      </c>
      <c r="V41" s="1040">
        <f>SUM(V36:V40)</f>
        <v>0</v>
      </c>
      <c r="W41" s="1041">
        <f>SUM(W36:W40)</f>
        <v>0</v>
      </c>
    </row>
    <row r="42" spans="1:23" ht="5.25" customHeight="1" thickBot="1">
      <c r="A42" s="946"/>
      <c r="B42" s="916"/>
      <c r="C42" s="872"/>
      <c r="D42" s="872"/>
      <c r="E42" s="735"/>
      <c r="F42" s="948"/>
      <c r="G42" s="948"/>
      <c r="H42" s="898"/>
      <c r="I42" s="918"/>
      <c r="J42" s="919"/>
      <c r="K42" s="980"/>
      <c r="L42" s="1044"/>
      <c r="M42" s="1045"/>
      <c r="N42" s="1046"/>
      <c r="O42" s="948"/>
      <c r="P42" s="1047"/>
      <c r="Q42" s="1048"/>
      <c r="R42" s="980"/>
      <c r="S42" s="1040"/>
      <c r="T42" s="924"/>
      <c r="U42" s="1049"/>
      <c r="V42" s="1040"/>
      <c r="W42" s="1040"/>
    </row>
    <row r="43" spans="1:23" ht="15" thickBot="1">
      <c r="A43" s="1050" t="s">
        <v>618</v>
      </c>
      <c r="B43" s="917" t="s">
        <v>580</v>
      </c>
      <c r="C43" s="739">
        <f>+C41-C39</f>
        <v>13520</v>
      </c>
      <c r="D43" s="739">
        <f>+D41-D39</f>
        <v>15075</v>
      </c>
      <c r="E43" s="860" t="s">
        <v>549</v>
      </c>
      <c r="F43" s="980">
        <f>F41-F39</f>
        <v>310</v>
      </c>
      <c r="G43" s="980">
        <f>G41-G39</f>
        <v>177</v>
      </c>
      <c r="H43" s="980">
        <f>H41-H39</f>
        <v>173</v>
      </c>
      <c r="I43" s="980">
        <f>I41-I39</f>
        <v>205</v>
      </c>
      <c r="J43" s="981">
        <f>J41-J39</f>
        <v>178</v>
      </c>
      <c r="K43" s="903">
        <v>241</v>
      </c>
      <c r="L43" s="981">
        <f>L41-L39</f>
        <v>0</v>
      </c>
      <c r="M43" s="1041">
        <f>M41-M39</f>
        <v>0</v>
      </c>
      <c r="N43" s="1051">
        <f>N41-N39</f>
        <v>28</v>
      </c>
      <c r="O43" s="980"/>
      <c r="P43" s="918"/>
      <c r="Q43" s="1052"/>
      <c r="R43" s="903">
        <f t="shared" si="0"/>
        <v>28</v>
      </c>
      <c r="S43" s="1004" t="e">
        <f t="shared" si="1"/>
        <v>#DIV/0!</v>
      </c>
      <c r="T43" s="924"/>
      <c r="U43" s="1041">
        <f>U41-U39</f>
        <v>0</v>
      </c>
      <c r="V43" s="1040">
        <f>V41-V39</f>
        <v>0</v>
      </c>
      <c r="W43" s="1041">
        <f>W41-W39</f>
        <v>0</v>
      </c>
    </row>
    <row r="44" spans="1:23" ht="15" thickBot="1">
      <c r="A44" s="1035" t="s">
        <v>619</v>
      </c>
      <c r="B44" s="917"/>
      <c r="C44" s="739">
        <f>+C41-C35</f>
        <v>93</v>
      </c>
      <c r="D44" s="739">
        <f>+D41-D35</f>
        <v>-465</v>
      </c>
      <c r="E44" s="860" t="s">
        <v>549</v>
      </c>
      <c r="F44" s="980">
        <f>F41-F35</f>
        <v>26</v>
      </c>
      <c r="G44" s="980">
        <f>G41-G35</f>
        <v>33</v>
      </c>
      <c r="H44" s="980">
        <f>H41-H35</f>
        <v>82</v>
      </c>
      <c r="I44" s="980">
        <f>I41-I35</f>
        <v>251</v>
      </c>
      <c r="J44" s="981">
        <f>J41-J35</f>
        <v>221</v>
      </c>
      <c r="K44" s="905">
        <v>1</v>
      </c>
      <c r="L44" s="981">
        <f>L41-L35</f>
        <v>0</v>
      </c>
      <c r="M44" s="1041">
        <f>M41-M35</f>
        <v>0</v>
      </c>
      <c r="N44" s="1051">
        <f>N41-N35</f>
        <v>71</v>
      </c>
      <c r="O44" s="980"/>
      <c r="P44" s="918"/>
      <c r="Q44" s="1052"/>
      <c r="R44" s="905">
        <f t="shared" si="0"/>
        <v>71</v>
      </c>
      <c r="S44" s="1011" t="e">
        <f t="shared" si="1"/>
        <v>#DIV/0!</v>
      </c>
      <c r="T44" s="924"/>
      <c r="U44" s="1041">
        <f>U41-U35</f>
        <v>0</v>
      </c>
      <c r="V44" s="1040">
        <f>V41-V35</f>
        <v>0</v>
      </c>
      <c r="W44" s="1041">
        <f>W41-W35</f>
        <v>0</v>
      </c>
    </row>
    <row r="45" spans="1:23" ht="15" thickBot="1">
      <c r="A45" s="1053" t="s">
        <v>621</v>
      </c>
      <c r="B45" s="920" t="s">
        <v>580</v>
      </c>
      <c r="C45" s="879">
        <f>+C44-C39</f>
        <v>-12379</v>
      </c>
      <c r="D45" s="879">
        <f>+D44-D39</f>
        <v>-14193</v>
      </c>
      <c r="E45" s="880" t="s">
        <v>549</v>
      </c>
      <c r="F45" s="980">
        <f>F44-F39</f>
        <v>-2310</v>
      </c>
      <c r="G45" s="980">
        <f aca="true" t="shared" si="4" ref="G45:N45">G44-G39</f>
        <v>-2355</v>
      </c>
      <c r="H45" s="980">
        <f t="shared" si="4"/>
        <v>-2435</v>
      </c>
      <c r="I45" s="980">
        <f>I44-I39</f>
        <v>-2127</v>
      </c>
      <c r="J45" s="981">
        <f>J44-J39</f>
        <v>-2342</v>
      </c>
      <c r="K45" s="908">
        <v>-2302</v>
      </c>
      <c r="L45" s="981">
        <f t="shared" si="4"/>
        <v>-2279</v>
      </c>
      <c r="M45" s="1041">
        <f t="shared" si="4"/>
        <v>-2279</v>
      </c>
      <c r="N45" s="1051">
        <f t="shared" si="4"/>
        <v>-468</v>
      </c>
      <c r="O45" s="980"/>
      <c r="P45" s="918"/>
      <c r="Q45" s="1052"/>
      <c r="R45" s="908">
        <f t="shared" si="0"/>
        <v>-468</v>
      </c>
      <c r="S45" s="1019">
        <f t="shared" si="1"/>
        <v>20.53532250987275</v>
      </c>
      <c r="T45" s="924"/>
      <c r="U45" s="1041">
        <f>U44-U39</f>
        <v>0</v>
      </c>
      <c r="V45" s="1040">
        <f>V44-V39</f>
        <v>0</v>
      </c>
      <c r="W45" s="1041">
        <f>W44-W39</f>
        <v>0</v>
      </c>
    </row>
    <row r="48" ht="14.25">
      <c r="A48" s="921" t="s">
        <v>729</v>
      </c>
    </row>
    <row r="49" ht="14.25">
      <c r="A49" s="922" t="s">
        <v>730</v>
      </c>
    </row>
    <row r="50" ht="14.25">
      <c r="A50" s="1054" t="s">
        <v>731</v>
      </c>
    </row>
    <row r="51" ht="14.25">
      <c r="A51" s="1055"/>
    </row>
    <row r="52" ht="12.75">
      <c r="A52" s="1056" t="s">
        <v>732</v>
      </c>
    </row>
    <row r="53" ht="12.75">
      <c r="A53" s="1056"/>
    </row>
    <row r="54" ht="12.75">
      <c r="A54" s="1056" t="s">
        <v>733</v>
      </c>
    </row>
    <row r="55" ht="12.75">
      <c r="A55" s="1056"/>
    </row>
    <row r="56" ht="12.75">
      <c r="A56" s="1056"/>
    </row>
    <row r="57" ht="12.75">
      <c r="A57" s="1056"/>
    </row>
  </sheetData>
  <sheetProtection/>
  <mergeCells count="13">
    <mergeCell ref="L7:M7"/>
    <mergeCell ref="N7:Q7"/>
    <mergeCell ref="U7:W7"/>
    <mergeCell ref="A1:W1"/>
    <mergeCell ref="A7:A8"/>
    <mergeCell ref="B7:B8"/>
    <mergeCell ref="E7:E8"/>
    <mergeCell ref="F7:F8"/>
    <mergeCell ref="G7:G8"/>
    <mergeCell ref="H7:H8"/>
    <mergeCell ref="I7:I8"/>
    <mergeCell ref="J7:J8"/>
    <mergeCell ref="K7:K8"/>
  </mergeCells>
  <printOptions/>
  <pageMargins left="1.299212598425197" right="0.7086614173228347" top="0.3937007874015748" bottom="0.3937007874015748" header="0.31496062992125984" footer="0.31496062992125984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selection activeCell="L4" sqref="L4"/>
    </sheetView>
  </sheetViews>
  <sheetFormatPr defaultColWidth="9.140625" defaultRowHeight="12.75"/>
  <cols>
    <col min="1" max="1" width="37.7109375" style="492" customWidth="1"/>
    <col min="2" max="2" width="18.7109375" style="492" customWidth="1"/>
    <col min="3" max="4" width="9.140625" style="492" hidden="1" customWidth="1"/>
    <col min="5" max="5" width="9.140625" style="741" customWidth="1"/>
    <col min="6" max="8" width="9.140625" style="492" hidden="1" customWidth="1"/>
    <col min="9" max="11" width="11.57421875" style="535" hidden="1" customWidth="1"/>
    <col min="12" max="12" width="11.57421875" style="535" customWidth="1"/>
    <col min="13" max="13" width="11.421875" style="535" customWidth="1"/>
    <col min="14" max="14" width="9.8515625" style="535" customWidth="1"/>
    <col min="15" max="15" width="9.140625" style="535" hidden="1" customWidth="1"/>
    <col min="16" max="16" width="9.28125" style="535" hidden="1" customWidth="1"/>
    <col min="17" max="17" width="9.140625" style="535" hidden="1" customWidth="1"/>
    <col min="18" max="18" width="12.00390625" style="535" customWidth="1"/>
    <col min="19" max="19" width="9.421875" style="517" customWidth="1"/>
    <col min="20" max="20" width="3.421875" style="535" customWidth="1"/>
    <col min="21" max="21" width="12.57421875" style="535" hidden="1" customWidth="1"/>
    <col min="22" max="22" width="11.8515625" style="535" hidden="1" customWidth="1"/>
    <col min="23" max="23" width="12.00390625" style="535" hidden="1" customWidth="1"/>
    <col min="24" max="16384" width="9.140625" style="492" customWidth="1"/>
  </cols>
  <sheetData>
    <row r="1" spans="1:23" s="310" customFormat="1" ht="18">
      <c r="A1" s="1117" t="s">
        <v>695</v>
      </c>
      <c r="B1" s="1117"/>
      <c r="C1" s="1117"/>
      <c r="D1" s="1117"/>
      <c r="E1" s="1117"/>
      <c r="F1" s="1117"/>
      <c r="G1" s="1117"/>
      <c r="H1" s="1117"/>
      <c r="I1" s="1117"/>
      <c r="J1" s="1117"/>
      <c r="K1" s="1117"/>
      <c r="L1" s="1117"/>
      <c r="M1" s="1117"/>
      <c r="N1" s="1117"/>
      <c r="O1" s="1117"/>
      <c r="P1" s="1117"/>
      <c r="Q1" s="1117"/>
      <c r="R1" s="1117"/>
      <c r="S1" s="1117"/>
      <c r="T1" s="1117"/>
      <c r="U1" s="1117"/>
      <c r="V1" s="1117"/>
      <c r="W1" s="1117"/>
    </row>
    <row r="2" spans="1:14" ht="21.75" customHeight="1">
      <c r="A2" s="923" t="s">
        <v>623</v>
      </c>
      <c r="B2" s="924"/>
      <c r="M2" s="925"/>
      <c r="N2" s="925"/>
    </row>
    <row r="3" spans="1:14" ht="12.75">
      <c r="A3" s="930"/>
      <c r="M3" s="925"/>
      <c r="N3" s="925"/>
    </row>
    <row r="4" spans="1:14" ht="13.5" thickBot="1">
      <c r="A4" s="1056"/>
      <c r="B4" s="649"/>
      <c r="C4" s="649"/>
      <c r="D4" s="649"/>
      <c r="E4" s="742"/>
      <c r="F4" s="649"/>
      <c r="G4" s="649"/>
      <c r="M4" s="925"/>
      <c r="N4" s="925"/>
    </row>
    <row r="5" spans="1:14" ht="15.75" thickBot="1">
      <c r="A5" s="926" t="s">
        <v>520</v>
      </c>
      <c r="B5" s="927" t="s">
        <v>734</v>
      </c>
      <c r="C5" s="744"/>
      <c r="D5" s="744"/>
      <c r="E5" s="745"/>
      <c r="F5" s="744"/>
      <c r="G5" s="746"/>
      <c r="H5" s="744"/>
      <c r="I5" s="928"/>
      <c r="J5" s="884"/>
      <c r="K5" s="884"/>
      <c r="L5" s="884"/>
      <c r="M5" s="929"/>
      <c r="N5" s="929"/>
    </row>
    <row r="6" spans="1:14" ht="23.25" customHeight="1" thickBot="1">
      <c r="A6" s="930" t="s">
        <v>522</v>
      </c>
      <c r="M6" s="925"/>
      <c r="N6" s="925"/>
    </row>
    <row r="7" spans="1:23" ht="13.5" thickBot="1">
      <c r="A7" s="1058" t="s">
        <v>27</v>
      </c>
      <c r="B7" s="932" t="s">
        <v>526</v>
      </c>
      <c r="C7" s="748"/>
      <c r="D7" s="748"/>
      <c r="E7" s="932" t="s">
        <v>529</v>
      </c>
      <c r="F7" s="748"/>
      <c r="G7" s="748"/>
      <c r="H7" s="933" t="s">
        <v>699</v>
      </c>
      <c r="I7" s="933" t="s">
        <v>700</v>
      </c>
      <c r="J7" s="933" t="s">
        <v>701</v>
      </c>
      <c r="K7" s="933" t="s">
        <v>702</v>
      </c>
      <c r="L7" s="1059" t="s">
        <v>703</v>
      </c>
      <c r="M7" s="1059"/>
      <c r="N7" s="1059" t="s">
        <v>704</v>
      </c>
      <c r="O7" s="1059"/>
      <c r="P7" s="1059"/>
      <c r="Q7" s="1059"/>
      <c r="R7" s="1060" t="s">
        <v>705</v>
      </c>
      <c r="S7" s="1061" t="s">
        <v>525</v>
      </c>
      <c r="U7" s="936" t="s">
        <v>706</v>
      </c>
      <c r="V7" s="936"/>
      <c r="W7" s="936"/>
    </row>
    <row r="8" spans="1:23" ht="13.5" thickBot="1">
      <c r="A8" s="1058"/>
      <c r="B8" s="932"/>
      <c r="C8" s="757" t="s">
        <v>527</v>
      </c>
      <c r="D8" s="757" t="s">
        <v>528</v>
      </c>
      <c r="E8" s="932"/>
      <c r="F8" s="757" t="s">
        <v>697</v>
      </c>
      <c r="G8" s="757" t="s">
        <v>698</v>
      </c>
      <c r="H8" s="933"/>
      <c r="I8" s="933"/>
      <c r="J8" s="933"/>
      <c r="K8" s="933"/>
      <c r="L8" s="940" t="s">
        <v>31</v>
      </c>
      <c r="M8" s="940" t="s">
        <v>32</v>
      </c>
      <c r="N8" s="941" t="s">
        <v>536</v>
      </c>
      <c r="O8" s="1062" t="s">
        <v>539</v>
      </c>
      <c r="P8" s="1062" t="s">
        <v>542</v>
      </c>
      <c r="Q8" s="1063" t="s">
        <v>545</v>
      </c>
      <c r="R8" s="940" t="s">
        <v>546</v>
      </c>
      <c r="S8" s="1064" t="s">
        <v>547</v>
      </c>
      <c r="U8" s="1065" t="s">
        <v>708</v>
      </c>
      <c r="V8" s="1065" t="s">
        <v>709</v>
      </c>
      <c r="W8" s="1066" t="s">
        <v>710</v>
      </c>
    </row>
    <row r="9" spans="1:23" ht="12.75">
      <c r="A9" s="946" t="s">
        <v>548</v>
      </c>
      <c r="B9" s="765"/>
      <c r="C9" s="766">
        <v>104</v>
      </c>
      <c r="D9" s="766">
        <v>104</v>
      </c>
      <c r="E9" s="724"/>
      <c r="F9" s="947">
        <v>6</v>
      </c>
      <c r="G9" s="947">
        <v>6</v>
      </c>
      <c r="H9" s="947">
        <v>6</v>
      </c>
      <c r="I9" s="951">
        <v>6</v>
      </c>
      <c r="J9" s="951">
        <v>6</v>
      </c>
      <c r="K9" s="951">
        <v>6</v>
      </c>
      <c r="L9" s="969"/>
      <c r="M9" s="969"/>
      <c r="N9" s="1067">
        <v>7</v>
      </c>
      <c r="O9" s="1068"/>
      <c r="P9" s="1068"/>
      <c r="Q9" s="1069"/>
      <c r="R9" s="975" t="s">
        <v>549</v>
      </c>
      <c r="S9" s="1070" t="s">
        <v>549</v>
      </c>
      <c r="T9" s="1071"/>
      <c r="U9" s="997"/>
      <c r="V9" s="951"/>
      <c r="W9" s="951"/>
    </row>
    <row r="10" spans="1:23" ht="13.5" thickBot="1">
      <c r="A10" s="956" t="s">
        <v>550</v>
      </c>
      <c r="B10" s="773"/>
      <c r="C10" s="774">
        <v>101</v>
      </c>
      <c r="D10" s="774">
        <v>104</v>
      </c>
      <c r="E10" s="775"/>
      <c r="F10" s="957">
        <v>5.5</v>
      </c>
      <c r="G10" s="957">
        <v>5.9</v>
      </c>
      <c r="H10" s="957">
        <v>6</v>
      </c>
      <c r="I10" s="959">
        <v>6</v>
      </c>
      <c r="J10" s="959">
        <v>6</v>
      </c>
      <c r="K10" s="959">
        <v>6</v>
      </c>
      <c r="L10" s="889"/>
      <c r="M10" s="889"/>
      <c r="N10" s="890">
        <v>6</v>
      </c>
      <c r="O10" s="1072"/>
      <c r="P10" s="1072"/>
      <c r="Q10" s="1073"/>
      <c r="R10" s="959" t="s">
        <v>549</v>
      </c>
      <c r="S10" s="1074" t="s">
        <v>549</v>
      </c>
      <c r="T10" s="1071"/>
      <c r="U10" s="1075"/>
      <c r="V10" s="959"/>
      <c r="W10" s="959"/>
    </row>
    <row r="11" spans="1:23" ht="12.75">
      <c r="A11" s="963" t="s">
        <v>551</v>
      </c>
      <c r="B11" s="784" t="s">
        <v>552</v>
      </c>
      <c r="C11" s="785">
        <v>37915</v>
      </c>
      <c r="D11" s="785">
        <v>39774</v>
      </c>
      <c r="E11" s="786" t="s">
        <v>553</v>
      </c>
      <c r="F11" s="964">
        <v>1259</v>
      </c>
      <c r="G11" s="964">
        <v>1342.7</v>
      </c>
      <c r="H11" s="964">
        <v>1518</v>
      </c>
      <c r="I11" s="970">
        <v>1486</v>
      </c>
      <c r="J11" s="966">
        <v>1717</v>
      </c>
      <c r="K11" s="966">
        <v>1956</v>
      </c>
      <c r="L11" s="950" t="s">
        <v>549</v>
      </c>
      <c r="M11" s="1076" t="s">
        <v>549</v>
      </c>
      <c r="N11" s="894">
        <v>1987</v>
      </c>
      <c r="O11" s="1068"/>
      <c r="P11" s="1068"/>
      <c r="Q11" s="1069"/>
      <c r="R11" s="970" t="s">
        <v>549</v>
      </c>
      <c r="S11" s="1077" t="s">
        <v>549</v>
      </c>
      <c r="T11" s="1071"/>
      <c r="U11" s="997"/>
      <c r="V11" s="970"/>
      <c r="W11" s="970"/>
    </row>
    <row r="12" spans="1:23" ht="12.75">
      <c r="A12" s="971" t="s">
        <v>554</v>
      </c>
      <c r="B12" s="798" t="s">
        <v>555</v>
      </c>
      <c r="C12" s="799">
        <v>-16164</v>
      </c>
      <c r="D12" s="799">
        <v>-17825</v>
      </c>
      <c r="E12" s="786" t="s">
        <v>556</v>
      </c>
      <c r="F12" s="964">
        <v>-1259</v>
      </c>
      <c r="G12" s="964">
        <v>-1342.7</v>
      </c>
      <c r="H12" s="964">
        <v>1518</v>
      </c>
      <c r="I12" s="970">
        <v>1486</v>
      </c>
      <c r="J12" s="970">
        <v>1557</v>
      </c>
      <c r="K12" s="970">
        <v>1630</v>
      </c>
      <c r="L12" s="893" t="s">
        <v>549</v>
      </c>
      <c r="M12" s="1078" t="s">
        <v>549</v>
      </c>
      <c r="N12" s="896">
        <v>1677</v>
      </c>
      <c r="O12" s="1079"/>
      <c r="P12" s="1079"/>
      <c r="Q12" s="1080"/>
      <c r="R12" s="970" t="s">
        <v>549</v>
      </c>
      <c r="S12" s="1077" t="s">
        <v>549</v>
      </c>
      <c r="T12" s="1071"/>
      <c r="U12" s="964"/>
      <c r="V12" s="970"/>
      <c r="W12" s="970"/>
    </row>
    <row r="13" spans="1:23" ht="12.75">
      <c r="A13" s="971" t="s">
        <v>557</v>
      </c>
      <c r="B13" s="798" t="s">
        <v>711</v>
      </c>
      <c r="C13" s="799">
        <v>604</v>
      </c>
      <c r="D13" s="799">
        <v>619</v>
      </c>
      <c r="E13" s="786" t="s">
        <v>559</v>
      </c>
      <c r="F13" s="964"/>
      <c r="G13" s="964"/>
      <c r="H13" s="964"/>
      <c r="I13" s="970"/>
      <c r="J13" s="970"/>
      <c r="K13" s="970"/>
      <c r="L13" s="893" t="s">
        <v>549</v>
      </c>
      <c r="M13" s="1078" t="s">
        <v>549</v>
      </c>
      <c r="N13" s="896"/>
      <c r="O13" s="1079"/>
      <c r="P13" s="1079"/>
      <c r="Q13" s="1080"/>
      <c r="R13" s="970" t="s">
        <v>549</v>
      </c>
      <c r="S13" s="1077" t="s">
        <v>549</v>
      </c>
      <c r="T13" s="1071"/>
      <c r="U13" s="964"/>
      <c r="V13" s="970"/>
      <c r="W13" s="970"/>
    </row>
    <row r="14" spans="1:23" ht="12.75">
      <c r="A14" s="971" t="s">
        <v>560</v>
      </c>
      <c r="B14" s="798" t="s">
        <v>712</v>
      </c>
      <c r="C14" s="799">
        <v>221</v>
      </c>
      <c r="D14" s="799">
        <v>610</v>
      </c>
      <c r="E14" s="786" t="s">
        <v>549</v>
      </c>
      <c r="F14" s="964">
        <v>67</v>
      </c>
      <c r="G14" s="964">
        <v>94.61</v>
      </c>
      <c r="H14" s="964">
        <v>86</v>
      </c>
      <c r="I14" s="970">
        <v>75</v>
      </c>
      <c r="J14" s="970">
        <v>77</v>
      </c>
      <c r="K14" s="970">
        <v>83</v>
      </c>
      <c r="L14" s="893" t="s">
        <v>549</v>
      </c>
      <c r="M14" s="1078" t="s">
        <v>549</v>
      </c>
      <c r="N14" s="896">
        <v>518</v>
      </c>
      <c r="O14" s="1079"/>
      <c r="P14" s="1079"/>
      <c r="Q14" s="1080"/>
      <c r="R14" s="970" t="s">
        <v>549</v>
      </c>
      <c r="S14" s="1077" t="s">
        <v>549</v>
      </c>
      <c r="T14" s="1071"/>
      <c r="U14" s="964"/>
      <c r="V14" s="970"/>
      <c r="W14" s="970"/>
    </row>
    <row r="15" spans="1:23" ht="13.5" thickBot="1">
      <c r="A15" s="946" t="s">
        <v>562</v>
      </c>
      <c r="B15" s="803" t="s">
        <v>713</v>
      </c>
      <c r="C15" s="804">
        <v>2021</v>
      </c>
      <c r="D15" s="804">
        <v>852</v>
      </c>
      <c r="E15" s="711" t="s">
        <v>564</v>
      </c>
      <c r="F15" s="948">
        <v>394</v>
      </c>
      <c r="G15" s="948">
        <v>442.65</v>
      </c>
      <c r="H15" s="948">
        <v>369</v>
      </c>
      <c r="I15" s="975">
        <v>449</v>
      </c>
      <c r="J15" s="975">
        <v>408</v>
      </c>
      <c r="K15" s="975">
        <v>297</v>
      </c>
      <c r="L15" s="974" t="s">
        <v>549</v>
      </c>
      <c r="M15" s="1081" t="s">
        <v>549</v>
      </c>
      <c r="N15" s="887">
        <v>499</v>
      </c>
      <c r="O15" s="1082"/>
      <c r="P15" s="1072"/>
      <c r="Q15" s="1073"/>
      <c r="R15" s="975" t="s">
        <v>549</v>
      </c>
      <c r="S15" s="1070" t="s">
        <v>549</v>
      </c>
      <c r="T15" s="1071"/>
      <c r="U15" s="957"/>
      <c r="V15" s="975"/>
      <c r="W15" s="975"/>
    </row>
    <row r="16" spans="1:23" ht="15" thickBot="1">
      <c r="A16" s="979" t="s">
        <v>565</v>
      </c>
      <c r="B16" s="810"/>
      <c r="C16" s="811">
        <v>24618</v>
      </c>
      <c r="D16" s="811">
        <v>24087</v>
      </c>
      <c r="E16" s="812"/>
      <c r="F16" s="980">
        <v>465</v>
      </c>
      <c r="G16" s="980">
        <v>544.21</v>
      </c>
      <c r="H16" s="980">
        <v>455</v>
      </c>
      <c r="I16" s="984">
        <v>524</v>
      </c>
      <c r="J16" s="984">
        <f>J11-J12+J13+J14+J15</f>
        <v>645</v>
      </c>
      <c r="K16" s="984">
        <f>K11-K12+K13+K14+K15</f>
        <v>706</v>
      </c>
      <c r="L16" s="982" t="s">
        <v>549</v>
      </c>
      <c r="M16" s="1083" t="s">
        <v>549</v>
      </c>
      <c r="N16" s="983">
        <f>N11-N12+N13+N14+N15</f>
        <v>1327</v>
      </c>
      <c r="O16" s="1084">
        <f>O11-O12+O13+O14+O15</f>
        <v>0</v>
      </c>
      <c r="P16" s="1084">
        <f>P11-P12+P13+P14+P15</f>
        <v>0</v>
      </c>
      <c r="Q16" s="1084">
        <f>Q11-Q12+Q13+Q14+Q15</f>
        <v>0</v>
      </c>
      <c r="R16" s="984" t="s">
        <v>549</v>
      </c>
      <c r="S16" s="1085" t="s">
        <v>549</v>
      </c>
      <c r="T16" s="1071"/>
      <c r="U16" s="1086">
        <f>U11-U12+U13+U14+U15</f>
        <v>0</v>
      </c>
      <c r="V16" s="1086">
        <f>V11-V12+V13+V14+V15</f>
        <v>0</v>
      </c>
      <c r="W16" s="1086">
        <f>W11-W12+W13+W14+W15</f>
        <v>0</v>
      </c>
    </row>
    <row r="17" spans="1:23" ht="12.75">
      <c r="A17" s="946" t="s">
        <v>566</v>
      </c>
      <c r="B17" s="784" t="s">
        <v>567</v>
      </c>
      <c r="C17" s="785">
        <v>7043</v>
      </c>
      <c r="D17" s="785">
        <v>7240</v>
      </c>
      <c r="E17" s="711">
        <v>401</v>
      </c>
      <c r="F17" s="948"/>
      <c r="G17" s="948"/>
      <c r="H17" s="948"/>
      <c r="I17" s="975"/>
      <c r="J17" s="975">
        <v>160</v>
      </c>
      <c r="K17" s="975">
        <v>326</v>
      </c>
      <c r="L17" s="950" t="s">
        <v>549</v>
      </c>
      <c r="M17" s="1076" t="s">
        <v>549</v>
      </c>
      <c r="N17" s="887">
        <v>322</v>
      </c>
      <c r="O17" s="1087"/>
      <c r="P17" s="967"/>
      <c r="Q17" s="1069"/>
      <c r="R17" s="975" t="s">
        <v>549</v>
      </c>
      <c r="S17" s="1070" t="s">
        <v>549</v>
      </c>
      <c r="T17" s="1071"/>
      <c r="U17" s="965"/>
      <c r="V17" s="975"/>
      <c r="W17" s="1088"/>
    </row>
    <row r="18" spans="1:23" ht="12.75">
      <c r="A18" s="971" t="s">
        <v>568</v>
      </c>
      <c r="B18" s="798" t="s">
        <v>569</v>
      </c>
      <c r="C18" s="799">
        <v>1001</v>
      </c>
      <c r="D18" s="799">
        <v>820</v>
      </c>
      <c r="E18" s="786" t="s">
        <v>570</v>
      </c>
      <c r="F18" s="964">
        <v>153</v>
      </c>
      <c r="G18" s="964">
        <v>97.5</v>
      </c>
      <c r="H18" s="964">
        <v>165</v>
      </c>
      <c r="I18" s="970">
        <v>165</v>
      </c>
      <c r="J18" s="970">
        <v>145</v>
      </c>
      <c r="K18" s="970">
        <v>115</v>
      </c>
      <c r="L18" s="893" t="s">
        <v>549</v>
      </c>
      <c r="M18" s="1078" t="s">
        <v>549</v>
      </c>
      <c r="N18" s="896">
        <v>81</v>
      </c>
      <c r="O18" s="1080"/>
      <c r="P18" s="967"/>
      <c r="Q18" s="1080"/>
      <c r="R18" s="970" t="s">
        <v>549</v>
      </c>
      <c r="S18" s="1077" t="s">
        <v>549</v>
      </c>
      <c r="T18" s="1071"/>
      <c r="U18" s="964"/>
      <c r="V18" s="970"/>
      <c r="W18" s="970"/>
    </row>
    <row r="19" spans="1:23" ht="12.75">
      <c r="A19" s="971" t="s">
        <v>571</v>
      </c>
      <c r="B19" s="798" t="s">
        <v>714</v>
      </c>
      <c r="C19" s="799">
        <v>14718</v>
      </c>
      <c r="D19" s="799">
        <v>14718</v>
      </c>
      <c r="E19" s="786" t="s">
        <v>549</v>
      </c>
      <c r="F19" s="964"/>
      <c r="G19" s="964"/>
      <c r="H19" s="964"/>
      <c r="I19" s="970"/>
      <c r="J19" s="970"/>
      <c r="K19" s="970"/>
      <c r="L19" s="893" t="s">
        <v>549</v>
      </c>
      <c r="M19" s="1078" t="s">
        <v>549</v>
      </c>
      <c r="N19" s="896"/>
      <c r="O19" s="1080"/>
      <c r="P19" s="967"/>
      <c r="Q19" s="1080"/>
      <c r="R19" s="970" t="s">
        <v>549</v>
      </c>
      <c r="S19" s="1077" t="s">
        <v>549</v>
      </c>
      <c r="T19" s="1071"/>
      <c r="U19" s="964"/>
      <c r="V19" s="970"/>
      <c r="W19" s="970"/>
    </row>
    <row r="20" spans="1:23" ht="12.75">
      <c r="A20" s="971" t="s">
        <v>573</v>
      </c>
      <c r="B20" s="798" t="s">
        <v>572</v>
      </c>
      <c r="C20" s="799">
        <v>1758</v>
      </c>
      <c r="D20" s="799">
        <v>1762</v>
      </c>
      <c r="E20" s="786" t="s">
        <v>549</v>
      </c>
      <c r="F20" s="964">
        <v>144</v>
      </c>
      <c r="G20" s="964">
        <v>161.66</v>
      </c>
      <c r="H20" s="964">
        <v>249</v>
      </c>
      <c r="I20" s="970">
        <v>221</v>
      </c>
      <c r="J20" s="970">
        <v>242</v>
      </c>
      <c r="K20" s="970">
        <v>242</v>
      </c>
      <c r="L20" s="893" t="s">
        <v>549</v>
      </c>
      <c r="M20" s="1078" t="s">
        <v>549</v>
      </c>
      <c r="N20" s="896">
        <v>900</v>
      </c>
      <c r="O20" s="1080"/>
      <c r="P20" s="967"/>
      <c r="Q20" s="1080"/>
      <c r="R20" s="970" t="s">
        <v>549</v>
      </c>
      <c r="S20" s="1077" t="s">
        <v>549</v>
      </c>
      <c r="T20" s="1071"/>
      <c r="U20" s="964"/>
      <c r="V20" s="970"/>
      <c r="W20" s="970"/>
    </row>
    <row r="21" spans="1:23" ht="13.5" thickBot="1">
      <c r="A21" s="956" t="s">
        <v>575</v>
      </c>
      <c r="B21" s="823"/>
      <c r="C21" s="824">
        <v>0</v>
      </c>
      <c r="D21" s="824">
        <v>0</v>
      </c>
      <c r="E21" s="825" t="s">
        <v>549</v>
      </c>
      <c r="F21" s="964"/>
      <c r="G21" s="964"/>
      <c r="H21" s="964"/>
      <c r="I21" s="995"/>
      <c r="J21" s="995"/>
      <c r="K21" s="995"/>
      <c r="L21" s="889" t="s">
        <v>549</v>
      </c>
      <c r="M21" s="1089" t="s">
        <v>549</v>
      </c>
      <c r="N21" s="901"/>
      <c r="O21" s="1073"/>
      <c r="P21" s="977"/>
      <c r="Q21" s="1073"/>
      <c r="R21" s="995" t="s">
        <v>549</v>
      </c>
      <c r="S21" s="1090" t="s">
        <v>549</v>
      </c>
      <c r="T21" s="1071"/>
      <c r="U21" s="1075"/>
      <c r="V21" s="995"/>
      <c r="W21" s="995"/>
    </row>
    <row r="22" spans="1:23" ht="15" thickBot="1">
      <c r="A22" s="996" t="s">
        <v>577</v>
      </c>
      <c r="B22" s="784" t="s">
        <v>578</v>
      </c>
      <c r="C22" s="785">
        <v>12472</v>
      </c>
      <c r="D22" s="785">
        <v>13728</v>
      </c>
      <c r="E22" s="712" t="s">
        <v>549</v>
      </c>
      <c r="F22" s="997">
        <v>2587</v>
      </c>
      <c r="G22" s="997">
        <v>2437</v>
      </c>
      <c r="H22" s="997">
        <v>2530</v>
      </c>
      <c r="I22" s="904">
        <v>2527</v>
      </c>
      <c r="J22" s="903">
        <v>2604</v>
      </c>
      <c r="K22" s="1003">
        <v>2627</v>
      </c>
      <c r="L22" s="1091">
        <f>L35</f>
        <v>2660</v>
      </c>
      <c r="M22" s="1091">
        <v>2660</v>
      </c>
      <c r="N22" s="998">
        <v>650</v>
      </c>
      <c r="O22" s="1092"/>
      <c r="P22" s="1069"/>
      <c r="Q22" s="1093"/>
      <c r="R22" s="1025">
        <f>SUM(N22:Q22)</f>
        <v>650</v>
      </c>
      <c r="S22" s="1004">
        <f>(R22/M22)*100</f>
        <v>24.43609022556391</v>
      </c>
      <c r="T22" s="1071"/>
      <c r="U22" s="997"/>
      <c r="V22" s="1025"/>
      <c r="W22" s="903"/>
    </row>
    <row r="23" spans="1:23" ht="15" thickBot="1">
      <c r="A23" s="971" t="s">
        <v>579</v>
      </c>
      <c r="B23" s="798" t="s">
        <v>580</v>
      </c>
      <c r="C23" s="799">
        <v>0</v>
      </c>
      <c r="D23" s="799">
        <v>0</v>
      </c>
      <c r="E23" s="714" t="s">
        <v>549</v>
      </c>
      <c r="F23" s="964"/>
      <c r="G23" s="964"/>
      <c r="H23" s="964"/>
      <c r="I23" s="906"/>
      <c r="J23" s="905">
        <v>50</v>
      </c>
      <c r="K23" s="1010">
        <v>82</v>
      </c>
      <c r="L23" s="1008"/>
      <c r="M23" s="1007"/>
      <c r="N23" s="1006"/>
      <c r="O23" s="1094"/>
      <c r="P23" s="1080"/>
      <c r="Q23" s="1095"/>
      <c r="R23" s="1010">
        <f aca="true" t="shared" si="0" ref="R23:R45">SUM(N23:Q23)</f>
        <v>0</v>
      </c>
      <c r="S23" s="1004" t="e">
        <f aca="true" t="shared" si="1" ref="S23:S45">(R23/M23)*100</f>
        <v>#DIV/0!</v>
      </c>
      <c r="T23" s="1071"/>
      <c r="U23" s="964"/>
      <c r="V23" s="1010"/>
      <c r="W23" s="905"/>
    </row>
    <row r="24" spans="1:23" ht="15" thickBot="1">
      <c r="A24" s="956" t="s">
        <v>581</v>
      </c>
      <c r="B24" s="823" t="s">
        <v>580</v>
      </c>
      <c r="C24" s="824">
        <v>0</v>
      </c>
      <c r="D24" s="824">
        <v>1215</v>
      </c>
      <c r="E24" s="716">
        <v>672</v>
      </c>
      <c r="F24" s="1013">
        <v>890</v>
      </c>
      <c r="G24" s="1013">
        <v>696</v>
      </c>
      <c r="H24" s="1013">
        <v>700</v>
      </c>
      <c r="I24" s="909">
        <v>650</v>
      </c>
      <c r="J24" s="908">
        <v>640</v>
      </c>
      <c r="K24" s="1032">
        <v>618</v>
      </c>
      <c r="L24" s="1096">
        <f>SUM(L25:L29)</f>
        <v>650</v>
      </c>
      <c r="M24" s="1096">
        <v>650</v>
      </c>
      <c r="N24" s="1044">
        <v>162</v>
      </c>
      <c r="O24" s="1097"/>
      <c r="P24" s="1073"/>
      <c r="Q24" s="1098"/>
      <c r="R24" s="1032">
        <f t="shared" si="0"/>
        <v>162</v>
      </c>
      <c r="S24" s="1004">
        <f t="shared" si="1"/>
        <v>24.923076923076923</v>
      </c>
      <c r="T24" s="1071"/>
      <c r="U24" s="957"/>
      <c r="V24" s="1032"/>
      <c r="W24" s="908"/>
    </row>
    <row r="25" spans="1:23" ht="15" thickBot="1">
      <c r="A25" s="963" t="s">
        <v>582</v>
      </c>
      <c r="B25" s="784" t="s">
        <v>715</v>
      </c>
      <c r="C25" s="785">
        <v>6341</v>
      </c>
      <c r="D25" s="785">
        <v>6960</v>
      </c>
      <c r="E25" s="712">
        <v>501</v>
      </c>
      <c r="F25" s="964">
        <v>360</v>
      </c>
      <c r="G25" s="964">
        <v>353.12</v>
      </c>
      <c r="H25" s="964">
        <v>311</v>
      </c>
      <c r="I25" s="910">
        <v>220</v>
      </c>
      <c r="J25" s="910">
        <v>152</v>
      </c>
      <c r="K25" s="910">
        <v>221</v>
      </c>
      <c r="L25" s="1099">
        <v>200</v>
      </c>
      <c r="M25" s="1099">
        <v>200</v>
      </c>
      <c r="N25" s="1099">
        <v>29</v>
      </c>
      <c r="O25" s="1001"/>
      <c r="P25" s="1069"/>
      <c r="Q25" s="1093"/>
      <c r="R25" s="1100">
        <f t="shared" si="0"/>
        <v>29</v>
      </c>
      <c r="S25" s="1004">
        <f t="shared" si="1"/>
        <v>14.499999999999998</v>
      </c>
      <c r="T25" s="1071"/>
      <c r="U25" s="965"/>
      <c r="V25" s="1003"/>
      <c r="W25" s="910"/>
    </row>
    <row r="26" spans="1:23" ht="15" thickBot="1">
      <c r="A26" s="971" t="s">
        <v>584</v>
      </c>
      <c r="B26" s="798" t="s">
        <v>716</v>
      </c>
      <c r="C26" s="799">
        <v>1745</v>
      </c>
      <c r="D26" s="799">
        <v>2223</v>
      </c>
      <c r="E26" s="714">
        <v>502</v>
      </c>
      <c r="F26" s="964">
        <v>110</v>
      </c>
      <c r="G26" s="964">
        <v>134.52</v>
      </c>
      <c r="H26" s="964">
        <v>117</v>
      </c>
      <c r="I26" s="905">
        <v>102</v>
      </c>
      <c r="J26" s="905">
        <v>79</v>
      </c>
      <c r="K26" s="905">
        <v>78</v>
      </c>
      <c r="L26" s="1101">
        <v>100</v>
      </c>
      <c r="M26" s="1101">
        <v>100</v>
      </c>
      <c r="N26" s="1101">
        <v>21</v>
      </c>
      <c r="O26" s="1001"/>
      <c r="P26" s="1080"/>
      <c r="Q26" s="1095"/>
      <c r="R26" s="1102">
        <f t="shared" si="0"/>
        <v>21</v>
      </c>
      <c r="S26" s="1004">
        <f t="shared" si="1"/>
        <v>21</v>
      </c>
      <c r="T26" s="1071"/>
      <c r="U26" s="964"/>
      <c r="V26" s="1010"/>
      <c r="W26" s="905"/>
    </row>
    <row r="27" spans="1:23" ht="15" thickBot="1">
      <c r="A27" s="971" t="s">
        <v>586</v>
      </c>
      <c r="B27" s="798" t="s">
        <v>717</v>
      </c>
      <c r="C27" s="799">
        <v>0</v>
      </c>
      <c r="D27" s="799">
        <v>0</v>
      </c>
      <c r="E27" s="714">
        <v>504</v>
      </c>
      <c r="F27" s="964"/>
      <c r="G27" s="964"/>
      <c r="H27" s="964"/>
      <c r="I27" s="905"/>
      <c r="J27" s="905"/>
      <c r="K27" s="905">
        <v>0</v>
      </c>
      <c r="L27" s="1101"/>
      <c r="M27" s="1101"/>
      <c r="N27" s="1101"/>
      <c r="O27" s="1001"/>
      <c r="P27" s="1080"/>
      <c r="Q27" s="1095"/>
      <c r="R27" s="1102">
        <f t="shared" si="0"/>
        <v>0</v>
      </c>
      <c r="S27" s="1004" t="e">
        <f t="shared" si="1"/>
        <v>#DIV/0!</v>
      </c>
      <c r="T27" s="1071"/>
      <c r="U27" s="964"/>
      <c r="V27" s="1010"/>
      <c r="W27" s="905"/>
    </row>
    <row r="28" spans="1:23" ht="15" thickBot="1">
      <c r="A28" s="971" t="s">
        <v>588</v>
      </c>
      <c r="B28" s="798" t="s">
        <v>718</v>
      </c>
      <c r="C28" s="799">
        <v>428</v>
      </c>
      <c r="D28" s="799">
        <v>253</v>
      </c>
      <c r="E28" s="714">
        <v>511</v>
      </c>
      <c r="F28" s="964">
        <v>282</v>
      </c>
      <c r="G28" s="964">
        <v>169.67</v>
      </c>
      <c r="H28" s="964">
        <v>129</v>
      </c>
      <c r="I28" s="905">
        <v>96</v>
      </c>
      <c r="J28" s="905">
        <v>25</v>
      </c>
      <c r="K28" s="905">
        <v>42</v>
      </c>
      <c r="L28" s="1101">
        <v>100</v>
      </c>
      <c r="M28" s="1101">
        <v>100</v>
      </c>
      <c r="N28" s="1101">
        <v>27</v>
      </c>
      <c r="O28" s="1001"/>
      <c r="P28" s="1080"/>
      <c r="Q28" s="1095"/>
      <c r="R28" s="1102">
        <f t="shared" si="0"/>
        <v>27</v>
      </c>
      <c r="S28" s="1004">
        <f t="shared" si="1"/>
        <v>27</v>
      </c>
      <c r="T28" s="1071"/>
      <c r="U28" s="964"/>
      <c r="V28" s="1010"/>
      <c r="W28" s="905"/>
    </row>
    <row r="29" spans="1:23" ht="15" thickBot="1">
      <c r="A29" s="971" t="s">
        <v>590</v>
      </c>
      <c r="B29" s="798" t="s">
        <v>719</v>
      </c>
      <c r="C29" s="799">
        <v>1057</v>
      </c>
      <c r="D29" s="799">
        <v>1451</v>
      </c>
      <c r="E29" s="714">
        <v>518</v>
      </c>
      <c r="F29" s="964">
        <v>185</v>
      </c>
      <c r="G29" s="964">
        <v>213</v>
      </c>
      <c r="H29" s="964">
        <v>270</v>
      </c>
      <c r="I29" s="905">
        <v>268</v>
      </c>
      <c r="J29" s="905">
        <v>282</v>
      </c>
      <c r="K29" s="905">
        <v>250</v>
      </c>
      <c r="L29" s="1101">
        <v>250</v>
      </c>
      <c r="M29" s="1101">
        <v>250</v>
      </c>
      <c r="N29" s="1101">
        <v>71</v>
      </c>
      <c r="O29" s="1001"/>
      <c r="P29" s="1080"/>
      <c r="Q29" s="1095"/>
      <c r="R29" s="1102">
        <f t="shared" si="0"/>
        <v>71</v>
      </c>
      <c r="S29" s="1004">
        <f t="shared" si="1"/>
        <v>28.4</v>
      </c>
      <c r="T29" s="1071"/>
      <c r="U29" s="964"/>
      <c r="V29" s="1010"/>
      <c r="W29" s="905"/>
    </row>
    <row r="30" spans="1:23" ht="15" thickBot="1">
      <c r="A30" s="971" t="s">
        <v>592</v>
      </c>
      <c r="B30" s="853" t="s">
        <v>720</v>
      </c>
      <c r="C30" s="799">
        <v>10408</v>
      </c>
      <c r="D30" s="799">
        <v>11792</v>
      </c>
      <c r="E30" s="714">
        <v>521</v>
      </c>
      <c r="F30" s="964">
        <v>1260</v>
      </c>
      <c r="G30" s="964">
        <v>1267.31</v>
      </c>
      <c r="H30" s="964">
        <v>1376</v>
      </c>
      <c r="I30" s="905">
        <v>1446</v>
      </c>
      <c r="J30" s="905">
        <v>1521</v>
      </c>
      <c r="K30" s="905">
        <v>1561</v>
      </c>
      <c r="L30" s="1101">
        <v>1470</v>
      </c>
      <c r="M30" s="1101">
        <v>1470</v>
      </c>
      <c r="N30" s="1101">
        <v>402</v>
      </c>
      <c r="O30" s="1001"/>
      <c r="P30" s="1080"/>
      <c r="Q30" s="1095"/>
      <c r="R30" s="1102">
        <f t="shared" si="0"/>
        <v>402</v>
      </c>
      <c r="S30" s="1004">
        <f t="shared" si="1"/>
        <v>27.346938775510203</v>
      </c>
      <c r="T30" s="1071"/>
      <c r="U30" s="964"/>
      <c r="V30" s="1010"/>
      <c r="W30" s="905"/>
    </row>
    <row r="31" spans="1:23" ht="15" thickBot="1">
      <c r="A31" s="971" t="s">
        <v>594</v>
      </c>
      <c r="B31" s="853" t="s">
        <v>721</v>
      </c>
      <c r="C31" s="799">
        <v>3640</v>
      </c>
      <c r="D31" s="799">
        <v>4174</v>
      </c>
      <c r="E31" s="714" t="s">
        <v>596</v>
      </c>
      <c r="F31" s="964">
        <v>485</v>
      </c>
      <c r="G31" s="964">
        <v>496.24</v>
      </c>
      <c r="H31" s="964">
        <v>527</v>
      </c>
      <c r="I31" s="905">
        <v>544</v>
      </c>
      <c r="J31" s="905">
        <v>560</v>
      </c>
      <c r="K31" s="905">
        <v>572</v>
      </c>
      <c r="L31" s="1101">
        <v>515</v>
      </c>
      <c r="M31" s="1101">
        <v>515</v>
      </c>
      <c r="N31" s="1101">
        <v>140</v>
      </c>
      <c r="O31" s="1001"/>
      <c r="P31" s="1080"/>
      <c r="Q31" s="1095"/>
      <c r="R31" s="1102">
        <f t="shared" si="0"/>
        <v>140</v>
      </c>
      <c r="S31" s="1004">
        <f t="shared" si="1"/>
        <v>27.184466019417474</v>
      </c>
      <c r="T31" s="1071"/>
      <c r="U31" s="964"/>
      <c r="V31" s="1010"/>
      <c r="W31" s="905"/>
    </row>
    <row r="32" spans="1:23" ht="15" thickBot="1">
      <c r="A32" s="971" t="s">
        <v>597</v>
      </c>
      <c r="B32" s="798" t="s">
        <v>722</v>
      </c>
      <c r="C32" s="799">
        <v>0</v>
      </c>
      <c r="D32" s="799">
        <v>0</v>
      </c>
      <c r="E32" s="714">
        <v>557</v>
      </c>
      <c r="F32" s="964"/>
      <c r="G32" s="964"/>
      <c r="H32" s="964"/>
      <c r="I32" s="905"/>
      <c r="J32" s="905"/>
      <c r="K32" s="905">
        <v>0</v>
      </c>
      <c r="L32" s="1101"/>
      <c r="M32" s="1101"/>
      <c r="N32" s="1101"/>
      <c r="O32" s="1001"/>
      <c r="P32" s="1080"/>
      <c r="Q32" s="1095"/>
      <c r="R32" s="1102">
        <f t="shared" si="0"/>
        <v>0</v>
      </c>
      <c r="S32" s="1004" t="e">
        <f t="shared" si="1"/>
        <v>#DIV/0!</v>
      </c>
      <c r="T32" s="1071"/>
      <c r="U32" s="964"/>
      <c r="V32" s="1010"/>
      <c r="W32" s="905"/>
    </row>
    <row r="33" spans="1:23" ht="15" thickBot="1">
      <c r="A33" s="971" t="s">
        <v>599</v>
      </c>
      <c r="B33" s="798" t="s">
        <v>723</v>
      </c>
      <c r="C33" s="799">
        <v>1711</v>
      </c>
      <c r="D33" s="799">
        <v>1801</v>
      </c>
      <c r="E33" s="714">
        <v>551</v>
      </c>
      <c r="F33" s="964"/>
      <c r="G33" s="964"/>
      <c r="H33" s="964"/>
      <c r="I33" s="905"/>
      <c r="J33" s="905"/>
      <c r="K33" s="905">
        <v>3</v>
      </c>
      <c r="L33" s="1101"/>
      <c r="M33" s="1101"/>
      <c r="N33" s="1101">
        <v>17</v>
      </c>
      <c r="O33" s="1001"/>
      <c r="P33" s="1080"/>
      <c r="Q33" s="1095"/>
      <c r="R33" s="1102">
        <f t="shared" si="0"/>
        <v>17</v>
      </c>
      <c r="S33" s="1004" t="e">
        <f t="shared" si="1"/>
        <v>#DIV/0!</v>
      </c>
      <c r="T33" s="1071"/>
      <c r="U33" s="964"/>
      <c r="V33" s="1010"/>
      <c r="W33" s="905"/>
    </row>
    <row r="34" spans="1:23" ht="15" thickBot="1">
      <c r="A34" s="946" t="s">
        <v>601</v>
      </c>
      <c r="B34" s="803" t="s">
        <v>724</v>
      </c>
      <c r="C34" s="804">
        <v>569</v>
      </c>
      <c r="D34" s="804">
        <v>614</v>
      </c>
      <c r="E34" s="719" t="s">
        <v>602</v>
      </c>
      <c r="F34" s="948">
        <v>24</v>
      </c>
      <c r="G34" s="948">
        <v>11</v>
      </c>
      <c r="H34" s="948">
        <v>15</v>
      </c>
      <c r="I34" s="913">
        <v>18</v>
      </c>
      <c r="J34" s="913">
        <v>151</v>
      </c>
      <c r="K34" s="913">
        <v>139</v>
      </c>
      <c r="L34" s="1103">
        <v>25</v>
      </c>
      <c r="M34" s="1103">
        <v>25</v>
      </c>
      <c r="N34" s="1104">
        <v>43</v>
      </c>
      <c r="O34" s="1001"/>
      <c r="P34" s="1073"/>
      <c r="Q34" s="1098"/>
      <c r="R34" s="1105">
        <f t="shared" si="0"/>
        <v>43</v>
      </c>
      <c r="S34" s="1004">
        <f t="shared" si="1"/>
        <v>172</v>
      </c>
      <c r="T34" s="1071"/>
      <c r="U34" s="1075"/>
      <c r="V34" s="1018"/>
      <c r="W34" s="913"/>
    </row>
    <row r="35" spans="1:23" ht="15" thickBot="1">
      <c r="A35" s="1035" t="s">
        <v>603</v>
      </c>
      <c r="B35" s="859" t="s">
        <v>604</v>
      </c>
      <c r="C35" s="739">
        <f>SUM(C25:C34)</f>
        <v>25899</v>
      </c>
      <c r="D35" s="739">
        <f>SUM(D25:D34)</f>
        <v>29268</v>
      </c>
      <c r="E35" s="860"/>
      <c r="F35" s="980">
        <f aca="true" t="shared" si="2" ref="F35:Q35">SUM(F25:F34)</f>
        <v>2706</v>
      </c>
      <c r="G35" s="980">
        <f t="shared" si="2"/>
        <v>2644.8599999999997</v>
      </c>
      <c r="H35" s="980">
        <f t="shared" si="2"/>
        <v>2745</v>
      </c>
      <c r="I35" s="980">
        <f t="shared" si="2"/>
        <v>2694</v>
      </c>
      <c r="J35" s="980">
        <f t="shared" si="2"/>
        <v>2770</v>
      </c>
      <c r="K35" s="980">
        <f t="shared" si="2"/>
        <v>2866</v>
      </c>
      <c r="L35" s="1106">
        <f t="shared" si="2"/>
        <v>2660</v>
      </c>
      <c r="M35" s="1037">
        <f t="shared" si="2"/>
        <v>2660</v>
      </c>
      <c r="N35" s="1037">
        <f t="shared" si="2"/>
        <v>750</v>
      </c>
      <c r="O35" s="1107">
        <f t="shared" si="2"/>
        <v>0</v>
      </c>
      <c r="P35" s="1108">
        <f t="shared" si="2"/>
        <v>0</v>
      </c>
      <c r="Q35" s="1108">
        <f t="shared" si="2"/>
        <v>0</v>
      </c>
      <c r="R35" s="918">
        <f t="shared" si="0"/>
        <v>750</v>
      </c>
      <c r="S35" s="1004">
        <f t="shared" si="1"/>
        <v>28.195488721804512</v>
      </c>
      <c r="T35" s="1071"/>
      <c r="U35" s="980">
        <f>SUM(U25:U34)</f>
        <v>0</v>
      </c>
      <c r="V35" s="918">
        <f>SUM(V25:V34)</f>
        <v>0</v>
      </c>
      <c r="W35" s="918">
        <f>SUM(W25:W34)</f>
        <v>0</v>
      </c>
    </row>
    <row r="36" spans="1:23" ht="15" thickBot="1">
      <c r="A36" s="963" t="s">
        <v>605</v>
      </c>
      <c r="B36" s="784" t="s">
        <v>725</v>
      </c>
      <c r="C36" s="785">
        <v>0</v>
      </c>
      <c r="D36" s="785">
        <v>0</v>
      </c>
      <c r="E36" s="712">
        <v>601</v>
      </c>
      <c r="F36" s="965"/>
      <c r="G36" s="965"/>
      <c r="H36" s="965"/>
      <c r="I36" s="910"/>
      <c r="J36" s="910"/>
      <c r="K36" s="910"/>
      <c r="L36" s="1099"/>
      <c r="M36" s="1022"/>
      <c r="N36" s="999"/>
      <c r="O36" s="1001"/>
      <c r="P36" s="1069"/>
      <c r="Q36" s="1093"/>
      <c r="R36" s="1025">
        <f t="shared" si="0"/>
        <v>0</v>
      </c>
      <c r="S36" s="1004" t="e">
        <f t="shared" si="1"/>
        <v>#DIV/0!</v>
      </c>
      <c r="T36" s="1071"/>
      <c r="U36" s="965"/>
      <c r="V36" s="1003"/>
      <c r="W36" s="910"/>
    </row>
    <row r="37" spans="1:23" ht="15" thickBot="1">
      <c r="A37" s="971" t="s">
        <v>607</v>
      </c>
      <c r="B37" s="798" t="s">
        <v>726</v>
      </c>
      <c r="C37" s="799">
        <v>1190</v>
      </c>
      <c r="D37" s="799">
        <v>1857</v>
      </c>
      <c r="E37" s="714">
        <v>602</v>
      </c>
      <c r="F37" s="964">
        <v>181</v>
      </c>
      <c r="G37" s="964">
        <v>208.39</v>
      </c>
      <c r="H37" s="964">
        <v>163</v>
      </c>
      <c r="I37" s="905">
        <v>235</v>
      </c>
      <c r="J37" s="905">
        <v>148</v>
      </c>
      <c r="K37" s="905">
        <v>183</v>
      </c>
      <c r="L37" s="1101"/>
      <c r="M37" s="1007"/>
      <c r="N37" s="1101">
        <v>60</v>
      </c>
      <c r="O37" s="1001"/>
      <c r="P37" s="1080"/>
      <c r="Q37" s="1095"/>
      <c r="R37" s="1010">
        <f t="shared" si="0"/>
        <v>60</v>
      </c>
      <c r="S37" s="1004" t="e">
        <f t="shared" si="1"/>
        <v>#DIV/0!</v>
      </c>
      <c r="T37" s="1071"/>
      <c r="U37" s="964"/>
      <c r="V37" s="1010"/>
      <c r="W37" s="905"/>
    </row>
    <row r="38" spans="1:23" ht="15" thickBot="1">
      <c r="A38" s="971" t="s">
        <v>609</v>
      </c>
      <c r="B38" s="798" t="s">
        <v>727</v>
      </c>
      <c r="C38" s="799">
        <v>0</v>
      </c>
      <c r="D38" s="799">
        <v>0</v>
      </c>
      <c r="E38" s="714">
        <v>604</v>
      </c>
      <c r="F38" s="964"/>
      <c r="G38" s="964"/>
      <c r="H38" s="964"/>
      <c r="I38" s="905"/>
      <c r="J38" s="905"/>
      <c r="K38" s="905"/>
      <c r="L38" s="1101"/>
      <c r="M38" s="1007"/>
      <c r="N38" s="1101"/>
      <c r="O38" s="1001"/>
      <c r="P38" s="1080"/>
      <c r="Q38" s="1095"/>
      <c r="R38" s="1010">
        <f t="shared" si="0"/>
        <v>0</v>
      </c>
      <c r="S38" s="1004" t="e">
        <f t="shared" si="1"/>
        <v>#DIV/0!</v>
      </c>
      <c r="T38" s="1071"/>
      <c r="U38" s="964"/>
      <c r="V38" s="1010"/>
      <c r="W38" s="905"/>
    </row>
    <row r="39" spans="1:23" ht="15" thickBot="1">
      <c r="A39" s="971" t="s">
        <v>611</v>
      </c>
      <c r="B39" s="798" t="s">
        <v>728</v>
      </c>
      <c r="C39" s="799">
        <v>12472</v>
      </c>
      <c r="D39" s="799">
        <v>13728</v>
      </c>
      <c r="E39" s="714" t="s">
        <v>613</v>
      </c>
      <c r="F39" s="964">
        <v>2587</v>
      </c>
      <c r="G39" s="964">
        <v>2437</v>
      </c>
      <c r="H39" s="964">
        <v>2530</v>
      </c>
      <c r="I39" s="905">
        <v>2527</v>
      </c>
      <c r="J39" s="905">
        <v>2604</v>
      </c>
      <c r="K39" s="905">
        <v>2627</v>
      </c>
      <c r="L39" s="1101">
        <v>2660</v>
      </c>
      <c r="M39" s="1007">
        <v>2660</v>
      </c>
      <c r="N39" s="1101">
        <v>650</v>
      </c>
      <c r="O39" s="1001"/>
      <c r="P39" s="1080"/>
      <c r="Q39" s="1095"/>
      <c r="R39" s="1010">
        <f t="shared" si="0"/>
        <v>650</v>
      </c>
      <c r="S39" s="1004">
        <f t="shared" si="1"/>
        <v>24.43609022556391</v>
      </c>
      <c r="T39" s="1071"/>
      <c r="U39" s="964"/>
      <c r="V39" s="1010"/>
      <c r="W39" s="905"/>
    </row>
    <row r="40" spans="1:23" ht="15" thickBot="1">
      <c r="A40" s="946" t="s">
        <v>614</v>
      </c>
      <c r="B40" s="803" t="s">
        <v>724</v>
      </c>
      <c r="C40" s="804">
        <v>12330</v>
      </c>
      <c r="D40" s="804">
        <v>13218</v>
      </c>
      <c r="E40" s="719" t="s">
        <v>615</v>
      </c>
      <c r="F40" s="948">
        <v>17</v>
      </c>
      <c r="G40" s="948">
        <v>146.25</v>
      </c>
      <c r="H40" s="948">
        <v>93</v>
      </c>
      <c r="I40" s="913">
        <v>70</v>
      </c>
      <c r="J40" s="913">
        <v>118</v>
      </c>
      <c r="K40" s="913">
        <v>79</v>
      </c>
      <c r="L40" s="1103"/>
      <c r="M40" s="1030"/>
      <c r="N40" s="1104">
        <v>41</v>
      </c>
      <c r="O40" s="1001"/>
      <c r="P40" s="1073"/>
      <c r="Q40" s="1098"/>
      <c r="R40" s="1032">
        <f t="shared" si="0"/>
        <v>41</v>
      </c>
      <c r="S40" s="1004" t="e">
        <f t="shared" si="1"/>
        <v>#DIV/0!</v>
      </c>
      <c r="T40" s="1071"/>
      <c r="U40" s="1075"/>
      <c r="V40" s="1018"/>
      <c r="W40" s="913"/>
    </row>
    <row r="41" spans="1:23" ht="15" thickBot="1">
      <c r="A41" s="1035" t="s">
        <v>616</v>
      </c>
      <c r="B41" s="859" t="s">
        <v>617</v>
      </c>
      <c r="C41" s="739">
        <f>SUM(C36:C40)</f>
        <v>25992</v>
      </c>
      <c r="D41" s="739">
        <f>SUM(D36:D40)</f>
        <v>28803</v>
      </c>
      <c r="E41" s="860" t="s">
        <v>549</v>
      </c>
      <c r="F41" s="980">
        <f aca="true" t="shared" si="3" ref="F41:L41">SUM(F36:F40)</f>
        <v>2785</v>
      </c>
      <c r="G41" s="980">
        <f t="shared" si="3"/>
        <v>2791.64</v>
      </c>
      <c r="H41" s="980">
        <f t="shared" si="3"/>
        <v>2786</v>
      </c>
      <c r="I41" s="980">
        <f t="shared" si="3"/>
        <v>2832</v>
      </c>
      <c r="J41" s="980">
        <f t="shared" si="3"/>
        <v>2870</v>
      </c>
      <c r="K41" s="980">
        <f t="shared" si="3"/>
        <v>2889</v>
      </c>
      <c r="L41" s="1106">
        <f t="shared" si="3"/>
        <v>2660</v>
      </c>
      <c r="M41" s="1037">
        <f>SUM(M36:M40)</f>
        <v>2660</v>
      </c>
      <c r="N41" s="1037">
        <f>SUM(N36:N40)</f>
        <v>751</v>
      </c>
      <c r="O41" s="1037">
        <f>SUM(O36:O40)</f>
        <v>0</v>
      </c>
      <c r="P41" s="1109">
        <f>SUM(P36:P40)</f>
        <v>0</v>
      </c>
      <c r="Q41" s="1108">
        <f>SUM(Q36:Q40)</f>
        <v>0</v>
      </c>
      <c r="R41" s="918">
        <f>SUM(N41:Q41)</f>
        <v>751</v>
      </c>
      <c r="S41" s="1005">
        <f>(R41/M41)*100</f>
        <v>28.233082706766915</v>
      </c>
      <c r="T41" s="1071"/>
      <c r="U41" s="980">
        <f>SUM(U36:U40)</f>
        <v>0</v>
      </c>
      <c r="V41" s="918">
        <f>SUM(V36:V40)</f>
        <v>0</v>
      </c>
      <c r="W41" s="918">
        <f>SUM(W36:W40)</f>
        <v>0</v>
      </c>
    </row>
    <row r="42" spans="1:23" ht="6.75" customHeight="1" thickBot="1">
      <c r="A42" s="946"/>
      <c r="B42" s="728"/>
      <c r="C42" s="872"/>
      <c r="D42" s="872"/>
      <c r="E42" s="735"/>
      <c r="F42" s="948"/>
      <c r="G42" s="948"/>
      <c r="H42" s="948"/>
      <c r="I42" s="918"/>
      <c r="J42" s="918"/>
      <c r="K42" s="918"/>
      <c r="L42" s="1110"/>
      <c r="M42" s="1111"/>
      <c r="N42" s="948"/>
      <c r="O42" s="1001"/>
      <c r="P42" s="953"/>
      <c r="Q42" s="1048"/>
      <c r="R42" s="1112"/>
      <c r="S42" s="1005"/>
      <c r="T42" s="1071"/>
      <c r="U42" s="948"/>
      <c r="V42" s="918"/>
      <c r="W42" s="918"/>
    </row>
    <row r="43" spans="1:23" ht="15" thickBot="1">
      <c r="A43" s="1050" t="s">
        <v>618</v>
      </c>
      <c r="B43" s="859" t="s">
        <v>580</v>
      </c>
      <c r="C43" s="739">
        <f>+C41-C39</f>
        <v>13520</v>
      </c>
      <c r="D43" s="739">
        <f>+D41-D39</f>
        <v>15075</v>
      </c>
      <c r="E43" s="860" t="s">
        <v>549</v>
      </c>
      <c r="F43" s="980">
        <f>F41-F39</f>
        <v>198</v>
      </c>
      <c r="G43" s="980">
        <f>G41-G39</f>
        <v>354.6399999999999</v>
      </c>
      <c r="H43" s="980">
        <f>H41-H39</f>
        <v>256</v>
      </c>
      <c r="I43" s="980">
        <v>305</v>
      </c>
      <c r="J43" s="980">
        <f aca="true" t="shared" si="4" ref="J43:Q43">J41-J39</f>
        <v>266</v>
      </c>
      <c r="K43" s="980">
        <f t="shared" si="4"/>
        <v>262</v>
      </c>
      <c r="L43" s="980">
        <f t="shared" si="4"/>
        <v>0</v>
      </c>
      <c r="M43" s="1041">
        <f t="shared" si="4"/>
        <v>0</v>
      </c>
      <c r="N43" s="1041">
        <f t="shared" si="4"/>
        <v>101</v>
      </c>
      <c r="O43" s="1041">
        <f t="shared" si="4"/>
        <v>0</v>
      </c>
      <c r="P43" s="1041">
        <f t="shared" si="4"/>
        <v>0</v>
      </c>
      <c r="Q43" s="1041">
        <f t="shared" si="4"/>
        <v>0</v>
      </c>
      <c r="R43" s="1113">
        <f t="shared" si="0"/>
        <v>101</v>
      </c>
      <c r="S43" s="1004" t="e">
        <f t="shared" si="1"/>
        <v>#DIV/0!</v>
      </c>
      <c r="T43" s="1071"/>
      <c r="U43" s="980">
        <f>U41-U39</f>
        <v>0</v>
      </c>
      <c r="V43" s="980">
        <f>V41-V39</f>
        <v>0</v>
      </c>
      <c r="W43" s="980">
        <f>W41-W39</f>
        <v>0</v>
      </c>
    </row>
    <row r="44" spans="1:23" ht="15" thickBot="1">
      <c r="A44" s="1035" t="s">
        <v>619</v>
      </c>
      <c r="B44" s="859" t="s">
        <v>620</v>
      </c>
      <c r="C44" s="739">
        <f>+C41-C35</f>
        <v>93</v>
      </c>
      <c r="D44" s="739">
        <f>+D41-D35</f>
        <v>-465</v>
      </c>
      <c r="E44" s="860" t="s">
        <v>549</v>
      </c>
      <c r="F44" s="980">
        <f>F41-F35</f>
        <v>79</v>
      </c>
      <c r="G44" s="980">
        <f>G41-G35</f>
        <v>146.7800000000002</v>
      </c>
      <c r="H44" s="980">
        <f>H41-H35</f>
        <v>41</v>
      </c>
      <c r="I44" s="980">
        <v>138</v>
      </c>
      <c r="J44" s="980">
        <f aca="true" t="shared" si="5" ref="J44:Q44">J41-J35</f>
        <v>100</v>
      </c>
      <c r="K44" s="980">
        <f t="shared" si="5"/>
        <v>23</v>
      </c>
      <c r="L44" s="980">
        <f t="shared" si="5"/>
        <v>0</v>
      </c>
      <c r="M44" s="1041">
        <f t="shared" si="5"/>
        <v>0</v>
      </c>
      <c r="N44" s="1041">
        <f t="shared" si="5"/>
        <v>1</v>
      </c>
      <c r="O44" s="1041">
        <f t="shared" si="5"/>
        <v>0</v>
      </c>
      <c r="P44" s="1041">
        <f t="shared" si="5"/>
        <v>0</v>
      </c>
      <c r="Q44" s="1041">
        <f t="shared" si="5"/>
        <v>0</v>
      </c>
      <c r="R44" s="1114">
        <f t="shared" si="0"/>
        <v>1</v>
      </c>
      <c r="S44" s="1004" t="e">
        <f t="shared" si="1"/>
        <v>#DIV/0!</v>
      </c>
      <c r="T44" s="1071"/>
      <c r="U44" s="980">
        <f>U41-U35</f>
        <v>0</v>
      </c>
      <c r="V44" s="980">
        <f>V41-V35</f>
        <v>0</v>
      </c>
      <c r="W44" s="980">
        <f>W41-W35</f>
        <v>0</v>
      </c>
    </row>
    <row r="45" spans="1:23" ht="15" thickBot="1">
      <c r="A45" s="1053" t="s">
        <v>621</v>
      </c>
      <c r="B45" s="878" t="s">
        <v>580</v>
      </c>
      <c r="C45" s="879">
        <f>+C44-C39</f>
        <v>-12379</v>
      </c>
      <c r="D45" s="879">
        <f>+D44-D39</f>
        <v>-14193</v>
      </c>
      <c r="E45" s="880" t="s">
        <v>549</v>
      </c>
      <c r="F45" s="980">
        <f>F44-F39</f>
        <v>-2508</v>
      </c>
      <c r="G45" s="980">
        <f>G44-G39</f>
        <v>-2290.22</v>
      </c>
      <c r="H45" s="980">
        <f>H44-H39</f>
        <v>-2489</v>
      </c>
      <c r="I45" s="980">
        <v>-2489</v>
      </c>
      <c r="J45" s="980">
        <f aca="true" t="shared" si="6" ref="J45:Q45">J44-J39</f>
        <v>-2504</v>
      </c>
      <c r="K45" s="980">
        <f t="shared" si="6"/>
        <v>-2604</v>
      </c>
      <c r="L45" s="980">
        <f t="shared" si="6"/>
        <v>-2660</v>
      </c>
      <c r="M45" s="1041">
        <f t="shared" si="6"/>
        <v>-2660</v>
      </c>
      <c r="N45" s="1041">
        <f t="shared" si="6"/>
        <v>-649</v>
      </c>
      <c r="O45" s="1041">
        <f t="shared" si="6"/>
        <v>0</v>
      </c>
      <c r="P45" s="1041">
        <f t="shared" si="6"/>
        <v>0</v>
      </c>
      <c r="Q45" s="1041">
        <f t="shared" si="6"/>
        <v>0</v>
      </c>
      <c r="R45" s="1115">
        <f t="shared" si="0"/>
        <v>-649</v>
      </c>
      <c r="S45" s="1040">
        <f t="shared" si="1"/>
        <v>24.398496240601503</v>
      </c>
      <c r="T45" s="1071"/>
      <c r="U45" s="980">
        <f>U44-U39</f>
        <v>0</v>
      </c>
      <c r="V45" s="980">
        <f>V44-V39</f>
        <v>0</v>
      </c>
      <c r="W45" s="980">
        <f>W44-W39</f>
        <v>0</v>
      </c>
    </row>
    <row r="47" ht="12.75">
      <c r="A47" s="1056"/>
    </row>
    <row r="48" spans="1:23" ht="14.25">
      <c r="A48" s="921" t="s">
        <v>729</v>
      </c>
      <c r="R48" s="492"/>
      <c r="S48" s="492"/>
      <c r="T48" s="492"/>
      <c r="U48" s="492"/>
      <c r="V48" s="492"/>
      <c r="W48" s="492"/>
    </row>
    <row r="49" spans="1:23" ht="14.25">
      <c r="A49" s="922" t="s">
        <v>730</v>
      </c>
      <c r="R49" s="492"/>
      <c r="S49" s="492"/>
      <c r="T49" s="492"/>
      <c r="U49" s="492"/>
      <c r="V49" s="492"/>
      <c r="W49" s="492"/>
    </row>
    <row r="50" spans="1:23" ht="14.25">
      <c r="A50" s="1054" t="s">
        <v>731</v>
      </c>
      <c r="R50" s="492"/>
      <c r="S50" s="492"/>
      <c r="T50" s="492"/>
      <c r="U50" s="492"/>
      <c r="V50" s="492"/>
      <c r="W50" s="492"/>
    </row>
    <row r="51" spans="1:23" ht="14.25">
      <c r="A51" s="1055"/>
      <c r="R51" s="492"/>
      <c r="S51" s="492"/>
      <c r="T51" s="492"/>
      <c r="U51" s="492"/>
      <c r="V51" s="492"/>
      <c r="W51" s="492"/>
    </row>
    <row r="52" spans="1:23" ht="12.75">
      <c r="A52" s="1056" t="s">
        <v>732</v>
      </c>
      <c r="R52" s="492"/>
      <c r="S52" s="492"/>
      <c r="T52" s="492"/>
      <c r="U52" s="492"/>
      <c r="V52" s="492"/>
      <c r="W52" s="492"/>
    </row>
    <row r="53" spans="1:23" ht="12.75">
      <c r="A53" s="1056"/>
      <c r="R53" s="492"/>
      <c r="S53" s="492"/>
      <c r="T53" s="492"/>
      <c r="U53" s="492"/>
      <c r="V53" s="492"/>
      <c r="W53" s="492"/>
    </row>
    <row r="54" spans="1:23" ht="12.75">
      <c r="A54" s="1056" t="s">
        <v>735</v>
      </c>
      <c r="R54" s="492"/>
      <c r="S54" s="492"/>
      <c r="T54" s="492"/>
      <c r="U54" s="492"/>
      <c r="V54" s="492"/>
      <c r="W54" s="492"/>
    </row>
    <row r="55" ht="12.75">
      <c r="A55" s="1056"/>
    </row>
    <row r="56" ht="12.75">
      <c r="A56" s="1056"/>
    </row>
  </sheetData>
  <sheetProtection/>
  <mergeCells count="11">
    <mergeCell ref="U7:W7"/>
    <mergeCell ref="A1:W1"/>
    <mergeCell ref="A7:A8"/>
    <mergeCell ref="B7:B8"/>
    <mergeCell ref="E7:E8"/>
    <mergeCell ref="H7:H8"/>
    <mergeCell ref="I7:I8"/>
    <mergeCell ref="J7:J8"/>
    <mergeCell ref="K7:K8"/>
    <mergeCell ref="L7:M7"/>
    <mergeCell ref="N7:Q7"/>
  </mergeCells>
  <printOptions/>
  <pageMargins left="1.299212598425197" right="0.7086614173228347" top="0.3937007874015748" bottom="0.3937007874015748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MěÚ Břeclav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slatinska</dc:creator>
  <cp:keywords/>
  <dc:description/>
  <cp:lastModifiedBy>vasicek</cp:lastModifiedBy>
  <cp:lastPrinted>2014-04-28T10:51:27Z</cp:lastPrinted>
  <dcterms:created xsi:type="dcterms:W3CDTF">2014-04-25T06:52:31Z</dcterms:created>
  <dcterms:modified xsi:type="dcterms:W3CDTF">2014-04-28T10:51:36Z</dcterms:modified>
  <cp:category/>
  <cp:version/>
  <cp:contentType/>
  <cp:contentStatus/>
</cp:coreProperties>
</file>